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07" sheetId="7" r:id="rId9"/>
    <sheet state="visible" name="08" sheetId="8" r:id="rId10"/>
    <sheet state="visible" name="09" sheetId="9" r:id="rId11"/>
    <sheet state="visible" name="10" sheetId="10" r:id="rId12"/>
    <sheet state="visible" name="11" sheetId="11" r:id="rId13"/>
    <sheet state="visible" name="12" sheetId="12" r:id="rId14"/>
    <sheet state="visible" name="Jahresüberblick" sheetId="13" r:id="rId15"/>
  </sheets>
  <definedNames>
    <definedName hidden="1" localSheetId="1" name="_xlnm._FilterDatabase">'02'!$C$2:$C$34</definedName>
    <definedName hidden="1" localSheetId="0" name="_xlnm._FilterDatabase">'01'!$C$2:$C$36</definedName>
    <definedName hidden="1" localSheetId="2" name="_xlnm._FilterDatabase">'03'!$C$2:$C$36</definedName>
    <definedName hidden="1" localSheetId="3" name="_xlnm._FilterDatabase">'04'!$C$2:$C$35</definedName>
    <definedName hidden="1" localSheetId="4" name="_xlnm._FilterDatabase">'05'!$C$2:$C$36</definedName>
    <definedName hidden="1" localSheetId="5" name="_xlnm._FilterDatabase">'06'!$C$2:$C$35</definedName>
    <definedName hidden="1" localSheetId="6" name="_xlnm._FilterDatabase">'07'!$C$2:$C$36</definedName>
    <definedName hidden="1" localSheetId="7" name="_xlnm._FilterDatabase">'08'!$C$2:$C$36</definedName>
    <definedName hidden="1" localSheetId="8" name="_xlnm._FilterDatabase">'09'!$C$2:$C$35</definedName>
    <definedName hidden="1" localSheetId="9" name="_xlnm._FilterDatabase">'10'!$C$2:$C$36</definedName>
    <definedName hidden="1" localSheetId="10" name="_xlnm._FilterDatabase">'11'!$C$2:$C$35</definedName>
    <definedName hidden="1" localSheetId="11" name="_xlnm._FilterDatabase">'12'!$C$2:$C$36</definedName>
  </definedNames>
  <calcPr/>
</workbook>
</file>

<file path=xl/sharedStrings.xml><?xml version="1.0" encoding="utf-8"?>
<sst xmlns="http://schemas.openxmlformats.org/spreadsheetml/2006/main" count="376" uniqueCount="51">
  <si>
    <t>KW</t>
  </si>
  <si>
    <t>Beginn
1</t>
  </si>
  <si>
    <t>Ende
1</t>
  </si>
  <si>
    <t>Beginn
2</t>
  </si>
  <si>
    <t>Ende
2</t>
  </si>
  <si>
    <t>Beginn
3</t>
  </si>
  <si>
    <t>Ende
3</t>
  </si>
  <si>
    <t>Summe
Pausen</t>
  </si>
  <si>
    <t>geleistete
Stunden</t>
  </si>
  <si>
    <t>Wochen-
stunden</t>
  </si>
  <si>
    <t>Monats-
stunden</t>
  </si>
  <si>
    <t>Soll-
stunden</t>
  </si>
  <si>
    <t>+/-</t>
  </si>
  <si>
    <t>konsumierter Zeitausgleich</t>
  </si>
  <si>
    <t>Feiertag, Urlaub, Pflegeurlaub, halber Arbeitstag</t>
  </si>
  <si>
    <t>konsumierte Urlaubstage</t>
  </si>
  <si>
    <t>Bemerkung</t>
  </si>
  <si>
    <t xml:space="preserve">
Datum</t>
  </si>
  <si>
    <t>hh
mm</t>
  </si>
  <si>
    <t>dez.</t>
  </si>
  <si>
    <t>Feiertag</t>
  </si>
  <si>
    <t>Neujahr</t>
  </si>
  <si>
    <t>Heilige Drei Könige</t>
  </si>
  <si>
    <t>evangelischer Feiertag</t>
  </si>
  <si>
    <t>Gesamtanzahl der geleisteten Stunden:</t>
  </si>
  <si>
    <t>Staatsfeiertag</t>
  </si>
  <si>
    <t>Ostermontag</t>
  </si>
  <si>
    <t>Zeitausgleich</t>
  </si>
  <si>
    <t>Christi Himmelfahrt</t>
  </si>
  <si>
    <t>Urlaub</t>
  </si>
  <si>
    <t>Mariä Himmelfahrt</t>
  </si>
  <si>
    <t>:</t>
  </si>
  <si>
    <t>Nationalfeiertag</t>
  </si>
  <si>
    <t>Jahr</t>
  </si>
  <si>
    <t>Mitarbeiter</t>
  </si>
  <si>
    <t>WATZAL Kevin</t>
  </si>
  <si>
    <t>Wochentag</t>
  </si>
  <si>
    <t>Sollstunden</t>
  </si>
  <si>
    <t>Montag</t>
  </si>
  <si>
    <t>Dienstag</t>
  </si>
  <si>
    <t>Mittwoch</t>
  </si>
  <si>
    <t>Donnerstag</t>
  </si>
  <si>
    <t>Freitag</t>
  </si>
  <si>
    <t>Samstag</t>
  </si>
  <si>
    <t>Sonntag</t>
  </si>
  <si>
    <t>Monat</t>
  </si>
  <si>
    <t>geleistete Stunden</t>
  </si>
  <si>
    <t>monatl. +/-
Stunden</t>
  </si>
  <si>
    <t>monatl. verbleibender
Zeitausgleich</t>
  </si>
  <si>
    <t>monatl. konsumierter
Zeitausgleich</t>
  </si>
  <si>
    <t>monatl. konsumierte
Urlaubstage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</si>
</sst>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mmmm\ yyyy"/>
    <numFmt numFmtId="165" formatCode="ddd\,\ d/m/yyyy"/>
    <numFmt numFmtId="166" formatCode="0.00;-0.00;;"/>
    <numFmt numFmtId="167" formatCode="[h]:mm;-[h]:mm;;"/>
    <numFmt numFmtId="168" formatCode="0.00;\-0.00;"/>
    <numFmt numFmtId="169" formatCode="hh:mm"/>
    <numFmt numFmtId="170" formatCode="[h]:mm"/>
    <numFmt numFmtId="171" formatCode="0.00;-0.00;0.00"/>
    <numFmt numFmtId="172" formatCode="0.00;-0.00;"/>
    <numFmt numFmtId="173" formatCode="h&quot;:&quot;mm"/>
    <numFmt numFmtId="174" formatCode="0.00;-0.00;0;"/>
    <numFmt numFmtId="175" formatCode="mmmm"/>
  </numFmts>
  <fonts count="17">
    <font>
      <sz val="10.0"/>
      <color rgb="FF000000"/>
      <name val="Arial"/>
    </font>
    <font>
      <b/>
      <sz val="10.0"/>
      <name val="Arial"/>
    </font>
    <font/>
    <font>
      <b/>
      <sz val="18.0"/>
      <color rgb="FFC0C0C0"/>
      <name val="Arial"/>
    </font>
    <font>
      <b/>
      <sz val="10.0"/>
      <color rgb="FF000000"/>
      <name val="Arial"/>
    </font>
    <font>
      <sz val="10.0"/>
      <color rgb="FFC0C0C0"/>
      <name val="Arial"/>
    </font>
    <font>
      <sz val="10.0"/>
      <name val="Arial"/>
    </font>
    <font>
      <i/>
      <sz val="10.0"/>
      <color rgb="FF666666"/>
      <name val="Arial"/>
    </font>
    <font>
      <i/>
      <sz val="10.0"/>
      <name val="Arial"/>
    </font>
    <font>
      <i/>
      <sz val="10.0"/>
      <color rgb="FFFF0000"/>
      <name val="Arial"/>
    </font>
    <font>
      <i/>
      <sz val="10.0"/>
      <color rgb="FF000000"/>
      <name val="Arial"/>
    </font>
    <font>
      <b/>
      <i/>
      <sz val="10.0"/>
      <name val="Arial"/>
    </font>
    <font>
      <b/>
      <sz val="10.0"/>
      <color rgb="FFFF0000"/>
      <name val="Arial"/>
    </font>
    <font>
      <sz val="10.0"/>
      <color rgb="FFFFFFFF"/>
      <name val="Arial"/>
    </font>
    <font>
      <i/>
      <color rgb="FFFF0000"/>
      <name val="Arial"/>
    </font>
    <font>
      <i/>
      <color rgb="FFD9D9D9"/>
      <name val="Arial"/>
    </font>
    <font>
      <i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CE8B2"/>
        <bgColor rgb="FFFCE8B2"/>
      </patternFill>
    </fill>
    <fill>
      <patternFill patternType="solid">
        <fgColor rgb="FFD9D9D9"/>
        <bgColor rgb="FFD9D9D9"/>
      </patternFill>
    </fill>
    <fill>
      <patternFill patternType="solid">
        <fgColor rgb="FFFCFAE9"/>
        <bgColor rgb="FFFCFAE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2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0"/>
    </xf>
    <xf borderId="3" fillId="2" fontId="1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horizontal="center" shrinkToFit="0" vertical="center" wrapText="0"/>
    </xf>
    <xf borderId="9" fillId="2" fontId="3" numFmtId="164" xfId="0" applyAlignment="1" applyBorder="1" applyFont="1" applyNumberFormat="1">
      <alignment horizontal="center" shrinkToFit="0" wrapText="0"/>
    </xf>
    <xf borderId="10" fillId="2" fontId="3" numFmtId="164" xfId="0" applyAlignment="1" applyBorder="1" applyFont="1" applyNumberFormat="1">
      <alignment horizontal="center" shrinkToFit="0" wrapText="0"/>
    </xf>
    <xf borderId="11" fillId="2" fontId="1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0" fillId="2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0" fillId="2" fontId="4" numFmtId="164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2" fontId="1" numFmtId="0" xfId="0" applyAlignment="1" applyBorder="1" applyFont="1">
      <alignment horizontal="center" readingOrder="0" shrinkToFit="0" vertical="top" wrapText="1"/>
    </xf>
    <xf borderId="15" fillId="2" fontId="5" numFmtId="0" xfId="0" applyAlignment="1" applyBorder="1" applyFont="1">
      <alignment horizontal="center" shrinkToFit="0" vertical="center" wrapText="0"/>
    </xf>
    <xf borderId="16" fillId="0" fontId="2" numFmtId="0" xfId="0" applyBorder="1" applyFont="1"/>
    <xf borderId="15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7" fillId="2" fontId="5" numFmtId="0" xfId="0" applyAlignment="1" applyBorder="1" applyFont="1">
      <alignment horizontal="center" shrinkToFit="0" vertical="center" wrapText="0"/>
    </xf>
    <xf borderId="21" fillId="0" fontId="2" numFmtId="0" xfId="0" applyBorder="1" applyFont="1"/>
    <xf borderId="22" fillId="2" fontId="1" numFmtId="0" xfId="0" applyAlignment="1" applyBorder="1" applyFont="1">
      <alignment horizontal="center" shrinkToFit="0" vertical="center" wrapText="1"/>
    </xf>
    <xf borderId="22" fillId="2" fontId="1" numFmtId="2" xfId="0" applyAlignment="1" applyBorder="1" applyFont="1" applyNumberFormat="1">
      <alignment horizontal="center" shrinkToFit="0" vertical="center" wrapText="1"/>
    </xf>
    <xf borderId="23" fillId="0" fontId="2" numFmtId="0" xfId="0" applyBorder="1" applyFont="1"/>
    <xf borderId="22" fillId="2" fontId="6" numFmtId="0" xfId="0" applyAlignment="1" applyBorder="1" applyFont="1">
      <alignment horizontal="center" shrinkToFit="0" wrapText="0"/>
    </xf>
    <xf borderId="1" fillId="2" fontId="6" numFmtId="165" xfId="0" applyAlignment="1" applyBorder="1" applyFont="1" applyNumberFormat="1">
      <alignment shrinkToFit="0" wrapText="0"/>
    </xf>
    <xf borderId="24" fillId="2" fontId="5" numFmtId="0" xfId="0" applyAlignment="1" applyBorder="1" applyFont="1">
      <alignment shrinkToFit="0" wrapText="0"/>
    </xf>
    <xf borderId="22" fillId="3" fontId="6" numFmtId="20" xfId="0" applyAlignment="1" applyBorder="1" applyFill="1" applyFont="1" applyNumberFormat="1">
      <alignment horizontal="center" readingOrder="0" shrinkToFit="0" wrapText="0"/>
    </xf>
    <xf borderId="22" fillId="3" fontId="7" numFmtId="166" xfId="0" applyAlignment="1" applyBorder="1" applyFont="1" applyNumberFormat="1">
      <alignment horizontal="center" shrinkToFit="0" wrapText="0"/>
    </xf>
    <xf borderId="22" fillId="3" fontId="6" numFmtId="20" xfId="0" applyAlignment="1" applyBorder="1" applyFont="1" applyNumberFormat="1">
      <alignment horizontal="center" shrinkToFit="0" wrapText="0"/>
    </xf>
    <xf borderId="22" fillId="3" fontId="8" numFmtId="20" xfId="0" applyAlignment="1" applyBorder="1" applyFont="1" applyNumberFormat="1">
      <alignment horizontal="center" readingOrder="0" shrinkToFit="0" wrapText="0"/>
    </xf>
    <xf borderId="22" fillId="3" fontId="8" numFmtId="20" xfId="0" applyAlignment="1" applyBorder="1" applyFont="1" applyNumberFormat="1">
      <alignment horizontal="center" shrinkToFit="0" wrapText="0"/>
    </xf>
    <xf borderId="22" fillId="4" fontId="7" numFmtId="166" xfId="0" applyAlignment="1" applyBorder="1" applyFill="1" applyFont="1" applyNumberFormat="1">
      <alignment horizontal="center" shrinkToFit="0" wrapText="0"/>
    </xf>
    <xf borderId="22" fillId="4" fontId="7" numFmtId="167" xfId="0" applyAlignment="1" applyBorder="1" applyFont="1" applyNumberFormat="1">
      <alignment horizontal="center" shrinkToFit="0" wrapText="0"/>
    </xf>
    <xf borderId="22" fillId="4" fontId="9" numFmtId="166" xfId="0" applyAlignment="1" applyBorder="1" applyFont="1" applyNumberFormat="1">
      <alignment horizontal="center" shrinkToFit="0" wrapText="0"/>
    </xf>
    <xf borderId="22" fillId="5" fontId="6" numFmtId="168" xfId="0" applyAlignment="1" applyBorder="1" applyFill="1" applyFont="1" applyNumberFormat="1">
      <alignment horizontal="center" readingOrder="0" shrinkToFit="0" wrapText="0"/>
    </xf>
    <xf borderId="25" fillId="5" fontId="6" numFmtId="168" xfId="0" applyAlignment="1" applyBorder="1" applyFont="1" applyNumberFormat="1">
      <alignment horizontal="right" shrinkToFit="0" wrapText="0"/>
    </xf>
    <xf borderId="26" fillId="5" fontId="6" numFmtId="0" xfId="0" applyAlignment="1" applyBorder="1" applyFont="1">
      <alignment shrinkToFit="0" wrapText="0"/>
    </xf>
    <xf borderId="26" fillId="5" fontId="6" numFmtId="0" xfId="0" applyAlignment="1" applyBorder="1" applyFont="1">
      <alignment readingOrder="0" shrinkToFit="0" wrapText="0"/>
    </xf>
    <xf borderId="7" fillId="2" fontId="5" numFmtId="0" xfId="0" applyAlignment="1" applyBorder="1" applyFont="1">
      <alignment shrinkToFit="0" wrapText="0"/>
    </xf>
    <xf borderId="22" fillId="3" fontId="6" numFmtId="169" xfId="0" applyAlignment="1" applyBorder="1" applyFont="1" applyNumberFormat="1">
      <alignment horizontal="center" readingOrder="0" shrinkToFit="0" wrapText="0"/>
    </xf>
    <xf borderId="0" fillId="5" fontId="2" numFmtId="168" xfId="0" applyAlignment="1" applyFont="1" applyNumberFormat="1">
      <alignment horizontal="center" readingOrder="0"/>
    </xf>
    <xf borderId="22" fillId="5" fontId="2" numFmtId="168" xfId="0" applyAlignment="1" applyBorder="1" applyFont="1" applyNumberFormat="1">
      <alignment horizontal="center"/>
    </xf>
    <xf borderId="22" fillId="5" fontId="2" numFmtId="168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 shrinkToFit="0" wrapText="0"/>
    </xf>
    <xf borderId="22" fillId="3" fontId="0" numFmtId="20" xfId="0" applyAlignment="1" applyBorder="1" applyFont="1" applyNumberFormat="1">
      <alignment horizontal="center" readingOrder="0" shrinkToFit="0" wrapText="0"/>
    </xf>
    <xf borderId="0" fillId="0" fontId="6" numFmtId="0" xfId="0" applyAlignment="1" applyFont="1">
      <alignment shrinkToFit="0" wrapText="0"/>
    </xf>
    <xf borderId="22" fillId="3" fontId="10" numFmtId="166" xfId="0" applyAlignment="1" applyBorder="1" applyFont="1" applyNumberFormat="1">
      <alignment horizontal="center" shrinkToFit="0" wrapText="0"/>
    </xf>
    <xf borderId="0" fillId="0" fontId="11" numFmtId="0" xfId="0" applyAlignment="1" applyFont="1">
      <alignment shrinkToFit="0" wrapText="0"/>
    </xf>
    <xf borderId="0" fillId="0" fontId="11" numFmtId="2" xfId="0" applyAlignment="1" applyFont="1" applyNumberFormat="1">
      <alignment shrinkToFit="0" wrapText="0"/>
    </xf>
    <xf borderId="27" fillId="2" fontId="1" numFmtId="170" xfId="0" applyAlignment="1" applyBorder="1" applyFont="1" applyNumberFormat="1">
      <alignment horizontal="center" shrinkToFit="0" wrapText="0"/>
    </xf>
    <xf borderId="28" fillId="2" fontId="1" numFmtId="2" xfId="0" applyAlignment="1" applyBorder="1" applyFont="1" applyNumberFormat="1">
      <alignment horizontal="center" shrinkToFit="0" wrapText="0"/>
    </xf>
    <xf borderId="28" fillId="6" fontId="1" numFmtId="171" xfId="0" applyAlignment="1" applyBorder="1" applyFill="1" applyFont="1" applyNumberFormat="1">
      <alignment horizontal="center" shrinkToFit="0" wrapText="0"/>
    </xf>
    <xf borderId="22" fillId="3" fontId="0" numFmtId="20" xfId="0" applyAlignment="1" applyBorder="1" applyFont="1" applyNumberFormat="1">
      <alignment horizontal="center" shrinkToFit="0" wrapText="0"/>
    </xf>
    <xf borderId="28" fillId="6" fontId="12" numFmtId="172" xfId="0" applyAlignment="1" applyBorder="1" applyFont="1" applyNumberFormat="1">
      <alignment horizontal="center" shrinkToFit="0" wrapText="0"/>
    </xf>
    <xf borderId="0" fillId="0" fontId="1" numFmtId="2" xfId="0" applyAlignment="1" applyFont="1" applyNumberFormat="1">
      <alignment horizontal="right" shrinkToFit="0" wrapText="0"/>
    </xf>
    <xf borderId="0" fillId="0" fontId="6" numFmtId="0" xfId="0" applyAlignment="1" applyFont="1">
      <alignment shrinkToFit="0" wrapText="0"/>
    </xf>
    <xf borderId="22" fillId="3" fontId="8" numFmtId="166" xfId="0" applyAlignment="1" applyBorder="1" applyFont="1" applyNumberFormat="1">
      <alignment horizontal="center" shrinkToFit="0" wrapText="0"/>
    </xf>
    <xf borderId="22" fillId="3" fontId="6" numFmtId="20" xfId="0" applyAlignment="1" applyBorder="1" applyFont="1" applyNumberFormat="1">
      <alignment horizontal="right" readingOrder="0" shrinkToFit="0" wrapText="0"/>
    </xf>
    <xf borderId="22" fillId="3" fontId="13" numFmtId="20" xfId="0" applyAlignment="1" applyBorder="1" applyFont="1" applyNumberFormat="1">
      <alignment horizontal="center" readingOrder="0" shrinkToFit="0" wrapText="0"/>
    </xf>
    <xf borderId="22" fillId="3" fontId="13" numFmtId="20" xfId="0" applyAlignment="1" applyBorder="1" applyFont="1" applyNumberFormat="1">
      <alignment horizontal="center" shrinkToFit="0" wrapText="0"/>
    </xf>
    <xf borderId="0" fillId="0" fontId="6" numFmtId="0" xfId="0" applyAlignment="1" applyFont="1">
      <alignment horizontal="right" shrinkToFit="0" wrapText="0"/>
    </xf>
    <xf borderId="25" fillId="3" fontId="6" numFmtId="0" xfId="0" applyAlignment="1" applyBorder="1" applyFont="1">
      <alignment horizontal="center" readingOrder="0" shrinkToFit="0" wrapText="0"/>
    </xf>
    <xf borderId="26" fillId="0" fontId="2" numFmtId="0" xfId="0" applyBorder="1" applyFont="1"/>
    <xf borderId="25" fillId="3" fontId="6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shrinkToFit="0" vertical="center" wrapText="0"/>
    </xf>
    <xf borderId="22" fillId="2" fontId="1" numFmtId="15" xfId="0" applyAlignment="1" applyBorder="1" applyFont="1" applyNumberFormat="1">
      <alignment horizontal="center" shrinkToFit="0" vertical="center" wrapText="1"/>
    </xf>
    <xf borderId="25" fillId="2" fontId="1" numFmtId="15" xfId="0" applyAlignment="1" applyBorder="1" applyFont="1" applyNumberFormat="1">
      <alignment horizontal="center" shrinkToFit="0" vertical="center" wrapText="1"/>
    </xf>
    <xf borderId="22" fillId="6" fontId="8" numFmtId="4" xfId="0" applyAlignment="1" applyBorder="1" applyFont="1" applyNumberFormat="1">
      <alignment horizontal="center" shrinkToFit="0" vertical="center" wrapText="0"/>
    </xf>
    <xf borderId="0" fillId="0" fontId="6" numFmtId="15" xfId="0" applyAlignment="1" applyFont="1" applyNumberFormat="1">
      <alignment shrinkToFit="0" wrapText="0"/>
    </xf>
    <xf borderId="22" fillId="2" fontId="6" numFmtId="165" xfId="0" applyAlignment="1" applyBorder="1" applyFont="1" applyNumberFormat="1">
      <alignment horizontal="right" shrinkToFit="0" wrapText="0"/>
    </xf>
    <xf borderId="22" fillId="3" fontId="6" numFmtId="173" xfId="0" applyAlignment="1" applyBorder="1" applyFont="1" applyNumberFormat="1">
      <alignment horizontal="center" readingOrder="0" shrinkToFit="0" wrapText="0"/>
    </xf>
    <xf borderId="22" fillId="6" fontId="8" numFmtId="4" xfId="0" applyAlignment="1" applyBorder="1" applyFont="1" applyNumberFormat="1">
      <alignment horizontal="right" shrinkToFit="0" wrapText="0"/>
    </xf>
    <xf borderId="1" fillId="2" fontId="6" numFmtId="165" xfId="0" applyAlignment="1" applyBorder="1" applyFont="1" applyNumberFormat="1">
      <alignment horizontal="right" shrinkToFit="0" wrapText="0"/>
    </xf>
    <xf borderId="0" fillId="7" fontId="0" numFmtId="174" xfId="0" applyAlignment="1" applyFill="1" applyFont="1" applyNumberFormat="1">
      <alignment horizontal="center" readingOrder="0" shrinkToFit="0" wrapText="0"/>
    </xf>
    <xf borderId="27" fillId="2" fontId="1" numFmtId="2" xfId="0" applyAlignment="1" applyBorder="1" applyFont="1" applyNumberFormat="1">
      <alignment horizontal="right" shrinkToFit="0" wrapText="0"/>
    </xf>
    <xf borderId="25" fillId="2" fontId="1" numFmtId="0" xfId="0" applyAlignment="1" applyBorder="1" applyFont="1">
      <alignment horizontal="center" shrinkToFit="0" vertical="center" wrapText="1"/>
    </xf>
    <xf borderId="22" fillId="6" fontId="6" numFmtId="175" xfId="0" applyAlignment="1" applyBorder="1" applyFont="1" applyNumberFormat="1">
      <alignment horizontal="right" shrinkToFit="0" wrapText="0"/>
    </xf>
    <xf borderId="22" fillId="2" fontId="6" numFmtId="2" xfId="0" applyAlignment="1" applyBorder="1" applyFont="1" applyNumberFormat="1">
      <alignment shrinkToFit="0" vertical="center" wrapText="1"/>
    </xf>
    <xf borderId="22" fillId="4" fontId="7" numFmtId="174" xfId="0" applyAlignment="1" applyBorder="1" applyFont="1" applyNumberFormat="1">
      <alignment horizontal="center" readingOrder="0" shrinkToFit="0" wrapText="0"/>
    </xf>
    <xf borderId="22" fillId="4" fontId="14" numFmtId="166" xfId="0" applyAlignment="1" applyBorder="1" applyFont="1" applyNumberFormat="1">
      <alignment horizontal="center" shrinkToFit="0" vertical="bottom" wrapText="0"/>
    </xf>
    <xf borderId="22" fillId="4" fontId="7" numFmtId="174" xfId="0" applyAlignment="1" applyBorder="1" applyFont="1" applyNumberFormat="1">
      <alignment horizontal="center" shrinkToFit="0" wrapText="0"/>
    </xf>
    <xf borderId="23" fillId="4" fontId="15" numFmtId="166" xfId="0" applyAlignment="1" applyBorder="1" applyFont="1" applyNumberFormat="1">
      <alignment horizontal="center" shrinkToFit="0" vertical="bottom" wrapText="0"/>
    </xf>
    <xf borderId="26" fillId="4" fontId="14" numFmtId="166" xfId="0" applyAlignment="1" applyBorder="1" applyFont="1" applyNumberFormat="1">
      <alignment horizontal="center" vertical="bottom"/>
    </xf>
    <xf borderId="26" fillId="4" fontId="16" numFmtId="174" xfId="0" applyAlignment="1" applyBorder="1" applyFont="1" applyNumberFormat="1">
      <alignment horizontal="center" vertical="bottom"/>
    </xf>
    <xf borderId="28" fillId="2" fontId="1" numFmtId="2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9">
    <dxf>
      <font/>
      <fill>
        <patternFill patternType="solid">
          <fgColor rgb="FFB7B7B7"/>
          <bgColor rgb="FFB7B7B7"/>
        </patternFill>
      </fill>
      <border/>
    </dxf>
    <dxf>
      <font>
        <color rgb="FF6AA84F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  <dxf>
      <font/>
      <fill>
        <patternFill patternType="solid">
          <fgColor rgb="FFC0C0C0"/>
          <bgColor rgb="FFC0C0C0"/>
        </patternFill>
      </fill>
      <border/>
    </dxf>
    <dxf>
      <font>
        <color rgb="FFFFFFFF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D9D9D9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5B9144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1" t="str">
        <f>"  "&amp;'Jahresüberblick'!C4</f>
        <v>  WATZAL Kevin</v>
      </c>
      <c r="B1" s="2"/>
      <c r="C1" s="4"/>
      <c r="D1" s="5" t="str">
        <f>Text($B$5, "MMMM")&amp;" "&amp;Text($B$5, "YYYY") </f>
        <v>Januar 2019</v>
      </c>
      <c r="E1" s="6"/>
      <c r="F1" s="6"/>
      <c r="G1" s="6"/>
      <c r="H1" s="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'Jahresüberblick'!B25</f>
        <v>43466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5" si="1">WEEKNUM(B5,2)</f>
        <v>1</v>
      </c>
      <c r="B5" s="34">
        <f>B2</f>
        <v>43466</v>
      </c>
      <c r="C5" s="35">
        <v>1.0</v>
      </c>
      <c r="D5" s="38"/>
      <c r="E5" s="37">
        <f>D5*24</f>
        <v>0</v>
      </c>
      <c r="F5" s="40"/>
      <c r="G5" s="37">
        <f>F5*24</f>
        <v>0</v>
      </c>
      <c r="H5" s="38"/>
      <c r="I5" s="37">
        <f>H5*24</f>
        <v>0</v>
      </c>
      <c r="J5" s="38"/>
      <c r="K5" s="37">
        <f>J5*24</f>
        <v>0</v>
      </c>
      <c r="L5" s="38"/>
      <c r="M5" s="37">
        <f>L5*24</f>
        <v>0</v>
      </c>
      <c r="N5" s="40"/>
      <c r="O5" s="41">
        <f t="shared" ref="O5:O35" si="2">N5*24</f>
        <v>0</v>
      </c>
      <c r="P5" s="42">
        <f t="shared" ref="P5:P35" si="3">IF(AND($F5 &gt; 0, $H5 &gt; $F5), $H5 - $F5, 0) + IF(AND($J5 &gt; 0, $L5 &gt; $J5), $L5 - $J5, 0)</f>
        <v>0</v>
      </c>
      <c r="Q5" s="41">
        <f t="shared" ref="Q5:Q35" si="4">P5*24</f>
        <v>0</v>
      </c>
      <c r="R5" s="42">
        <f t="shared" ref="R5:R35" si="5">IF(AND($D5 &gt; 0, $F5 &gt; $D5),$F5-$D5,0) + IF(AND($H5 &gt; 0, $J5 &gt; $H5),$J5-$H5,0) + IF(AND($L5 &gt; 0, $N5 &gt; $L5),$N5-$L5,0)</f>
        <v>0</v>
      </c>
      <c r="S5" s="41">
        <f t="shared" ref="S5:S35" si="6">R5*24</f>
        <v>0</v>
      </c>
      <c r="T5" s="41">
        <f>IF(TEXT(B5,"DDD") = "So.", SUM(R5), 0)</f>
        <v>0</v>
      </c>
      <c r="U5" s="42">
        <f t="shared" ref="U5:U35" si="7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0</v>
      </c>
      <c r="W5" s="41">
        <f t="shared" ref="W5:W35" si="8">IF(OR(Y5="Zeitausgleich",Y5="Krankenstand"),0,IF(NOW()+1&gt;=B5+1,S5-V5,0))</f>
        <v>0</v>
      </c>
      <c r="X5" s="43">
        <f t="shared" ref="X5:X35" si="9">IF(Y5="Zeitausgleich",-V5,0)</f>
        <v>0</v>
      </c>
      <c r="Y5" s="44" t="s">
        <v>20</v>
      </c>
      <c r="Z5" s="43">
        <f t="shared" ref="Z5:Z35" si="10">IF(Y5="Urlaub", -1, 0) + IF(Y5="halber Urlaubstag", -0.5, 0)</f>
        <v>0</v>
      </c>
      <c r="AA5" s="45"/>
      <c r="AB5" s="47" t="s">
        <v>21</v>
      </c>
    </row>
    <row r="6" ht="12.0" customHeight="1">
      <c r="A6" s="33">
        <f t="shared" si="1"/>
        <v>1</v>
      </c>
      <c r="B6" s="34">
        <f t="shared" ref="B6:B34" si="11">B5+1</f>
        <v>43467</v>
      </c>
      <c r="C6" s="48">
        <v>1.0</v>
      </c>
      <c r="D6" s="36"/>
      <c r="E6" s="37"/>
      <c r="F6" s="36"/>
      <c r="G6" s="37"/>
      <c r="H6" s="36"/>
      <c r="I6" s="37"/>
      <c r="J6" s="36"/>
      <c r="K6" s="37"/>
      <c r="L6" s="38"/>
      <c r="M6" s="37"/>
      <c r="N6" s="38"/>
      <c r="O6" s="41">
        <f t="shared" si="2"/>
        <v>0</v>
      </c>
      <c r="P6" s="42">
        <f t="shared" si="3"/>
        <v>0</v>
      </c>
      <c r="Q6" s="41">
        <f t="shared" si="4"/>
        <v>0</v>
      </c>
      <c r="R6" s="42">
        <f t="shared" si="5"/>
        <v>0</v>
      </c>
      <c r="S6" s="41">
        <f t="shared" si="6"/>
        <v>0</v>
      </c>
      <c r="T6" s="42">
        <f>IF(TEXT(B6,"DDD") = "So.", SUM(R5:R6), 0)</f>
        <v>0</v>
      </c>
      <c r="U6" s="42">
        <f t="shared" si="7"/>
        <v>0</v>
      </c>
      <c r="V6" s="41">
        <f>IF(Y6="halber Urlaubstag",0,IF(OR(Y6="Feiertag",Y6="Krankenstand",Y6="Urlaub",Y6="Pflegeurlaub"),0,IF(Y6="halber Arbeitstag",INDIRECT(ADDRESS((ROW('Jahresüberblick'!$C$12)+WEEKDAY(B6,2)),4,4,TRUE,"Jahresüberblick"))*0.5,INDIRECT(ADDRESS((ROW('Jahresüberblick'!$C$12)+WEEKDAY(B6,2)),4,4,TRUE,"Jahresüberblick")))))</f>
        <v>5</v>
      </c>
      <c r="W6" s="41">
        <f t="shared" si="8"/>
        <v>-5</v>
      </c>
      <c r="X6" s="43">
        <f t="shared" si="9"/>
        <v>0</v>
      </c>
      <c r="Y6" s="44"/>
      <c r="Z6" s="43">
        <f t="shared" si="10"/>
        <v>0</v>
      </c>
      <c r="AA6" s="45"/>
      <c r="AB6" s="46"/>
    </row>
    <row r="7" ht="12.0" customHeight="1">
      <c r="A7" s="33">
        <f t="shared" si="1"/>
        <v>1</v>
      </c>
      <c r="B7" s="34">
        <f t="shared" si="11"/>
        <v>43468</v>
      </c>
      <c r="C7" s="48">
        <v>1.0</v>
      </c>
      <c r="D7" s="36"/>
      <c r="E7" s="37"/>
      <c r="F7" s="36"/>
      <c r="G7" s="37"/>
      <c r="H7" s="36"/>
      <c r="I7" s="37"/>
      <c r="J7" s="36"/>
      <c r="K7" s="37"/>
      <c r="L7" s="38"/>
      <c r="M7" s="37"/>
      <c r="N7" s="38"/>
      <c r="O7" s="41">
        <f t="shared" si="2"/>
        <v>0</v>
      </c>
      <c r="P7" s="42">
        <f t="shared" si="3"/>
        <v>0</v>
      </c>
      <c r="Q7" s="41">
        <f t="shared" si="4"/>
        <v>0</v>
      </c>
      <c r="R7" s="42">
        <f t="shared" si="5"/>
        <v>0</v>
      </c>
      <c r="S7" s="41">
        <f t="shared" si="6"/>
        <v>0</v>
      </c>
      <c r="T7" s="42">
        <f>IF(TEXT(B7,"DDD") = "So.", SUM(R5:R7), 0)</f>
        <v>0</v>
      </c>
      <c r="U7" s="42">
        <f t="shared" si="7"/>
        <v>0</v>
      </c>
      <c r="V7" s="41">
        <f>IF(Y7="halber Urlaubstag",0,IF(OR(Y7="Feiertag",Y7="Krankenstand",Y7="Urlaub",Y7="Pflegeurlaub"),0,IF(Y7="halber Arbeitstag",INDIRECT(ADDRESS((ROW('Jahresüberblick'!$C$12)+WEEKDAY(B7,2)),4,4,TRUE,"Jahresüberblick"))*0.5,INDIRECT(ADDRESS((ROW('Jahresüberblick'!$C$12)+WEEKDAY(B7,2)),4,4,TRUE,"Jahresüberblick")))))</f>
        <v>5</v>
      </c>
      <c r="W7" s="41">
        <f t="shared" si="8"/>
        <v>-5</v>
      </c>
      <c r="X7" s="43">
        <f t="shared" si="9"/>
        <v>0</v>
      </c>
      <c r="Y7" s="44"/>
      <c r="Z7" s="43">
        <f t="shared" si="10"/>
        <v>0</v>
      </c>
      <c r="AA7" s="45"/>
      <c r="AB7" s="46"/>
    </row>
    <row r="8" ht="12.0" customHeight="1">
      <c r="A8" s="33">
        <f t="shared" si="1"/>
        <v>1</v>
      </c>
      <c r="B8" s="34">
        <f t="shared" si="11"/>
        <v>43469</v>
      </c>
      <c r="C8" s="48">
        <v>1.0</v>
      </c>
      <c r="D8" s="36"/>
      <c r="E8" s="37"/>
      <c r="F8" s="36"/>
      <c r="G8" s="37"/>
      <c r="H8" s="49"/>
      <c r="I8" s="37"/>
      <c r="J8" s="36"/>
      <c r="K8" s="37"/>
      <c r="L8" s="38"/>
      <c r="M8" s="37"/>
      <c r="N8" s="38"/>
      <c r="O8" s="41">
        <f t="shared" si="2"/>
        <v>0</v>
      </c>
      <c r="P8" s="42">
        <f t="shared" si="3"/>
        <v>0</v>
      </c>
      <c r="Q8" s="41">
        <f t="shared" si="4"/>
        <v>0</v>
      </c>
      <c r="R8" s="42">
        <f t="shared" si="5"/>
        <v>0</v>
      </c>
      <c r="S8" s="41">
        <f t="shared" si="6"/>
        <v>0</v>
      </c>
      <c r="T8" s="42">
        <f>IF(TEXT(B8,"DDD") = "So.", SUM(R5:R8), 0)</f>
        <v>0</v>
      </c>
      <c r="U8" s="42">
        <f t="shared" si="7"/>
        <v>0</v>
      </c>
      <c r="V8" s="41">
        <f>IF(Y8="halber Urlaubstag",0,IF(OR(Y8="Feiertag",Y8="Krankenstand",Y8="Urlaub",Y8="Pflegeurlaub"),0,IF(Y8="halber Arbeitstag",INDIRECT(ADDRESS((ROW('Jahresüberblick'!$C$12)+WEEKDAY(B8,2)),4,4,TRUE,"Jahresüberblick"))*0.5,INDIRECT(ADDRESS((ROW('Jahresüberblick'!$C$12)+WEEKDAY(B8,2)),4,4,TRUE,"Jahresüberblick")))))</f>
        <v>5</v>
      </c>
      <c r="W8" s="41">
        <f t="shared" si="8"/>
        <v>-5</v>
      </c>
      <c r="X8" s="43">
        <f t="shared" si="9"/>
        <v>0</v>
      </c>
      <c r="Y8" s="44"/>
      <c r="Z8" s="43">
        <f t="shared" si="10"/>
        <v>0</v>
      </c>
      <c r="AA8" s="45"/>
      <c r="AB8" s="46"/>
    </row>
    <row r="9" ht="12.0" customHeight="1">
      <c r="A9" s="33">
        <f t="shared" si="1"/>
        <v>1</v>
      </c>
      <c r="B9" s="34">
        <f t="shared" si="11"/>
        <v>43470</v>
      </c>
      <c r="C9" s="48">
        <v>1.0</v>
      </c>
      <c r="D9" s="36"/>
      <c r="E9" s="37"/>
      <c r="F9" s="36"/>
      <c r="G9" s="37"/>
      <c r="H9" s="36"/>
      <c r="I9" s="37"/>
      <c r="J9" s="36"/>
      <c r="K9" s="37"/>
      <c r="L9" s="38"/>
      <c r="M9" s="37"/>
      <c r="N9" s="38"/>
      <c r="O9" s="41">
        <f t="shared" si="2"/>
        <v>0</v>
      </c>
      <c r="P9" s="42">
        <f t="shared" si="3"/>
        <v>0</v>
      </c>
      <c r="Q9" s="41">
        <f t="shared" si="4"/>
        <v>0</v>
      </c>
      <c r="R9" s="42">
        <f t="shared" si="5"/>
        <v>0</v>
      </c>
      <c r="S9" s="41">
        <f t="shared" si="6"/>
        <v>0</v>
      </c>
      <c r="T9" s="42">
        <f>IF(TEXT(B9,"DDD") = "So.", SUM(R5:R9), 0)</f>
        <v>0</v>
      </c>
      <c r="U9" s="42">
        <f t="shared" si="7"/>
        <v>0</v>
      </c>
      <c r="V9" s="41">
        <f>IF(Y9="halber Urlaubstag",0,IF(OR(Y9="Feiertag",Y9="Krankenstand",Y9="Urlaub",Y9="Pflegeurlaub"),0,IF(Y9="halber Arbeitstag",INDIRECT(ADDRESS((ROW('Jahresüberblick'!$C$12)+WEEKDAY(B9,2)),4,4,TRUE,"Jahresüberblick"))*0.5,INDIRECT(ADDRESS((ROW('Jahresüberblick'!$C$12)+WEEKDAY(B9,2)),4,4,TRUE,"Jahresüberblick")))))</f>
        <v>0</v>
      </c>
      <c r="W9" s="41">
        <f t="shared" si="8"/>
        <v>0</v>
      </c>
      <c r="X9" s="43">
        <f t="shared" si="9"/>
        <v>0</v>
      </c>
      <c r="Y9" s="44"/>
      <c r="Z9" s="43">
        <f t="shared" si="10"/>
        <v>0</v>
      </c>
      <c r="AA9" s="45"/>
      <c r="AB9" s="46"/>
    </row>
    <row r="10" ht="12.0" customHeight="1">
      <c r="A10" s="33">
        <f t="shared" si="1"/>
        <v>1</v>
      </c>
      <c r="B10" s="34">
        <f t="shared" si="11"/>
        <v>43471</v>
      </c>
      <c r="C10" s="48">
        <v>1.0</v>
      </c>
      <c r="D10" s="38"/>
      <c r="E10" s="37"/>
      <c r="F10" s="38"/>
      <c r="G10" s="37"/>
      <c r="H10" s="38"/>
      <c r="I10" s="37"/>
      <c r="J10" s="38"/>
      <c r="K10" s="37"/>
      <c r="L10" s="38"/>
      <c r="M10" s="37"/>
      <c r="N10" s="38"/>
      <c r="O10" s="41">
        <f t="shared" si="2"/>
        <v>0</v>
      </c>
      <c r="P10" s="42">
        <f t="shared" si="3"/>
        <v>0</v>
      </c>
      <c r="Q10" s="41">
        <f t="shared" si="4"/>
        <v>0</v>
      </c>
      <c r="R10" s="42">
        <f t="shared" si="5"/>
        <v>0</v>
      </c>
      <c r="S10" s="41">
        <f t="shared" si="6"/>
        <v>0</v>
      </c>
      <c r="T10" s="42">
        <f>IF(TEXT(B10,"DDD") = "So.", SUM(R5:R10), 0)</f>
        <v>0</v>
      </c>
      <c r="U10" s="42">
        <f t="shared" si="7"/>
        <v>0</v>
      </c>
      <c r="V10" s="41">
        <f>IF(Y10="halber Urlaubstag",0,IF(OR(Y10="Feiertag",Y10="Krankenstand",Y10="Urlaub",Y10="Pflegeurlaub"),0,IF(Y10="halber Arbeitstag",INDIRECT(ADDRESS((ROW('Jahresüberblick'!$C$12)+WEEKDAY(B10,2)),4,4,TRUE,"Jahresüberblick"))*0.5,INDIRECT(ADDRESS((ROW('Jahresüberblick'!$C$12)+WEEKDAY(B10,2)),4,4,TRUE,"Jahresüberblick")))))</f>
        <v>0</v>
      </c>
      <c r="W10" s="41">
        <f t="shared" si="8"/>
        <v>0</v>
      </c>
      <c r="X10" s="43">
        <f t="shared" si="9"/>
        <v>0</v>
      </c>
      <c r="Y10" s="44" t="s">
        <v>20</v>
      </c>
      <c r="Z10" s="43">
        <f t="shared" si="10"/>
        <v>0</v>
      </c>
      <c r="AA10" s="45"/>
      <c r="AB10" s="47" t="s">
        <v>22</v>
      </c>
    </row>
    <row r="11" ht="12.0" customHeight="1">
      <c r="A11" s="33">
        <f t="shared" si="1"/>
        <v>2</v>
      </c>
      <c r="B11" s="34">
        <f t="shared" si="11"/>
        <v>43472</v>
      </c>
      <c r="C11" s="48">
        <v>1.0</v>
      </c>
      <c r="D11" s="38"/>
      <c r="E11" s="37"/>
      <c r="F11" s="38"/>
      <c r="G11" s="37"/>
      <c r="H11" s="38"/>
      <c r="I11" s="37"/>
      <c r="J11" s="38"/>
      <c r="K11" s="37"/>
      <c r="L11" s="38"/>
      <c r="M11" s="37"/>
      <c r="N11" s="38"/>
      <c r="O11" s="41">
        <f t="shared" si="2"/>
        <v>0</v>
      </c>
      <c r="P11" s="42">
        <f t="shared" si="3"/>
        <v>0</v>
      </c>
      <c r="Q11" s="41">
        <f t="shared" si="4"/>
        <v>0</v>
      </c>
      <c r="R11" s="42">
        <f t="shared" si="5"/>
        <v>0</v>
      </c>
      <c r="S11" s="41">
        <f t="shared" si="6"/>
        <v>0</v>
      </c>
      <c r="T11" s="42">
        <f t="shared" ref="T11:T33" si="12">IF(TEXT(B11,"DDD") = "So.", SUM($R5:$R11), 0)</f>
        <v>0</v>
      </c>
      <c r="U11" s="42">
        <f t="shared" si="7"/>
        <v>0</v>
      </c>
      <c r="V11" s="41">
        <f>IF(Y11="halber Urlaubstag",0,IF(OR(Y11="Feiertag",Y11="Krankenstand",Y11="Urlaub",Y11="Pflegeurlaub"),0,IF(Y11="halber Arbeitstag",INDIRECT(ADDRESS((ROW('Jahresüberblick'!$C$12)+WEEKDAY(B11,2)),4,4,TRUE,"Jahresüberblick"))*0.5,INDIRECT(ADDRESS((ROW('Jahresüberblick'!$C$12)+WEEKDAY(B11,2)),4,4,TRUE,"Jahresüberblick")))))</f>
        <v>5</v>
      </c>
      <c r="W11" s="41">
        <f t="shared" si="8"/>
        <v>-5</v>
      </c>
      <c r="X11" s="43">
        <f t="shared" si="9"/>
        <v>0</v>
      </c>
      <c r="Y11" s="50"/>
      <c r="Z11" s="43">
        <f t="shared" si="10"/>
        <v>0</v>
      </c>
      <c r="AA11" s="45"/>
      <c r="AB11" s="46"/>
    </row>
    <row r="12" ht="12.0" customHeight="1">
      <c r="A12" s="33">
        <f t="shared" si="1"/>
        <v>2</v>
      </c>
      <c r="B12" s="34">
        <f t="shared" si="11"/>
        <v>43473</v>
      </c>
      <c r="C12" s="48">
        <v>1.0</v>
      </c>
      <c r="D12" s="38"/>
      <c r="E12" s="37"/>
      <c r="F12" s="38"/>
      <c r="G12" s="37"/>
      <c r="H12" s="38"/>
      <c r="I12" s="37"/>
      <c r="J12" s="38"/>
      <c r="K12" s="37"/>
      <c r="L12" s="38"/>
      <c r="M12" s="37"/>
      <c r="N12" s="38"/>
      <c r="O12" s="41">
        <f t="shared" si="2"/>
        <v>0</v>
      </c>
      <c r="P12" s="42">
        <f t="shared" si="3"/>
        <v>0</v>
      </c>
      <c r="Q12" s="41">
        <f t="shared" si="4"/>
        <v>0</v>
      </c>
      <c r="R12" s="42">
        <f t="shared" si="5"/>
        <v>0</v>
      </c>
      <c r="S12" s="41">
        <f t="shared" si="6"/>
        <v>0</v>
      </c>
      <c r="T12" s="42">
        <f t="shared" si="12"/>
        <v>0</v>
      </c>
      <c r="U12" s="42">
        <f t="shared" si="7"/>
        <v>0</v>
      </c>
      <c r="V12" s="41">
        <f>IF(Y12="halber Urlaubstag",0,IF(OR(Y12="Feiertag",Y12="Krankenstand",Y12="Urlaub",Y12="Pflegeurlaub"),0,IF(Y12="halber Arbeitstag",INDIRECT(ADDRESS((ROW('Jahresüberblick'!$C$12)+WEEKDAY(B12,2)),4,4,TRUE,"Jahresüberblick"))*0.5,INDIRECT(ADDRESS((ROW('Jahresüberblick'!$C$12)+WEEKDAY(B12,2)),4,4,TRUE,"Jahresüberblick")))))</f>
        <v>5</v>
      </c>
      <c r="W12" s="41">
        <f t="shared" si="8"/>
        <v>-5</v>
      </c>
      <c r="X12" s="43">
        <f t="shared" si="9"/>
        <v>0</v>
      </c>
      <c r="Y12" s="44"/>
      <c r="Z12" s="43">
        <f t="shared" si="10"/>
        <v>0</v>
      </c>
      <c r="AA12" s="45"/>
      <c r="AB12" s="46"/>
    </row>
    <row r="13" ht="12.0" customHeight="1">
      <c r="A13" s="33">
        <f t="shared" si="1"/>
        <v>2</v>
      </c>
      <c r="B13" s="34">
        <f t="shared" si="11"/>
        <v>43474</v>
      </c>
      <c r="C13" s="48">
        <v>1.0</v>
      </c>
      <c r="D13" s="36"/>
      <c r="E13" s="37"/>
      <c r="F13" s="49"/>
      <c r="G13" s="37"/>
      <c r="H13" s="36"/>
      <c r="I13" s="37"/>
      <c r="J13" s="36"/>
      <c r="K13" s="37"/>
      <c r="L13" s="38"/>
      <c r="M13" s="37"/>
      <c r="N13" s="38"/>
      <c r="O13" s="41">
        <f t="shared" si="2"/>
        <v>0</v>
      </c>
      <c r="P13" s="42">
        <f t="shared" si="3"/>
        <v>0</v>
      </c>
      <c r="Q13" s="41">
        <f t="shared" si="4"/>
        <v>0</v>
      </c>
      <c r="R13" s="42">
        <f t="shared" si="5"/>
        <v>0</v>
      </c>
      <c r="S13" s="41">
        <f t="shared" si="6"/>
        <v>0</v>
      </c>
      <c r="T13" s="42">
        <f t="shared" si="12"/>
        <v>0</v>
      </c>
      <c r="U13" s="42">
        <f t="shared" si="7"/>
        <v>0</v>
      </c>
      <c r="V13" s="41">
        <f>IF(Y13="halber Urlaubstag",0,IF(OR(Y13="Feiertag",Y13="Krankenstand",Y13="Urlaub",Y13="Pflegeurlaub"),0,IF(Y13="halber Arbeitstag",INDIRECT(ADDRESS((ROW('Jahresüberblick'!$C$12)+WEEKDAY(B13,2)),4,4,TRUE,"Jahresüberblick"))*0.5,INDIRECT(ADDRESS((ROW('Jahresüberblick'!$C$12)+WEEKDAY(B13,2)),4,4,TRUE,"Jahresüberblick")))))</f>
        <v>5</v>
      </c>
      <c r="W13" s="41">
        <f t="shared" si="8"/>
        <v>-5</v>
      </c>
      <c r="X13" s="43">
        <f t="shared" si="9"/>
        <v>0</v>
      </c>
      <c r="Y13" s="51"/>
      <c r="Z13" s="43">
        <f t="shared" si="10"/>
        <v>0</v>
      </c>
      <c r="AA13" s="45"/>
      <c r="AB13" s="46"/>
    </row>
    <row r="14" ht="12.0" customHeight="1">
      <c r="A14" s="33">
        <f t="shared" si="1"/>
        <v>2</v>
      </c>
      <c r="B14" s="34">
        <f t="shared" si="11"/>
        <v>43475</v>
      </c>
      <c r="C14" s="48">
        <v>1.0</v>
      </c>
      <c r="D14" s="36"/>
      <c r="E14" s="37"/>
      <c r="F14" s="36"/>
      <c r="G14" s="37"/>
      <c r="H14" s="36"/>
      <c r="I14" s="37"/>
      <c r="J14" s="36"/>
      <c r="K14" s="37"/>
      <c r="L14" s="38"/>
      <c r="M14" s="37"/>
      <c r="N14" s="38"/>
      <c r="O14" s="41">
        <f t="shared" si="2"/>
        <v>0</v>
      </c>
      <c r="P14" s="42">
        <f t="shared" si="3"/>
        <v>0</v>
      </c>
      <c r="Q14" s="41">
        <f t="shared" si="4"/>
        <v>0</v>
      </c>
      <c r="R14" s="42">
        <f t="shared" si="5"/>
        <v>0</v>
      </c>
      <c r="S14" s="41">
        <f t="shared" si="6"/>
        <v>0</v>
      </c>
      <c r="T14" s="42">
        <f t="shared" si="12"/>
        <v>0</v>
      </c>
      <c r="U14" s="42">
        <f t="shared" si="7"/>
        <v>0</v>
      </c>
      <c r="V14" s="41">
        <f>IF(Y14="halber Urlaubstag",0,IF(OR(Y14="Feiertag",Y14="Krankenstand",Y14="Urlaub",Y14="Pflegeurlaub"),0,IF(Y14="halber Arbeitstag",INDIRECT(ADDRESS((ROW('Jahresüberblick'!$C$12)+WEEKDAY(B14,2)),4,4,TRUE,"Jahresüberblick"))*0.5,INDIRECT(ADDRESS((ROW('Jahresüberblick'!$C$12)+WEEKDAY(B14,2)),4,4,TRUE,"Jahresüberblick")))))</f>
        <v>5</v>
      </c>
      <c r="W14" s="41">
        <f t="shared" si="8"/>
        <v>-5</v>
      </c>
      <c r="X14" s="43">
        <f t="shared" si="9"/>
        <v>0</v>
      </c>
      <c r="Y14" s="51"/>
      <c r="Z14" s="43">
        <f t="shared" si="10"/>
        <v>0</v>
      </c>
      <c r="AA14" s="45"/>
      <c r="AB14" s="46"/>
    </row>
    <row r="15" ht="12.0" customHeight="1">
      <c r="A15" s="33">
        <f t="shared" si="1"/>
        <v>2</v>
      </c>
      <c r="B15" s="34">
        <f t="shared" si="11"/>
        <v>43476</v>
      </c>
      <c r="C15" s="48">
        <v>1.0</v>
      </c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41">
        <f t="shared" si="2"/>
        <v>0</v>
      </c>
      <c r="P15" s="42">
        <f t="shared" si="3"/>
        <v>0</v>
      </c>
      <c r="Q15" s="41">
        <f t="shared" si="4"/>
        <v>0</v>
      </c>
      <c r="R15" s="42">
        <f t="shared" si="5"/>
        <v>0</v>
      </c>
      <c r="S15" s="41">
        <f t="shared" si="6"/>
        <v>0</v>
      </c>
      <c r="T15" s="42">
        <f t="shared" si="12"/>
        <v>0</v>
      </c>
      <c r="U15" s="42">
        <f t="shared" si="7"/>
        <v>0</v>
      </c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5</v>
      </c>
      <c r="W15" s="41">
        <f t="shared" si="8"/>
        <v>-5</v>
      </c>
      <c r="X15" s="43">
        <f t="shared" si="9"/>
        <v>0</v>
      </c>
      <c r="Y15" s="44"/>
      <c r="Z15" s="43">
        <f t="shared" si="10"/>
        <v>0</v>
      </c>
      <c r="AA15" s="45"/>
      <c r="AB15" s="46"/>
    </row>
    <row r="16" ht="12.0" customHeight="1">
      <c r="A16" s="33">
        <f t="shared" si="1"/>
        <v>2</v>
      </c>
      <c r="B16" s="34">
        <f t="shared" si="11"/>
        <v>43477</v>
      </c>
      <c r="C16" s="48">
        <v>1.0</v>
      </c>
      <c r="D16" s="36"/>
      <c r="E16" s="37"/>
      <c r="F16" s="36"/>
      <c r="G16" s="37"/>
      <c r="H16" s="36"/>
      <c r="I16" s="37"/>
      <c r="J16" s="36"/>
      <c r="K16" s="37"/>
      <c r="L16" s="38"/>
      <c r="M16" s="37"/>
      <c r="N16" s="38"/>
      <c r="O16" s="41">
        <f t="shared" si="2"/>
        <v>0</v>
      </c>
      <c r="P16" s="42">
        <f t="shared" si="3"/>
        <v>0</v>
      </c>
      <c r="Q16" s="41">
        <f t="shared" si="4"/>
        <v>0</v>
      </c>
      <c r="R16" s="42">
        <f t="shared" si="5"/>
        <v>0</v>
      </c>
      <c r="S16" s="41">
        <f t="shared" si="6"/>
        <v>0</v>
      </c>
      <c r="T16" s="42">
        <f t="shared" si="12"/>
        <v>0</v>
      </c>
      <c r="U16" s="42">
        <f t="shared" si="7"/>
        <v>0</v>
      </c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0</v>
      </c>
      <c r="W16" s="41">
        <f t="shared" si="8"/>
        <v>0</v>
      </c>
      <c r="X16" s="43">
        <f t="shared" si="9"/>
        <v>0</v>
      </c>
      <c r="Y16" s="44"/>
      <c r="Z16" s="43">
        <f t="shared" si="10"/>
        <v>0</v>
      </c>
      <c r="AA16" s="45"/>
      <c r="AB16" s="46"/>
    </row>
    <row r="17" ht="12.0" customHeight="1">
      <c r="A17" s="33">
        <f t="shared" si="1"/>
        <v>2</v>
      </c>
      <c r="B17" s="34">
        <f t="shared" si="11"/>
        <v>43478</v>
      </c>
      <c r="C17" s="48">
        <v>1.0</v>
      </c>
      <c r="D17" s="36"/>
      <c r="E17" s="37"/>
      <c r="F17" s="36"/>
      <c r="G17" s="37"/>
      <c r="H17" s="36"/>
      <c r="I17" s="37"/>
      <c r="J17" s="36"/>
      <c r="K17" s="37"/>
      <c r="L17" s="36"/>
      <c r="M17" s="37"/>
      <c r="N17" s="36"/>
      <c r="O17" s="41">
        <f t="shared" si="2"/>
        <v>0</v>
      </c>
      <c r="P17" s="42">
        <f t="shared" si="3"/>
        <v>0</v>
      </c>
      <c r="Q17" s="41">
        <f t="shared" si="4"/>
        <v>0</v>
      </c>
      <c r="R17" s="42">
        <f t="shared" si="5"/>
        <v>0</v>
      </c>
      <c r="S17" s="41">
        <f t="shared" si="6"/>
        <v>0</v>
      </c>
      <c r="T17" s="42">
        <f t="shared" si="12"/>
        <v>0</v>
      </c>
      <c r="U17" s="42">
        <f t="shared" si="7"/>
        <v>0</v>
      </c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0</v>
      </c>
      <c r="W17" s="41">
        <f t="shared" si="8"/>
        <v>0</v>
      </c>
      <c r="X17" s="43">
        <f t="shared" si="9"/>
        <v>0</v>
      </c>
      <c r="Y17" s="51"/>
      <c r="Z17" s="43">
        <f t="shared" si="10"/>
        <v>0</v>
      </c>
      <c r="AA17" s="45"/>
      <c r="AB17" s="46"/>
    </row>
    <row r="18" ht="12.0" customHeight="1">
      <c r="A18" s="33">
        <f t="shared" si="1"/>
        <v>3</v>
      </c>
      <c r="B18" s="34">
        <f t="shared" si="11"/>
        <v>43479</v>
      </c>
      <c r="C18" s="48">
        <v>1.0</v>
      </c>
      <c r="D18" s="38"/>
      <c r="E18" s="37"/>
      <c r="F18" s="38"/>
      <c r="G18" s="37"/>
      <c r="H18" s="38"/>
      <c r="I18" s="37"/>
      <c r="J18" s="38"/>
      <c r="K18" s="37"/>
      <c r="L18" s="38"/>
      <c r="M18" s="37"/>
      <c r="N18" s="38"/>
      <c r="O18" s="41">
        <f t="shared" si="2"/>
        <v>0</v>
      </c>
      <c r="P18" s="42">
        <f t="shared" si="3"/>
        <v>0</v>
      </c>
      <c r="Q18" s="41">
        <f t="shared" si="4"/>
        <v>0</v>
      </c>
      <c r="R18" s="42">
        <f t="shared" si="5"/>
        <v>0</v>
      </c>
      <c r="S18" s="41">
        <f t="shared" si="6"/>
        <v>0</v>
      </c>
      <c r="T18" s="42">
        <f t="shared" si="12"/>
        <v>0</v>
      </c>
      <c r="U18" s="42">
        <f t="shared" si="7"/>
        <v>0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5</v>
      </c>
      <c r="W18" s="41">
        <f t="shared" si="8"/>
        <v>-5</v>
      </c>
      <c r="X18" s="43">
        <f t="shared" si="9"/>
        <v>0</v>
      </c>
      <c r="Y18" s="51"/>
      <c r="Z18" s="43">
        <f t="shared" si="10"/>
        <v>0</v>
      </c>
      <c r="AA18" s="45"/>
      <c r="AB18" s="46"/>
    </row>
    <row r="19" ht="12.0" customHeight="1">
      <c r="A19" s="33">
        <f t="shared" si="1"/>
        <v>3</v>
      </c>
      <c r="B19" s="34">
        <f t="shared" si="11"/>
        <v>43480</v>
      </c>
      <c r="C19" s="48">
        <v>1.0</v>
      </c>
      <c r="D19" s="38"/>
      <c r="E19" s="37"/>
      <c r="F19" s="38"/>
      <c r="G19" s="37"/>
      <c r="H19" s="38"/>
      <c r="I19" s="37"/>
      <c r="J19" s="38"/>
      <c r="K19" s="37"/>
      <c r="L19" s="38"/>
      <c r="M19" s="37"/>
      <c r="N19" s="38"/>
      <c r="O19" s="41">
        <f t="shared" si="2"/>
        <v>0</v>
      </c>
      <c r="P19" s="42">
        <f t="shared" si="3"/>
        <v>0</v>
      </c>
      <c r="Q19" s="41">
        <f t="shared" si="4"/>
        <v>0</v>
      </c>
      <c r="R19" s="42">
        <f t="shared" si="5"/>
        <v>0</v>
      </c>
      <c r="S19" s="41">
        <f t="shared" si="6"/>
        <v>0</v>
      </c>
      <c r="T19" s="42">
        <f t="shared" si="12"/>
        <v>0</v>
      </c>
      <c r="U19" s="42">
        <f t="shared" si="7"/>
        <v>0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5</v>
      </c>
      <c r="W19" s="41">
        <f t="shared" si="8"/>
        <v>-5</v>
      </c>
      <c r="X19" s="43">
        <f t="shared" si="9"/>
        <v>0</v>
      </c>
      <c r="Y19" s="51"/>
      <c r="Z19" s="43">
        <f t="shared" si="10"/>
        <v>0</v>
      </c>
      <c r="AA19" s="45"/>
      <c r="AB19" s="46"/>
    </row>
    <row r="20" ht="12.0" customHeight="1">
      <c r="A20" s="33">
        <f t="shared" si="1"/>
        <v>3</v>
      </c>
      <c r="B20" s="34">
        <f t="shared" si="11"/>
        <v>43481</v>
      </c>
      <c r="C20" s="48">
        <v>1.0</v>
      </c>
      <c r="D20" s="36"/>
      <c r="E20" s="37"/>
      <c r="F20" s="36"/>
      <c r="G20" s="37"/>
      <c r="H20" s="36"/>
      <c r="I20" s="37"/>
      <c r="J20" s="36"/>
      <c r="K20" s="37"/>
      <c r="L20" s="38"/>
      <c r="M20" s="37"/>
      <c r="N20" s="38"/>
      <c r="O20" s="41">
        <f t="shared" si="2"/>
        <v>0</v>
      </c>
      <c r="P20" s="42">
        <f t="shared" si="3"/>
        <v>0</v>
      </c>
      <c r="Q20" s="41">
        <f t="shared" si="4"/>
        <v>0</v>
      </c>
      <c r="R20" s="42">
        <f t="shared" si="5"/>
        <v>0</v>
      </c>
      <c r="S20" s="41">
        <f t="shared" si="6"/>
        <v>0</v>
      </c>
      <c r="T20" s="42">
        <f t="shared" si="12"/>
        <v>0</v>
      </c>
      <c r="U20" s="42">
        <f t="shared" si="7"/>
        <v>0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5</v>
      </c>
      <c r="W20" s="41">
        <f t="shared" si="8"/>
        <v>-5</v>
      </c>
      <c r="X20" s="43">
        <f t="shared" si="9"/>
        <v>0</v>
      </c>
      <c r="Y20" s="51"/>
      <c r="Z20" s="43">
        <f t="shared" si="10"/>
        <v>0</v>
      </c>
      <c r="AA20" s="45"/>
      <c r="AB20" s="46"/>
    </row>
    <row r="21" ht="12.0" customHeight="1">
      <c r="A21" s="33">
        <f t="shared" si="1"/>
        <v>3</v>
      </c>
      <c r="B21" s="34">
        <f t="shared" si="11"/>
        <v>43482</v>
      </c>
      <c r="C21" s="48">
        <v>1.0</v>
      </c>
      <c r="D21" s="36"/>
      <c r="E21" s="37"/>
      <c r="F21" s="36"/>
      <c r="G21" s="37"/>
      <c r="H21" s="36"/>
      <c r="I21" s="37"/>
      <c r="J21" s="36"/>
      <c r="K21" s="37"/>
      <c r="L21" s="38"/>
      <c r="M21" s="37"/>
      <c r="N21" s="38"/>
      <c r="O21" s="41">
        <f t="shared" si="2"/>
        <v>0</v>
      </c>
      <c r="P21" s="42">
        <f t="shared" si="3"/>
        <v>0</v>
      </c>
      <c r="Q21" s="41">
        <f t="shared" si="4"/>
        <v>0</v>
      </c>
      <c r="R21" s="42">
        <f t="shared" si="5"/>
        <v>0</v>
      </c>
      <c r="S21" s="41">
        <f t="shared" si="6"/>
        <v>0</v>
      </c>
      <c r="T21" s="42">
        <f t="shared" si="12"/>
        <v>0</v>
      </c>
      <c r="U21" s="42">
        <f t="shared" si="7"/>
        <v>0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5</v>
      </c>
      <c r="W21" s="41">
        <f t="shared" si="8"/>
        <v>-5</v>
      </c>
      <c r="X21" s="43">
        <f t="shared" si="9"/>
        <v>0</v>
      </c>
      <c r="Y21" s="51"/>
      <c r="Z21" s="43">
        <f t="shared" si="10"/>
        <v>0</v>
      </c>
      <c r="AA21" s="45"/>
      <c r="AB21" s="46"/>
    </row>
    <row r="22" ht="12.0" customHeight="1">
      <c r="A22" s="33">
        <f t="shared" si="1"/>
        <v>3</v>
      </c>
      <c r="B22" s="34">
        <f t="shared" si="11"/>
        <v>43483</v>
      </c>
      <c r="C22" s="48">
        <v>1.0</v>
      </c>
      <c r="D22" s="36"/>
      <c r="E22" s="37"/>
      <c r="F22" s="36"/>
      <c r="G22" s="37"/>
      <c r="H22" s="36"/>
      <c r="I22" s="37"/>
      <c r="J22" s="36"/>
      <c r="K22" s="37"/>
      <c r="L22" s="38"/>
      <c r="M22" s="37"/>
      <c r="N22" s="38"/>
      <c r="O22" s="41">
        <f t="shared" si="2"/>
        <v>0</v>
      </c>
      <c r="P22" s="42">
        <f t="shared" si="3"/>
        <v>0</v>
      </c>
      <c r="Q22" s="41">
        <f t="shared" si="4"/>
        <v>0</v>
      </c>
      <c r="R22" s="42">
        <f t="shared" si="5"/>
        <v>0</v>
      </c>
      <c r="S22" s="41">
        <f t="shared" si="6"/>
        <v>0</v>
      </c>
      <c r="T22" s="42">
        <f t="shared" si="12"/>
        <v>0</v>
      </c>
      <c r="U22" s="42">
        <f t="shared" si="7"/>
        <v>0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5</v>
      </c>
      <c r="W22" s="41">
        <f t="shared" si="8"/>
        <v>-5</v>
      </c>
      <c r="X22" s="43">
        <f t="shared" si="9"/>
        <v>0</v>
      </c>
      <c r="Y22" s="51"/>
      <c r="Z22" s="43">
        <f t="shared" si="10"/>
        <v>0</v>
      </c>
      <c r="AA22" s="45"/>
      <c r="AB22" s="46"/>
    </row>
    <row r="23" ht="12.0" customHeight="1">
      <c r="A23" s="33">
        <f t="shared" si="1"/>
        <v>3</v>
      </c>
      <c r="B23" s="34">
        <f t="shared" si="11"/>
        <v>43484</v>
      </c>
      <c r="C23" s="48">
        <v>1.0</v>
      </c>
      <c r="D23" s="36"/>
      <c r="E23" s="37"/>
      <c r="F23" s="36"/>
      <c r="G23" s="37"/>
      <c r="H23" s="36"/>
      <c r="I23" s="37"/>
      <c r="J23" s="36"/>
      <c r="K23" s="37"/>
      <c r="L23" s="38"/>
      <c r="M23" s="37"/>
      <c r="N23" s="38"/>
      <c r="O23" s="41">
        <f t="shared" si="2"/>
        <v>0</v>
      </c>
      <c r="P23" s="42">
        <f t="shared" si="3"/>
        <v>0</v>
      </c>
      <c r="Q23" s="41">
        <f t="shared" si="4"/>
        <v>0</v>
      </c>
      <c r="R23" s="42">
        <f t="shared" si="5"/>
        <v>0</v>
      </c>
      <c r="S23" s="41">
        <f t="shared" si="6"/>
        <v>0</v>
      </c>
      <c r="T23" s="42">
        <f t="shared" si="12"/>
        <v>0</v>
      </c>
      <c r="U23" s="42">
        <f t="shared" si="7"/>
        <v>0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0</v>
      </c>
      <c r="W23" s="41">
        <f t="shared" si="8"/>
        <v>0</v>
      </c>
      <c r="X23" s="43">
        <f t="shared" si="9"/>
        <v>0</v>
      </c>
      <c r="Y23" s="51"/>
      <c r="Z23" s="43">
        <f t="shared" si="10"/>
        <v>0</v>
      </c>
      <c r="AA23" s="45"/>
      <c r="AB23" s="46"/>
    </row>
    <row r="24" ht="12.0" customHeight="1">
      <c r="A24" s="33">
        <f t="shared" si="1"/>
        <v>3</v>
      </c>
      <c r="B24" s="34">
        <f t="shared" si="11"/>
        <v>43485</v>
      </c>
      <c r="C24" s="48">
        <v>1.0</v>
      </c>
      <c r="D24" s="36"/>
      <c r="E24" s="37"/>
      <c r="F24" s="36"/>
      <c r="G24" s="37"/>
      <c r="H24" s="36"/>
      <c r="I24" s="37"/>
      <c r="J24" s="36"/>
      <c r="K24" s="37"/>
      <c r="L24" s="38"/>
      <c r="M24" s="37"/>
      <c r="N24" s="38"/>
      <c r="O24" s="41">
        <f t="shared" si="2"/>
        <v>0</v>
      </c>
      <c r="P24" s="42">
        <f t="shared" si="3"/>
        <v>0</v>
      </c>
      <c r="Q24" s="41">
        <f t="shared" si="4"/>
        <v>0</v>
      </c>
      <c r="R24" s="42">
        <f t="shared" si="5"/>
        <v>0</v>
      </c>
      <c r="S24" s="41">
        <f t="shared" si="6"/>
        <v>0</v>
      </c>
      <c r="T24" s="42">
        <f t="shared" si="12"/>
        <v>0</v>
      </c>
      <c r="U24" s="42">
        <f t="shared" si="7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0</v>
      </c>
      <c r="W24" s="41">
        <f t="shared" si="8"/>
        <v>0</v>
      </c>
      <c r="X24" s="43">
        <f t="shared" si="9"/>
        <v>0</v>
      </c>
      <c r="Y24" s="51"/>
      <c r="Z24" s="43">
        <f t="shared" si="10"/>
        <v>0</v>
      </c>
      <c r="AA24" s="45"/>
      <c r="AB24" s="46"/>
    </row>
    <row r="25" ht="12.0" customHeight="1">
      <c r="A25" s="33">
        <f t="shared" si="1"/>
        <v>4</v>
      </c>
      <c r="B25" s="34">
        <f t="shared" si="11"/>
        <v>43486</v>
      </c>
      <c r="C25" s="48">
        <v>1.0</v>
      </c>
      <c r="D25" s="38"/>
      <c r="E25" s="37"/>
      <c r="F25" s="38"/>
      <c r="G25" s="37"/>
      <c r="H25" s="38"/>
      <c r="I25" s="37"/>
      <c r="J25" s="38"/>
      <c r="K25" s="37"/>
      <c r="L25" s="38"/>
      <c r="M25" s="37"/>
      <c r="N25" s="38"/>
      <c r="O25" s="41">
        <f t="shared" si="2"/>
        <v>0</v>
      </c>
      <c r="P25" s="42">
        <f t="shared" si="3"/>
        <v>0</v>
      </c>
      <c r="Q25" s="41">
        <f t="shared" si="4"/>
        <v>0</v>
      </c>
      <c r="R25" s="42">
        <f t="shared" si="5"/>
        <v>0</v>
      </c>
      <c r="S25" s="41">
        <f t="shared" si="6"/>
        <v>0</v>
      </c>
      <c r="T25" s="42">
        <f t="shared" si="12"/>
        <v>0</v>
      </c>
      <c r="U25" s="42">
        <f t="shared" si="7"/>
        <v>0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5</v>
      </c>
      <c r="W25" s="41">
        <f t="shared" si="8"/>
        <v>-5</v>
      </c>
      <c r="X25" s="43">
        <f t="shared" si="9"/>
        <v>0</v>
      </c>
      <c r="Y25" s="51"/>
      <c r="Z25" s="43">
        <f t="shared" si="10"/>
        <v>0</v>
      </c>
      <c r="AA25" s="45"/>
      <c r="AB25" s="46"/>
    </row>
    <row r="26" ht="12.0" customHeight="1">
      <c r="A26" s="33">
        <f t="shared" si="1"/>
        <v>4</v>
      </c>
      <c r="B26" s="34">
        <f t="shared" si="11"/>
        <v>43487</v>
      </c>
      <c r="C26" s="48">
        <v>1.0</v>
      </c>
      <c r="D26" s="38"/>
      <c r="E26" s="37"/>
      <c r="F26" s="38"/>
      <c r="G26" s="37"/>
      <c r="H26" s="38"/>
      <c r="I26" s="37"/>
      <c r="J26" s="38"/>
      <c r="K26" s="37"/>
      <c r="L26" s="38"/>
      <c r="M26" s="37"/>
      <c r="N26" s="38"/>
      <c r="O26" s="41">
        <f t="shared" si="2"/>
        <v>0</v>
      </c>
      <c r="P26" s="42">
        <f t="shared" si="3"/>
        <v>0</v>
      </c>
      <c r="Q26" s="41">
        <f t="shared" si="4"/>
        <v>0</v>
      </c>
      <c r="R26" s="42">
        <f t="shared" si="5"/>
        <v>0</v>
      </c>
      <c r="S26" s="41">
        <f t="shared" si="6"/>
        <v>0</v>
      </c>
      <c r="T26" s="42">
        <f t="shared" si="12"/>
        <v>0</v>
      </c>
      <c r="U26" s="42">
        <f t="shared" si="7"/>
        <v>0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5</v>
      </c>
      <c r="W26" s="41">
        <f t="shared" si="8"/>
        <v>-5</v>
      </c>
      <c r="X26" s="43">
        <f t="shared" si="9"/>
        <v>0</v>
      </c>
      <c r="Y26" s="51"/>
      <c r="Z26" s="43">
        <f t="shared" si="10"/>
        <v>0</v>
      </c>
      <c r="AA26" s="45"/>
      <c r="AB26" s="46"/>
    </row>
    <row r="27" ht="12.0" customHeight="1">
      <c r="A27" s="33">
        <f t="shared" si="1"/>
        <v>4</v>
      </c>
      <c r="B27" s="34">
        <f t="shared" si="11"/>
        <v>43488</v>
      </c>
      <c r="C27" s="48">
        <v>1.0</v>
      </c>
      <c r="D27" s="36"/>
      <c r="E27" s="37"/>
      <c r="F27" s="36"/>
      <c r="G27" s="37"/>
      <c r="H27" s="36"/>
      <c r="I27" s="37"/>
      <c r="J27" s="36"/>
      <c r="K27" s="37"/>
      <c r="L27" s="36"/>
      <c r="M27" s="37"/>
      <c r="N27" s="36"/>
      <c r="O27" s="41">
        <f t="shared" si="2"/>
        <v>0</v>
      </c>
      <c r="P27" s="42">
        <f t="shared" si="3"/>
        <v>0</v>
      </c>
      <c r="Q27" s="41">
        <f t="shared" si="4"/>
        <v>0</v>
      </c>
      <c r="R27" s="42">
        <f t="shared" si="5"/>
        <v>0</v>
      </c>
      <c r="S27" s="41">
        <f t="shared" si="6"/>
        <v>0</v>
      </c>
      <c r="T27" s="42">
        <f t="shared" si="12"/>
        <v>0</v>
      </c>
      <c r="U27" s="42">
        <f t="shared" si="7"/>
        <v>0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5</v>
      </c>
      <c r="W27" s="41">
        <f t="shared" si="8"/>
        <v>-5</v>
      </c>
      <c r="X27" s="43">
        <f t="shared" si="9"/>
        <v>0</v>
      </c>
      <c r="Y27" s="51"/>
      <c r="Z27" s="43">
        <f t="shared" si="10"/>
        <v>0</v>
      </c>
      <c r="AA27" s="45"/>
      <c r="AB27" s="46"/>
    </row>
    <row r="28" ht="12.0" customHeight="1">
      <c r="A28" s="33">
        <f t="shared" si="1"/>
        <v>4</v>
      </c>
      <c r="B28" s="34">
        <f t="shared" si="11"/>
        <v>43489</v>
      </c>
      <c r="C28" s="48">
        <v>1.0</v>
      </c>
      <c r="D28" s="36"/>
      <c r="E28" s="37"/>
      <c r="F28" s="36"/>
      <c r="G28" s="37"/>
      <c r="H28" s="36"/>
      <c r="I28" s="37"/>
      <c r="J28" s="36"/>
      <c r="K28" s="37"/>
      <c r="L28" s="38"/>
      <c r="M28" s="37"/>
      <c r="N28" s="38"/>
      <c r="O28" s="41">
        <f t="shared" si="2"/>
        <v>0</v>
      </c>
      <c r="P28" s="42">
        <f t="shared" si="3"/>
        <v>0</v>
      </c>
      <c r="Q28" s="41">
        <f t="shared" si="4"/>
        <v>0</v>
      </c>
      <c r="R28" s="42">
        <f t="shared" si="5"/>
        <v>0</v>
      </c>
      <c r="S28" s="41">
        <f t="shared" si="6"/>
        <v>0</v>
      </c>
      <c r="T28" s="42">
        <f t="shared" si="12"/>
        <v>0</v>
      </c>
      <c r="U28" s="42">
        <f t="shared" si="7"/>
        <v>0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5</v>
      </c>
      <c r="W28" s="41">
        <f t="shared" si="8"/>
        <v>-5</v>
      </c>
      <c r="X28" s="43">
        <f t="shared" si="9"/>
        <v>0</v>
      </c>
      <c r="Y28" s="51"/>
      <c r="Z28" s="43">
        <f t="shared" si="10"/>
        <v>0</v>
      </c>
      <c r="AA28" s="45"/>
      <c r="AB28" s="46"/>
    </row>
    <row r="29" ht="12.0" customHeight="1">
      <c r="A29" s="33">
        <f t="shared" si="1"/>
        <v>4</v>
      </c>
      <c r="B29" s="34">
        <f t="shared" si="11"/>
        <v>43490</v>
      </c>
      <c r="C29" s="48">
        <v>1.0</v>
      </c>
      <c r="D29" s="36"/>
      <c r="E29" s="37"/>
      <c r="F29" s="36"/>
      <c r="G29" s="37"/>
      <c r="H29" s="36"/>
      <c r="I29" s="37"/>
      <c r="J29" s="36"/>
      <c r="K29" s="37"/>
      <c r="L29" s="38"/>
      <c r="M29" s="37"/>
      <c r="N29" s="38"/>
      <c r="O29" s="41">
        <f t="shared" si="2"/>
        <v>0</v>
      </c>
      <c r="P29" s="42">
        <f t="shared" si="3"/>
        <v>0</v>
      </c>
      <c r="Q29" s="41">
        <f t="shared" si="4"/>
        <v>0</v>
      </c>
      <c r="R29" s="42">
        <f t="shared" si="5"/>
        <v>0</v>
      </c>
      <c r="S29" s="41">
        <f t="shared" si="6"/>
        <v>0</v>
      </c>
      <c r="T29" s="42">
        <f t="shared" si="12"/>
        <v>0</v>
      </c>
      <c r="U29" s="42">
        <f t="shared" si="7"/>
        <v>0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5</v>
      </c>
      <c r="W29" s="41">
        <f t="shared" si="8"/>
        <v>-5</v>
      </c>
      <c r="X29" s="43">
        <f t="shared" si="9"/>
        <v>0</v>
      </c>
      <c r="Y29" s="51"/>
      <c r="Z29" s="43">
        <f t="shared" si="10"/>
        <v>0</v>
      </c>
      <c r="AA29" s="45"/>
      <c r="AB29" s="46"/>
    </row>
    <row r="30" ht="12.0" customHeight="1">
      <c r="A30" s="33">
        <f t="shared" si="1"/>
        <v>4</v>
      </c>
      <c r="B30" s="34">
        <f t="shared" si="11"/>
        <v>43491</v>
      </c>
      <c r="C30" s="48">
        <v>1.0</v>
      </c>
      <c r="D30" s="49"/>
      <c r="E30" s="37"/>
      <c r="F30" s="36"/>
      <c r="G30" s="37"/>
      <c r="H30" s="36"/>
      <c r="I30" s="37"/>
      <c r="J30" s="36"/>
      <c r="K30" s="37"/>
      <c r="L30" s="36"/>
      <c r="M30" s="37"/>
      <c r="N30" s="36"/>
      <c r="O30" s="41">
        <f t="shared" si="2"/>
        <v>0</v>
      </c>
      <c r="P30" s="42">
        <f t="shared" si="3"/>
        <v>0</v>
      </c>
      <c r="Q30" s="41">
        <f t="shared" si="4"/>
        <v>0</v>
      </c>
      <c r="R30" s="42">
        <f t="shared" si="5"/>
        <v>0</v>
      </c>
      <c r="S30" s="41">
        <f t="shared" si="6"/>
        <v>0</v>
      </c>
      <c r="T30" s="42">
        <f t="shared" si="12"/>
        <v>0</v>
      </c>
      <c r="U30" s="42">
        <f t="shared" si="7"/>
        <v>0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0</v>
      </c>
      <c r="W30" s="41">
        <f t="shared" si="8"/>
        <v>0</v>
      </c>
      <c r="X30" s="43">
        <f t="shared" si="9"/>
        <v>0</v>
      </c>
      <c r="Y30" s="51"/>
      <c r="Z30" s="43">
        <f t="shared" si="10"/>
        <v>0</v>
      </c>
      <c r="AA30" s="45"/>
      <c r="AB30" s="46"/>
    </row>
    <row r="31" ht="12.0" customHeight="1">
      <c r="A31" s="33">
        <f t="shared" si="1"/>
        <v>4</v>
      </c>
      <c r="B31" s="34">
        <f t="shared" si="11"/>
        <v>43492</v>
      </c>
      <c r="C31" s="48">
        <v>1.0</v>
      </c>
      <c r="D31" s="36"/>
      <c r="E31" s="37"/>
      <c r="F31" s="36"/>
      <c r="G31" s="37"/>
      <c r="H31" s="36"/>
      <c r="I31" s="37"/>
      <c r="J31" s="49"/>
      <c r="K31" s="37"/>
      <c r="L31" s="38"/>
      <c r="M31" s="37"/>
      <c r="N31" s="38"/>
      <c r="O31" s="41">
        <f t="shared" si="2"/>
        <v>0</v>
      </c>
      <c r="P31" s="42">
        <f t="shared" si="3"/>
        <v>0</v>
      </c>
      <c r="Q31" s="41">
        <f t="shared" si="4"/>
        <v>0</v>
      </c>
      <c r="R31" s="42">
        <f t="shared" si="5"/>
        <v>0</v>
      </c>
      <c r="S31" s="41">
        <f t="shared" si="6"/>
        <v>0</v>
      </c>
      <c r="T31" s="42">
        <f t="shared" si="12"/>
        <v>0</v>
      </c>
      <c r="U31" s="42">
        <f t="shared" si="7"/>
        <v>0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0</v>
      </c>
      <c r="W31" s="41">
        <f t="shared" si="8"/>
        <v>0</v>
      </c>
      <c r="X31" s="43">
        <f t="shared" si="9"/>
        <v>0</v>
      </c>
      <c r="Y31" s="51"/>
      <c r="Z31" s="43">
        <f t="shared" si="10"/>
        <v>0</v>
      </c>
      <c r="AA31" s="45"/>
      <c r="AB31" s="46"/>
    </row>
    <row r="32" ht="12.0" customHeight="1">
      <c r="A32" s="33">
        <f t="shared" si="1"/>
        <v>5</v>
      </c>
      <c r="B32" s="34">
        <f t="shared" si="11"/>
        <v>43493</v>
      </c>
      <c r="C32" s="48">
        <v>1.0</v>
      </c>
      <c r="D32" s="38"/>
      <c r="E32" s="37"/>
      <c r="F32" s="38"/>
      <c r="G32" s="37"/>
      <c r="H32" s="38"/>
      <c r="I32" s="37"/>
      <c r="J32" s="38"/>
      <c r="K32" s="37"/>
      <c r="L32" s="38"/>
      <c r="M32" s="37"/>
      <c r="N32" s="38"/>
      <c r="O32" s="41">
        <f t="shared" si="2"/>
        <v>0</v>
      </c>
      <c r="P32" s="42">
        <f t="shared" si="3"/>
        <v>0</v>
      </c>
      <c r="Q32" s="41">
        <f t="shared" si="4"/>
        <v>0</v>
      </c>
      <c r="R32" s="42">
        <f t="shared" si="5"/>
        <v>0</v>
      </c>
      <c r="S32" s="41">
        <f t="shared" si="6"/>
        <v>0</v>
      </c>
      <c r="T32" s="42">
        <f t="shared" si="12"/>
        <v>0</v>
      </c>
      <c r="U32" s="42">
        <f t="shared" si="7"/>
        <v>0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5</v>
      </c>
      <c r="W32" s="41">
        <f t="shared" si="8"/>
        <v>-5</v>
      </c>
      <c r="X32" s="43">
        <f t="shared" si="9"/>
        <v>0</v>
      </c>
      <c r="Y32" s="51"/>
      <c r="Z32" s="43">
        <f t="shared" si="10"/>
        <v>0</v>
      </c>
      <c r="AA32" s="45"/>
      <c r="AB32" s="46"/>
    </row>
    <row r="33" ht="12.0" customHeight="1">
      <c r="A33" s="33">
        <f t="shared" si="1"/>
        <v>5</v>
      </c>
      <c r="B33" s="34">
        <f t="shared" si="11"/>
        <v>43494</v>
      </c>
      <c r="C33" s="48">
        <f>IF(TEXT(B33,"MM")=TEXT(B6,"MM"),1,"")</f>
        <v>1</v>
      </c>
      <c r="D33" s="38"/>
      <c r="E33" s="37"/>
      <c r="F33" s="38"/>
      <c r="G33" s="37"/>
      <c r="H33" s="38"/>
      <c r="I33" s="37"/>
      <c r="J33" s="38"/>
      <c r="K33" s="37"/>
      <c r="L33" s="38"/>
      <c r="M33" s="37"/>
      <c r="N33" s="38"/>
      <c r="O33" s="41">
        <f t="shared" si="2"/>
        <v>0</v>
      </c>
      <c r="P33" s="42">
        <f t="shared" si="3"/>
        <v>0</v>
      </c>
      <c r="Q33" s="41">
        <f t="shared" si="4"/>
        <v>0</v>
      </c>
      <c r="R33" s="42">
        <f t="shared" si="5"/>
        <v>0</v>
      </c>
      <c r="S33" s="41">
        <f t="shared" si="6"/>
        <v>0</v>
      </c>
      <c r="T33" s="42">
        <f t="shared" si="12"/>
        <v>0</v>
      </c>
      <c r="U33" s="42">
        <f t="shared" si="7"/>
        <v>0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5</v>
      </c>
      <c r="W33" s="41">
        <f t="shared" si="8"/>
        <v>-5</v>
      </c>
      <c r="X33" s="43">
        <f t="shared" si="9"/>
        <v>0</v>
      </c>
      <c r="Y33" s="51"/>
      <c r="Z33" s="43">
        <f t="shared" si="10"/>
        <v>0</v>
      </c>
      <c r="AA33" s="45"/>
      <c r="AB33" s="46"/>
    </row>
    <row r="34" ht="12.0" customHeight="1">
      <c r="A34" s="33">
        <f t="shared" si="1"/>
        <v>5</v>
      </c>
      <c r="B34" s="34">
        <f t="shared" si="11"/>
        <v>43495</v>
      </c>
      <c r="C34" s="48">
        <f t="shared" ref="C34:C35" si="13">IF(TEXT(B34,"MM")=TEXT(B6,"MM"),1,"")</f>
        <v>1</v>
      </c>
      <c r="D34" s="36"/>
      <c r="E34" s="37"/>
      <c r="F34" s="36"/>
      <c r="G34" s="37"/>
      <c r="H34" s="54"/>
      <c r="I34" s="56"/>
      <c r="J34" s="54"/>
      <c r="K34" s="37"/>
      <c r="L34" s="36"/>
      <c r="M34" s="37"/>
      <c r="N34" s="36"/>
      <c r="O34" s="41">
        <f t="shared" si="2"/>
        <v>0</v>
      </c>
      <c r="P34" s="42">
        <f t="shared" si="3"/>
        <v>0</v>
      </c>
      <c r="Q34" s="41">
        <f t="shared" si="4"/>
        <v>0</v>
      </c>
      <c r="R34" s="42">
        <f t="shared" si="5"/>
        <v>0</v>
      </c>
      <c r="S34" s="41">
        <f t="shared" si="6"/>
        <v>0</v>
      </c>
      <c r="T34" s="42">
        <f t="shared" ref="T34:T35" si="14">IF(TEXT(B34,"DDD") = "So.", SUM($R27:$R34), 0)</f>
        <v>0</v>
      </c>
      <c r="U34" s="42">
        <f t="shared" si="7"/>
        <v>0</v>
      </c>
      <c r="V34" s="41">
        <f>IF(Y34="halber Urlaubstag",0,IF(OR(Y34="Feiertag",Y34="Krankenstand",Y34="Urlaub",Y34="Pflegeurlaub"),0,IF(Y34="halber Arbeitstag",INDIRECT(ADDRESS((ROW('Jahresüberblick'!$C$12)+WEEKDAY(B34,2)),4,4,TRUE,"Jahresüberblick"))*0.5,INDIRECT(ADDRESS((ROW('Jahresüberblick'!$C$12)+WEEKDAY(B34,2)),4,4,TRUE,"Jahresüberblick")))))</f>
        <v>5</v>
      </c>
      <c r="W34" s="41">
        <f t="shared" si="8"/>
        <v>-5</v>
      </c>
      <c r="X34" s="43">
        <f t="shared" si="9"/>
        <v>0</v>
      </c>
      <c r="Y34" s="51"/>
      <c r="Z34" s="43">
        <f t="shared" si="10"/>
        <v>0</v>
      </c>
      <c r="AA34" s="45"/>
      <c r="AB34" s="46"/>
    </row>
    <row r="35" ht="12.0" customHeight="1">
      <c r="A35" s="33">
        <f t="shared" si="1"/>
        <v>5</v>
      </c>
      <c r="B35" s="34">
        <f>B34+1</f>
        <v>43496</v>
      </c>
      <c r="C35" s="48">
        <f t="shared" si="13"/>
        <v>1</v>
      </c>
      <c r="D35" s="36"/>
      <c r="E35" s="37"/>
      <c r="F35" s="36"/>
      <c r="G35" s="37"/>
      <c r="H35" s="54"/>
      <c r="I35" s="56"/>
      <c r="J35" s="54"/>
      <c r="K35" s="56"/>
      <c r="L35" s="62"/>
      <c r="M35" s="56"/>
      <c r="N35" s="62"/>
      <c r="O35" s="41">
        <f t="shared" si="2"/>
        <v>0</v>
      </c>
      <c r="P35" s="42">
        <f t="shared" si="3"/>
        <v>0</v>
      </c>
      <c r="Q35" s="41">
        <f t="shared" si="4"/>
        <v>0</v>
      </c>
      <c r="R35" s="42">
        <f t="shared" si="5"/>
        <v>0</v>
      </c>
      <c r="S35" s="41">
        <f t="shared" si="6"/>
        <v>0</v>
      </c>
      <c r="T35" s="42">
        <f t="shared" si="14"/>
        <v>0</v>
      </c>
      <c r="U35" s="42">
        <f t="shared" si="7"/>
        <v>0</v>
      </c>
      <c r="V35" s="41">
        <f>IF(Y35="halber Urlaubstag",0,IF(OR(Y35="Feiertag",Y35="Krankenstand",Y35="Urlaub",Y35="Pflegeurlaub"),0,IF(Y35="halber Arbeitstag",INDIRECT(ADDRESS((ROW('Jahresüberblick'!$C$12)+WEEKDAY(B35,2)),4,4,TRUE,"Jahresüberblick"))*0.5,INDIRECT(ADDRESS((ROW('Jahresüberblick'!$C$12)+WEEKDAY(B35,2)),4,4,TRUE,"Jahresüberblick")))))</f>
        <v>5</v>
      </c>
      <c r="W35" s="41">
        <f t="shared" si="8"/>
        <v>-5</v>
      </c>
      <c r="X35" s="43">
        <f t="shared" si="9"/>
        <v>0</v>
      </c>
      <c r="Y35" s="51"/>
      <c r="Z35" s="43">
        <f t="shared" si="10"/>
        <v>0</v>
      </c>
      <c r="AA35" s="45"/>
      <c r="AB35" s="46"/>
    </row>
    <row r="36" ht="12.75" customHeight="1">
      <c r="A36" s="53"/>
      <c r="B36" s="55"/>
      <c r="C36" s="57" t="s">
        <v>24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8"/>
      <c r="R36" s="59">
        <f>SUM(R5:R35)</f>
        <v>0</v>
      </c>
      <c r="S36" s="60">
        <f>SUBTOTAL(9,S5:S35)</f>
        <v>0</v>
      </c>
      <c r="T36" s="55"/>
      <c r="U36" s="55"/>
      <c r="V36" s="60">
        <f>SUBTOTAL(9,V5:V35)</f>
        <v>110</v>
      </c>
      <c r="W36" s="61">
        <f t="shared" ref="W36:X36" si="15">SUM(W5:W35)</f>
        <v>-110</v>
      </c>
      <c r="X36" s="63">
        <f t="shared" si="15"/>
        <v>0</v>
      </c>
      <c r="Y36" s="64"/>
      <c r="Z36" s="63">
        <f>SUM(Z5:Z35)</f>
        <v>0</v>
      </c>
      <c r="AA36" s="64"/>
      <c r="AB36" s="65"/>
    </row>
  </sheetData>
  <autoFilter ref="$C$2:$C$36"/>
  <mergeCells count="19">
    <mergeCell ref="B3:B4"/>
    <mergeCell ref="A2:A4"/>
    <mergeCell ref="D2:E4"/>
    <mergeCell ref="D1:H1"/>
    <mergeCell ref="F2:G4"/>
    <mergeCell ref="H2:I4"/>
    <mergeCell ref="J2:K4"/>
    <mergeCell ref="X2:X3"/>
    <mergeCell ref="W2:W3"/>
    <mergeCell ref="U2:U3"/>
    <mergeCell ref="V2:V3"/>
    <mergeCell ref="P2:Q3"/>
    <mergeCell ref="R2:S3"/>
    <mergeCell ref="N2:O4"/>
    <mergeCell ref="L2:M4"/>
    <mergeCell ref="Y2:Y4"/>
    <mergeCell ref="Z2:Z4"/>
    <mergeCell ref="AA2:AB4"/>
    <mergeCell ref="T2:T4"/>
  </mergeCells>
  <conditionalFormatting sqref="X5:AB35">
    <cfRule type="expression" dxfId="0" priority="1">
      <formula>OR(TEXT($B5,"DDD")="So.",TEXT($B5,"DDD")="Sa.")</formula>
    </cfRule>
  </conditionalFormatting>
  <conditionalFormatting sqref="W5:W35">
    <cfRule type="expression" dxfId="0" priority="2">
      <formula>OR(TEXT($B5,"DDD")="So.",TEXT($B5,"DDD")="Sa.")</formula>
    </cfRule>
  </conditionalFormatting>
  <conditionalFormatting sqref="W5:W36">
    <cfRule type="cellIs" dxfId="1" priority="3" operator="greaterThan">
      <formula>0</formula>
    </cfRule>
  </conditionalFormatting>
  <conditionalFormatting sqref="B5:B35">
    <cfRule type="cellIs" dxfId="2" priority="4" operator="equal">
      <formula>TODAY()</formula>
    </cfRule>
  </conditionalFormatting>
  <conditionalFormatting sqref="D5:X35 Z5:Z35">
    <cfRule type="expression" dxfId="3" priority="5">
      <formula>OR(TEXT($B5,"DDD")="So.",TEXT($B5,"DDD")="Sa.")</formula>
    </cfRule>
  </conditionalFormatting>
  <conditionalFormatting sqref="D5:V35 X5:X35 Z5:Z35 AB5:AB35">
    <cfRule type="expression" dxfId="2" priority="6">
      <formula>$B5=TODAY()</formula>
    </cfRule>
  </conditionalFormatting>
  <conditionalFormatting sqref="I5:I35 K5:X35 Z5:Z35">
    <cfRule type="cellIs" dxfId="4" priority="7" operator="equal">
      <formula>0</formula>
    </cfRule>
  </conditionalFormatting>
  <conditionalFormatting sqref="W5:W36">
    <cfRule type="cellIs" dxfId="5" priority="8" operator="lessThan">
      <formula>0</formula>
    </cfRule>
  </conditionalFormatting>
  <dataValidations>
    <dataValidation type="list" allowBlank="1" showErrorMessage="1" sqref="Y17:Y35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1" t="str">
        <f>"  "&amp;'Jahresüberblick'!C4</f>
        <v>  WATZAL Kevin</v>
      </c>
      <c r="B1" s="2"/>
      <c r="C1" s="4"/>
      <c r="D1" s="5" t="str">
        <f>Text($B$5, "MMMM")&amp;" "&amp;Text($B$5, "YYYY") </f>
        <v>Oktober 2019</v>
      </c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'Jahresüberblick'!B34</f>
        <v>43739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5" si="1">WEEKNUM(B5,2)</f>
        <v>40</v>
      </c>
      <c r="B5" s="34">
        <f>B2</f>
        <v>43739</v>
      </c>
      <c r="C5" s="35">
        <v>1.0</v>
      </c>
      <c r="D5" s="36"/>
      <c r="E5" s="37"/>
      <c r="F5" s="36"/>
      <c r="G5" s="37"/>
      <c r="H5" s="36"/>
      <c r="I5" s="37"/>
      <c r="J5" s="36"/>
      <c r="K5" s="37"/>
      <c r="L5" s="38"/>
      <c r="M5" s="37"/>
      <c r="N5" s="40"/>
      <c r="O5" s="41">
        <f t="shared" ref="O5:O14" si="2">N5*24</f>
        <v>0</v>
      </c>
      <c r="P5" s="42">
        <f t="shared" ref="P5:P16" si="3">IF(AND($F5 &gt; 0, $H5 &gt; $F5), $H5 - $F5, 0) + IF(AND($J5 &gt; 0, $L5 &gt; $J5), $L5 - $J5, 0)</f>
        <v>0</v>
      </c>
      <c r="Q5" s="41">
        <f t="shared" ref="Q5:Q16" si="4">P5*24</f>
        <v>0</v>
      </c>
      <c r="R5" s="42">
        <f t="shared" ref="R5:R16" si="5">IF(AND($D5 &gt; 0, $F5 &gt; $D5),$F5-$D5,0) + IF(AND($H5 &gt; 0, $J5 &gt; $H5),$J5-$H5,0) + IF(AND($L5 &gt; 0, $N5 &gt; $L5),$N5-$L5,0)</f>
        <v>0</v>
      </c>
      <c r="S5" s="41">
        <f t="shared" ref="S5:S16" si="6">R5*24</f>
        <v>0</v>
      </c>
      <c r="T5" s="41">
        <f>IF(TEXT(B5,"DDD") = "So.", SUM(R5), 0)</f>
        <v>0</v>
      </c>
      <c r="U5" s="42">
        <f t="shared" ref="U5:U35" si="7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5</v>
      </c>
      <c r="W5" s="41">
        <f t="shared" ref="W5:W35" si="8">IF(OR(Y5="Zeitausgleich",Y5="Krankenstand"),0,IF(NOW()+1&gt;=B5+1,S5-V5,0))</f>
        <v>0</v>
      </c>
      <c r="X5" s="43">
        <f t="shared" ref="X5:X35" si="9">IF(Y5="Zeitausgleich",-V5,0)</f>
        <v>0</v>
      </c>
      <c r="Y5" s="44"/>
      <c r="Z5" s="43">
        <f t="shared" ref="Z5:Z35" si="10">IF(Y5="Urlaub", -1, 0) + IF(Y5="halber Urlaubstag", -0.5, 0)</f>
        <v>0</v>
      </c>
      <c r="AA5" s="45"/>
      <c r="AB5" s="47"/>
    </row>
    <row r="6" ht="12.0" customHeight="1">
      <c r="A6" s="33">
        <f t="shared" si="1"/>
        <v>40</v>
      </c>
      <c r="B6" s="34">
        <f t="shared" ref="B6:B34" si="11">B5+1</f>
        <v>43740</v>
      </c>
      <c r="C6" s="48">
        <v>1.0</v>
      </c>
      <c r="D6" s="36"/>
      <c r="E6" s="37"/>
      <c r="F6" s="36"/>
      <c r="G6" s="37"/>
      <c r="H6" s="36"/>
      <c r="I6" s="37"/>
      <c r="J6" s="49"/>
      <c r="K6" s="37"/>
      <c r="L6" s="38"/>
      <c r="M6" s="37"/>
      <c r="N6" s="38"/>
      <c r="O6" s="41">
        <f t="shared" si="2"/>
        <v>0</v>
      </c>
      <c r="P6" s="42">
        <f t="shared" si="3"/>
        <v>0</v>
      </c>
      <c r="Q6" s="41">
        <f t="shared" si="4"/>
        <v>0</v>
      </c>
      <c r="R6" s="42">
        <f t="shared" si="5"/>
        <v>0</v>
      </c>
      <c r="S6" s="41">
        <f t="shared" si="6"/>
        <v>0</v>
      </c>
      <c r="T6" s="42">
        <f>IF(TEXT(B6,"DDD") = "So.", SUM(R5:R6), 0)</f>
        <v>0</v>
      </c>
      <c r="U6" s="42">
        <f t="shared" si="7"/>
        <v>0</v>
      </c>
      <c r="V6" s="41">
        <f>IF(Y6="halber Urlaubstag",0,IF(OR(Y6="Feiertag",Y6="Krankenstand",Y6="Urlaub",Y6="Pflegeurlaub"),0,IF(Y6="halber Arbeitstag",INDIRECT(ADDRESS((ROW('Jahresüberblick'!$C$12)+WEEKDAY(B6,2)),4,4,TRUE,"Jahresüberblick"))*0.5,INDIRECT(ADDRESS((ROW('Jahresüberblick'!$C$12)+WEEKDAY(B6,2)),4,4,TRUE,"Jahresüberblick")))))</f>
        <v>5</v>
      </c>
      <c r="W6" s="41">
        <f t="shared" si="8"/>
        <v>0</v>
      </c>
      <c r="X6" s="43">
        <f t="shared" si="9"/>
        <v>0</v>
      </c>
      <c r="Y6" s="44"/>
      <c r="Z6" s="43">
        <f t="shared" si="10"/>
        <v>0</v>
      </c>
      <c r="AA6" s="45"/>
      <c r="AB6" s="46"/>
    </row>
    <row r="7" ht="12.0" customHeight="1">
      <c r="A7" s="33">
        <f t="shared" si="1"/>
        <v>40</v>
      </c>
      <c r="B7" s="34">
        <f t="shared" si="11"/>
        <v>43741</v>
      </c>
      <c r="C7" s="48">
        <v>1.0</v>
      </c>
      <c r="D7" s="36"/>
      <c r="E7" s="37"/>
      <c r="F7" s="36"/>
      <c r="G7" s="37"/>
      <c r="H7" s="36"/>
      <c r="I7" s="37"/>
      <c r="J7" s="36"/>
      <c r="K7" s="37"/>
      <c r="L7" s="36"/>
      <c r="M7" s="37"/>
      <c r="N7" s="36"/>
      <c r="O7" s="41">
        <f t="shared" si="2"/>
        <v>0</v>
      </c>
      <c r="P7" s="42">
        <f t="shared" si="3"/>
        <v>0</v>
      </c>
      <c r="Q7" s="41">
        <f t="shared" si="4"/>
        <v>0</v>
      </c>
      <c r="R7" s="42">
        <f t="shared" si="5"/>
        <v>0</v>
      </c>
      <c r="S7" s="41">
        <f t="shared" si="6"/>
        <v>0</v>
      </c>
      <c r="T7" s="42">
        <f>IF(TEXT(B7,"DDD") = "So.", SUM(R5:R7), 0)</f>
        <v>0</v>
      </c>
      <c r="U7" s="42">
        <f t="shared" si="7"/>
        <v>0</v>
      </c>
      <c r="V7" s="41">
        <f>IF(Y7="halber Urlaubstag",0,IF(OR(Y7="Feiertag",Y7="Krankenstand",Y7="Urlaub",Y7="Pflegeurlaub"),0,IF(Y7="halber Arbeitstag",INDIRECT(ADDRESS((ROW('Jahresüberblick'!$C$12)+WEEKDAY(B7,2)),4,4,TRUE,"Jahresüberblick"))*0.5,INDIRECT(ADDRESS((ROW('Jahresüberblick'!$C$12)+WEEKDAY(B7,2)),4,4,TRUE,"Jahresüberblick")))))</f>
        <v>5</v>
      </c>
      <c r="W7" s="41">
        <f t="shared" si="8"/>
        <v>0</v>
      </c>
      <c r="X7" s="43">
        <f t="shared" si="9"/>
        <v>0</v>
      </c>
      <c r="Y7" s="44"/>
      <c r="Z7" s="43">
        <f t="shared" si="10"/>
        <v>0</v>
      </c>
      <c r="AA7" s="45"/>
      <c r="AB7" s="46"/>
    </row>
    <row r="8" ht="12.0" customHeight="1">
      <c r="A8" s="33">
        <f t="shared" si="1"/>
        <v>40</v>
      </c>
      <c r="B8" s="34">
        <f t="shared" si="11"/>
        <v>43742</v>
      </c>
      <c r="C8" s="48">
        <v>1.0</v>
      </c>
      <c r="D8" s="36"/>
      <c r="E8" s="37"/>
      <c r="F8" s="36"/>
      <c r="G8" s="37"/>
      <c r="H8" s="36"/>
      <c r="I8" s="37"/>
      <c r="J8" s="36"/>
      <c r="K8" s="37"/>
      <c r="L8" s="38"/>
      <c r="M8" s="37"/>
      <c r="N8" s="38"/>
      <c r="O8" s="41">
        <f t="shared" si="2"/>
        <v>0</v>
      </c>
      <c r="P8" s="42">
        <f t="shared" si="3"/>
        <v>0</v>
      </c>
      <c r="Q8" s="41">
        <f t="shared" si="4"/>
        <v>0</v>
      </c>
      <c r="R8" s="42">
        <f t="shared" si="5"/>
        <v>0</v>
      </c>
      <c r="S8" s="41">
        <f t="shared" si="6"/>
        <v>0</v>
      </c>
      <c r="T8" s="42">
        <f>IF(TEXT(B8,"DDD") = "So.", SUM(R5:R8), 0)</f>
        <v>0</v>
      </c>
      <c r="U8" s="42">
        <f t="shared" si="7"/>
        <v>0</v>
      </c>
      <c r="V8" s="41">
        <f>IF(Y8="halber Urlaubstag",0,IF(OR(Y8="Feiertag",Y8="Krankenstand",Y8="Urlaub",Y8="Pflegeurlaub"),0,IF(Y8="halber Arbeitstag",INDIRECT(ADDRESS((ROW('Jahresüberblick'!$C$12)+WEEKDAY(B8,2)),4,4,TRUE,"Jahresüberblick"))*0.5,INDIRECT(ADDRESS((ROW('Jahresüberblick'!$C$12)+WEEKDAY(B8,2)),4,4,TRUE,"Jahresüberblick")))))</f>
        <v>5</v>
      </c>
      <c r="W8" s="41">
        <f t="shared" si="8"/>
        <v>0</v>
      </c>
      <c r="X8" s="43">
        <f t="shared" si="9"/>
        <v>0</v>
      </c>
      <c r="Y8" s="44"/>
      <c r="Z8" s="43">
        <f t="shared" si="10"/>
        <v>0</v>
      </c>
      <c r="AA8" s="45"/>
      <c r="AB8" s="46"/>
    </row>
    <row r="9" ht="12.0" customHeight="1">
      <c r="A9" s="33">
        <f t="shared" si="1"/>
        <v>40</v>
      </c>
      <c r="B9" s="34">
        <f t="shared" si="11"/>
        <v>43743</v>
      </c>
      <c r="C9" s="48">
        <v>1.0</v>
      </c>
      <c r="D9" s="36"/>
      <c r="E9" s="37"/>
      <c r="F9" s="36"/>
      <c r="G9" s="37"/>
      <c r="H9" s="38"/>
      <c r="I9" s="37"/>
      <c r="J9" s="38"/>
      <c r="K9" s="37">
        <f t="shared" ref="K9:K10" si="12">J9*24</f>
        <v>0</v>
      </c>
      <c r="L9" s="38"/>
      <c r="M9" s="37">
        <f t="shared" ref="M9:M10" si="13">L9*24</f>
        <v>0</v>
      </c>
      <c r="N9" s="38"/>
      <c r="O9" s="41">
        <f t="shared" si="2"/>
        <v>0</v>
      </c>
      <c r="P9" s="42">
        <f t="shared" si="3"/>
        <v>0</v>
      </c>
      <c r="Q9" s="41">
        <f t="shared" si="4"/>
        <v>0</v>
      </c>
      <c r="R9" s="42">
        <f t="shared" si="5"/>
        <v>0</v>
      </c>
      <c r="S9" s="41">
        <f t="shared" si="6"/>
        <v>0</v>
      </c>
      <c r="T9" s="42">
        <f>IF(TEXT(B9,"DDD") = "So.", SUM(R5:R9), 0)</f>
        <v>0</v>
      </c>
      <c r="U9" s="42">
        <f t="shared" si="7"/>
        <v>0</v>
      </c>
      <c r="V9" s="41">
        <f>IF(Y9="halber Urlaubstag",0,IF(OR(Y9="Feiertag",Y9="Krankenstand",Y9="Urlaub",Y9="Pflegeurlaub"),0,IF(Y9="halber Arbeitstag",INDIRECT(ADDRESS((ROW('Jahresüberblick'!$C$12)+WEEKDAY(B9,2)),4,4,TRUE,"Jahresüberblick"))*0.5,INDIRECT(ADDRESS((ROW('Jahresüberblick'!$C$12)+WEEKDAY(B9,2)),4,4,TRUE,"Jahresüberblick")))))</f>
        <v>0</v>
      </c>
      <c r="W9" s="41">
        <f t="shared" si="8"/>
        <v>0</v>
      </c>
      <c r="X9" s="43">
        <f t="shared" si="9"/>
        <v>0</v>
      </c>
      <c r="Y9" s="44"/>
      <c r="Z9" s="43">
        <f t="shared" si="10"/>
        <v>0</v>
      </c>
      <c r="AA9" s="45"/>
      <c r="AB9" s="46"/>
    </row>
    <row r="10" ht="12.0" customHeight="1">
      <c r="A10" s="33">
        <f t="shared" si="1"/>
        <v>40</v>
      </c>
      <c r="B10" s="34">
        <f t="shared" si="11"/>
        <v>43744</v>
      </c>
      <c r="C10" s="48">
        <v>1.0</v>
      </c>
      <c r="D10" s="36"/>
      <c r="E10" s="37"/>
      <c r="F10" s="36"/>
      <c r="G10" s="37"/>
      <c r="H10" s="38"/>
      <c r="I10" s="37"/>
      <c r="J10" s="38"/>
      <c r="K10" s="37">
        <f t="shared" si="12"/>
        <v>0</v>
      </c>
      <c r="L10" s="38"/>
      <c r="M10" s="37">
        <f t="shared" si="13"/>
        <v>0</v>
      </c>
      <c r="N10" s="38"/>
      <c r="O10" s="41">
        <f t="shared" si="2"/>
        <v>0</v>
      </c>
      <c r="P10" s="42">
        <f t="shared" si="3"/>
        <v>0</v>
      </c>
      <c r="Q10" s="41">
        <f t="shared" si="4"/>
        <v>0</v>
      </c>
      <c r="R10" s="42">
        <f t="shared" si="5"/>
        <v>0</v>
      </c>
      <c r="S10" s="41">
        <f t="shared" si="6"/>
        <v>0</v>
      </c>
      <c r="T10" s="42">
        <f>IF(TEXT(B10,"DDD") = "So.", SUM(R5:R10), 0)</f>
        <v>0</v>
      </c>
      <c r="U10" s="42">
        <f t="shared" si="7"/>
        <v>0</v>
      </c>
      <c r="V10" s="41">
        <f>IF(Y10="halber Urlaubstag",0,IF(OR(Y10="Feiertag",Y10="Krankenstand",Y10="Urlaub",Y10="Pflegeurlaub"),0,IF(Y10="halber Arbeitstag",INDIRECT(ADDRESS((ROW('Jahresüberblick'!$C$12)+WEEKDAY(B10,2)),4,4,TRUE,"Jahresüberblick"))*0.5,INDIRECT(ADDRESS((ROW('Jahresüberblick'!$C$12)+WEEKDAY(B10,2)),4,4,TRUE,"Jahresüberblick")))))</f>
        <v>0</v>
      </c>
      <c r="W10" s="41">
        <f t="shared" si="8"/>
        <v>0</v>
      </c>
      <c r="X10" s="43">
        <f t="shared" si="9"/>
        <v>0</v>
      </c>
      <c r="Y10" s="44"/>
      <c r="Z10" s="43">
        <f t="shared" si="10"/>
        <v>0</v>
      </c>
      <c r="AA10" s="45"/>
      <c r="AB10" s="46"/>
    </row>
    <row r="11" ht="12.0" customHeight="1">
      <c r="A11" s="33">
        <f t="shared" si="1"/>
        <v>41</v>
      </c>
      <c r="B11" s="34">
        <f t="shared" si="11"/>
        <v>43745</v>
      </c>
      <c r="C11" s="48">
        <v>1.0</v>
      </c>
      <c r="D11" s="38"/>
      <c r="E11" s="37"/>
      <c r="F11" s="38"/>
      <c r="G11" s="37"/>
      <c r="H11" s="38"/>
      <c r="I11" s="37"/>
      <c r="J11" s="38"/>
      <c r="K11" s="37"/>
      <c r="L11" s="38"/>
      <c r="M11" s="37"/>
      <c r="N11" s="38"/>
      <c r="O11" s="41">
        <f t="shared" si="2"/>
        <v>0</v>
      </c>
      <c r="P11" s="42">
        <f t="shared" si="3"/>
        <v>0</v>
      </c>
      <c r="Q11" s="41">
        <f t="shared" si="4"/>
        <v>0</v>
      </c>
      <c r="R11" s="42">
        <f t="shared" si="5"/>
        <v>0</v>
      </c>
      <c r="S11" s="41">
        <f t="shared" si="6"/>
        <v>0</v>
      </c>
      <c r="T11" s="42">
        <f t="shared" ref="T11:T16" si="14">IF(TEXT(B11,"DDD") = "So.", SUM($R5:$R11), 0)</f>
        <v>0</v>
      </c>
      <c r="U11" s="42">
        <f t="shared" si="7"/>
        <v>0</v>
      </c>
      <c r="V11" s="41">
        <f>IF(Y11="halber Urlaubstag",0,IF(OR(Y11="Feiertag",Y11="Krankenstand",Y11="Urlaub",Y11="Pflegeurlaub"),0,IF(Y11="halber Arbeitstag",INDIRECT(ADDRESS((ROW('Jahresüberblick'!$C$12)+WEEKDAY(B11,2)),4,4,TRUE,"Jahresüberblick"))*0.5,INDIRECT(ADDRESS((ROW('Jahresüberblick'!$C$12)+WEEKDAY(B11,2)),4,4,TRUE,"Jahresüberblick")))))</f>
        <v>5</v>
      </c>
      <c r="W11" s="41">
        <f t="shared" si="8"/>
        <v>0</v>
      </c>
      <c r="X11" s="43">
        <f t="shared" si="9"/>
        <v>0</v>
      </c>
      <c r="Y11" s="50"/>
      <c r="Z11" s="43">
        <f t="shared" si="10"/>
        <v>0</v>
      </c>
      <c r="AA11" s="45"/>
      <c r="AB11" s="46"/>
    </row>
    <row r="12" ht="12.0" customHeight="1">
      <c r="A12" s="33">
        <f t="shared" si="1"/>
        <v>41</v>
      </c>
      <c r="B12" s="34">
        <f t="shared" si="11"/>
        <v>43746</v>
      </c>
      <c r="C12" s="48">
        <v>1.0</v>
      </c>
      <c r="D12" s="36"/>
      <c r="E12" s="37"/>
      <c r="F12" s="36"/>
      <c r="G12" s="37"/>
      <c r="H12" s="36"/>
      <c r="I12" s="37"/>
      <c r="J12" s="36"/>
      <c r="K12" s="37"/>
      <c r="L12" s="38"/>
      <c r="M12" s="37"/>
      <c r="N12" s="38"/>
      <c r="O12" s="41">
        <f t="shared" si="2"/>
        <v>0</v>
      </c>
      <c r="P12" s="42">
        <f t="shared" si="3"/>
        <v>0</v>
      </c>
      <c r="Q12" s="41">
        <f t="shared" si="4"/>
        <v>0</v>
      </c>
      <c r="R12" s="42">
        <f t="shared" si="5"/>
        <v>0</v>
      </c>
      <c r="S12" s="41">
        <f t="shared" si="6"/>
        <v>0</v>
      </c>
      <c r="T12" s="42">
        <f t="shared" si="14"/>
        <v>0</v>
      </c>
      <c r="U12" s="42">
        <f t="shared" si="7"/>
        <v>0</v>
      </c>
      <c r="V12" s="41">
        <f>IF(Y12="halber Urlaubstag",0,IF(OR(Y12="Feiertag",Y12="Krankenstand",Y12="Urlaub",Y12="Pflegeurlaub"),0,IF(Y12="halber Arbeitstag",INDIRECT(ADDRESS((ROW('Jahresüberblick'!$C$12)+WEEKDAY(B12,2)),4,4,TRUE,"Jahresüberblick"))*0.5,INDIRECT(ADDRESS((ROW('Jahresüberblick'!$C$12)+WEEKDAY(B12,2)),4,4,TRUE,"Jahresüberblick")))))</f>
        <v>5</v>
      </c>
      <c r="W12" s="41">
        <f t="shared" si="8"/>
        <v>0</v>
      </c>
      <c r="X12" s="43">
        <f t="shared" si="9"/>
        <v>0</v>
      </c>
      <c r="Y12" s="44"/>
      <c r="Z12" s="43">
        <f t="shared" si="10"/>
        <v>0</v>
      </c>
      <c r="AA12" s="45"/>
      <c r="AB12" s="46"/>
    </row>
    <row r="13" ht="12.0" customHeight="1">
      <c r="A13" s="33">
        <f t="shared" si="1"/>
        <v>41</v>
      </c>
      <c r="B13" s="34">
        <f t="shared" si="11"/>
        <v>43747</v>
      </c>
      <c r="C13" s="48">
        <v>1.0</v>
      </c>
      <c r="D13" s="36"/>
      <c r="E13" s="37"/>
      <c r="F13" s="36"/>
      <c r="G13" s="37"/>
      <c r="H13" s="36"/>
      <c r="I13" s="37"/>
      <c r="J13" s="36"/>
      <c r="K13" s="37"/>
      <c r="L13" s="36"/>
      <c r="M13" s="37"/>
      <c r="N13" s="36"/>
      <c r="O13" s="41">
        <f t="shared" si="2"/>
        <v>0</v>
      </c>
      <c r="P13" s="42">
        <f t="shared" si="3"/>
        <v>0</v>
      </c>
      <c r="Q13" s="41">
        <f t="shared" si="4"/>
        <v>0</v>
      </c>
      <c r="R13" s="42">
        <f t="shared" si="5"/>
        <v>0</v>
      </c>
      <c r="S13" s="41">
        <f t="shared" si="6"/>
        <v>0</v>
      </c>
      <c r="T13" s="42">
        <f t="shared" si="14"/>
        <v>0</v>
      </c>
      <c r="U13" s="42">
        <f t="shared" si="7"/>
        <v>0</v>
      </c>
      <c r="V13" s="41">
        <f>IF(Y13="halber Urlaubstag",0,IF(OR(Y13="Feiertag",Y13="Krankenstand",Y13="Urlaub",Y13="Pflegeurlaub"),0,IF(Y13="halber Arbeitstag",INDIRECT(ADDRESS((ROW('Jahresüberblick'!$C$12)+WEEKDAY(B13,2)),4,4,TRUE,"Jahresüberblick"))*0.5,INDIRECT(ADDRESS((ROW('Jahresüberblick'!$C$12)+WEEKDAY(B13,2)),4,4,TRUE,"Jahresüberblick")))))</f>
        <v>5</v>
      </c>
      <c r="W13" s="41">
        <f t="shared" si="8"/>
        <v>0</v>
      </c>
      <c r="X13" s="43">
        <f t="shared" si="9"/>
        <v>0</v>
      </c>
      <c r="Y13" s="52"/>
      <c r="Z13" s="43">
        <f t="shared" si="10"/>
        <v>0</v>
      </c>
      <c r="AA13" s="45"/>
      <c r="AB13" s="46"/>
    </row>
    <row r="14" ht="12.0" customHeight="1">
      <c r="A14" s="33">
        <f t="shared" si="1"/>
        <v>41</v>
      </c>
      <c r="B14" s="34">
        <f t="shared" si="11"/>
        <v>43748</v>
      </c>
      <c r="C14" s="48">
        <v>1.0</v>
      </c>
      <c r="D14" s="36"/>
      <c r="E14" s="37"/>
      <c r="F14" s="36"/>
      <c r="G14" s="37"/>
      <c r="H14" s="36"/>
      <c r="I14" s="37"/>
      <c r="J14" s="36"/>
      <c r="K14" s="37"/>
      <c r="L14" s="38"/>
      <c r="M14" s="37"/>
      <c r="N14" s="38"/>
      <c r="O14" s="41">
        <f t="shared" si="2"/>
        <v>0</v>
      </c>
      <c r="P14" s="42">
        <f t="shared" si="3"/>
        <v>0</v>
      </c>
      <c r="Q14" s="41">
        <f t="shared" si="4"/>
        <v>0</v>
      </c>
      <c r="R14" s="42">
        <f t="shared" si="5"/>
        <v>0</v>
      </c>
      <c r="S14" s="41">
        <f t="shared" si="6"/>
        <v>0</v>
      </c>
      <c r="T14" s="42">
        <f t="shared" si="14"/>
        <v>0</v>
      </c>
      <c r="U14" s="42">
        <f t="shared" si="7"/>
        <v>0</v>
      </c>
      <c r="V14" s="41">
        <f>IF(Y14="halber Urlaubstag",0,IF(OR(Y14="Feiertag",Y14="Krankenstand",Y14="Urlaub",Y14="Pflegeurlaub"),0,IF(Y14="halber Arbeitstag",INDIRECT(ADDRESS((ROW('Jahresüberblick'!$C$12)+WEEKDAY(B14,2)),4,4,TRUE,"Jahresüberblick"))*0.5,INDIRECT(ADDRESS((ROW('Jahresüberblick'!$C$12)+WEEKDAY(B14,2)),4,4,TRUE,"Jahresüberblick")))))</f>
        <v>5</v>
      </c>
      <c r="W14" s="41">
        <f t="shared" si="8"/>
        <v>0</v>
      </c>
      <c r="X14" s="43">
        <f t="shared" si="9"/>
        <v>0</v>
      </c>
      <c r="Y14" s="52"/>
      <c r="Z14" s="43">
        <f t="shared" si="10"/>
        <v>0</v>
      </c>
      <c r="AA14" s="45"/>
      <c r="AB14" s="46"/>
    </row>
    <row r="15" ht="12.0" customHeight="1">
      <c r="A15" s="33">
        <f t="shared" si="1"/>
        <v>41</v>
      </c>
      <c r="B15" s="34">
        <f t="shared" si="11"/>
        <v>43749</v>
      </c>
      <c r="C15" s="48">
        <v>1.0</v>
      </c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41"/>
      <c r="P15" s="42">
        <f t="shared" si="3"/>
        <v>0</v>
      </c>
      <c r="Q15" s="41">
        <f t="shared" si="4"/>
        <v>0</v>
      </c>
      <c r="R15" s="42">
        <f t="shared" si="5"/>
        <v>0</v>
      </c>
      <c r="S15" s="41">
        <f t="shared" si="6"/>
        <v>0</v>
      </c>
      <c r="T15" s="42">
        <f t="shared" si="14"/>
        <v>0</v>
      </c>
      <c r="U15" s="42">
        <f t="shared" si="7"/>
        <v>0</v>
      </c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5</v>
      </c>
      <c r="W15" s="41">
        <f t="shared" si="8"/>
        <v>0</v>
      </c>
      <c r="X15" s="43">
        <f t="shared" si="9"/>
        <v>0</v>
      </c>
      <c r="Y15" s="44"/>
      <c r="Z15" s="43">
        <f t="shared" si="10"/>
        <v>0</v>
      </c>
      <c r="AA15" s="45"/>
      <c r="AB15" s="46"/>
    </row>
    <row r="16" ht="12.0" customHeight="1">
      <c r="A16" s="33">
        <f t="shared" si="1"/>
        <v>41</v>
      </c>
      <c r="B16" s="34">
        <f t="shared" si="11"/>
        <v>43750</v>
      </c>
      <c r="C16" s="48">
        <v>1.0</v>
      </c>
      <c r="D16" s="36"/>
      <c r="E16" s="37"/>
      <c r="F16" s="36"/>
      <c r="G16" s="37"/>
      <c r="H16" s="36"/>
      <c r="I16" s="37"/>
      <c r="J16" s="36"/>
      <c r="K16" s="37"/>
      <c r="L16" s="38"/>
      <c r="M16" s="37"/>
      <c r="N16" s="38"/>
      <c r="O16" s="41"/>
      <c r="P16" s="42">
        <f t="shared" si="3"/>
        <v>0</v>
      </c>
      <c r="Q16" s="41">
        <f t="shared" si="4"/>
        <v>0</v>
      </c>
      <c r="R16" s="42">
        <f t="shared" si="5"/>
        <v>0</v>
      </c>
      <c r="S16" s="41">
        <f t="shared" si="6"/>
        <v>0</v>
      </c>
      <c r="T16" s="42">
        <f t="shared" si="14"/>
        <v>0</v>
      </c>
      <c r="U16" s="42">
        <f t="shared" si="7"/>
        <v>0</v>
      </c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0</v>
      </c>
      <c r="W16" s="41">
        <f t="shared" si="8"/>
        <v>0</v>
      </c>
      <c r="X16" s="43">
        <f t="shared" si="9"/>
        <v>0</v>
      </c>
      <c r="Y16" s="44"/>
      <c r="Z16" s="43">
        <f t="shared" si="10"/>
        <v>0</v>
      </c>
      <c r="AA16" s="45"/>
      <c r="AB16" s="46"/>
    </row>
    <row r="17" ht="12.0" customHeight="1">
      <c r="A17" s="33">
        <f t="shared" si="1"/>
        <v>41</v>
      </c>
      <c r="B17" s="34">
        <f t="shared" si="11"/>
        <v>43751</v>
      </c>
      <c r="C17" s="48">
        <v>1.0</v>
      </c>
      <c r="D17" s="36"/>
      <c r="E17" s="37"/>
      <c r="F17" s="36"/>
      <c r="G17" s="37"/>
      <c r="H17" s="38"/>
      <c r="I17" s="37"/>
      <c r="J17" s="38"/>
      <c r="K17" s="37"/>
      <c r="L17" s="38"/>
      <c r="M17" s="37"/>
      <c r="N17" s="38"/>
      <c r="O17" s="41"/>
      <c r="P17" s="42"/>
      <c r="Q17" s="41"/>
      <c r="R17" s="42"/>
      <c r="S17" s="41"/>
      <c r="T17" s="42"/>
      <c r="U17" s="42">
        <f t="shared" si="7"/>
        <v>0</v>
      </c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0</v>
      </c>
      <c r="W17" s="41">
        <f t="shared" si="8"/>
        <v>0</v>
      </c>
      <c r="X17" s="43">
        <f t="shared" si="9"/>
        <v>0</v>
      </c>
      <c r="Y17" s="52"/>
      <c r="Z17" s="43">
        <f t="shared" si="10"/>
        <v>0</v>
      </c>
      <c r="AA17" s="45"/>
      <c r="AB17" s="46"/>
    </row>
    <row r="18" ht="12.0" customHeight="1">
      <c r="A18" s="33">
        <f t="shared" si="1"/>
        <v>42</v>
      </c>
      <c r="B18" s="34">
        <f t="shared" si="11"/>
        <v>43752</v>
      </c>
      <c r="C18" s="48">
        <v>1.0</v>
      </c>
      <c r="D18" s="38"/>
      <c r="E18" s="37"/>
      <c r="F18" s="38"/>
      <c r="G18" s="37"/>
      <c r="H18" s="38"/>
      <c r="I18" s="37"/>
      <c r="J18" s="38"/>
      <c r="K18" s="37"/>
      <c r="L18" s="38"/>
      <c r="M18" s="37"/>
      <c r="N18" s="38"/>
      <c r="O18" s="41">
        <f t="shared" ref="O18:O35" si="15">N18*24</f>
        <v>0</v>
      </c>
      <c r="P18" s="42">
        <f t="shared" ref="P18:P35" si="16">IF(AND($F18 &gt; 0, $H18 &gt; $F18), $H18 - $F18, 0) + IF(AND($J18 &gt; 0, $L18 &gt; $J18), $L18 - $J18, 0)</f>
        <v>0</v>
      </c>
      <c r="Q18" s="41">
        <f t="shared" ref="Q18:Q35" si="17">P18*24</f>
        <v>0</v>
      </c>
      <c r="R18" s="42">
        <f t="shared" ref="R18:R35" si="18">IF(AND($D18 &gt; 0, $F18 &gt; $D18),$F18-$D18,0) + IF(AND($H18 &gt; 0, $J18 &gt; $H18),$J18-$H18,0) + IF(AND($L18 &gt; 0, $N18 &gt; $L18),$N18-$L18,0)</f>
        <v>0</v>
      </c>
      <c r="S18" s="41">
        <f t="shared" ref="S18:S35" si="19">R18*24</f>
        <v>0</v>
      </c>
      <c r="T18" s="42">
        <f t="shared" ref="T18:T33" si="20">IF(TEXT(B18,"DDD") = "So.", SUM($R12:$R18), 0)</f>
        <v>0</v>
      </c>
      <c r="U18" s="42">
        <f t="shared" si="7"/>
        <v>0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5</v>
      </c>
      <c r="W18" s="41">
        <f t="shared" si="8"/>
        <v>0</v>
      </c>
      <c r="X18" s="43">
        <f t="shared" si="9"/>
        <v>0</v>
      </c>
      <c r="Y18" s="51"/>
      <c r="Z18" s="43">
        <f t="shared" si="10"/>
        <v>0</v>
      </c>
      <c r="AA18" s="45"/>
      <c r="AB18" s="46"/>
    </row>
    <row r="19" ht="12.0" customHeight="1">
      <c r="A19" s="33">
        <f t="shared" si="1"/>
        <v>42</v>
      </c>
      <c r="B19" s="34">
        <f t="shared" si="11"/>
        <v>43753</v>
      </c>
      <c r="C19" s="48">
        <v>1.0</v>
      </c>
      <c r="D19" s="36"/>
      <c r="E19" s="37"/>
      <c r="F19" s="36"/>
      <c r="G19" s="37"/>
      <c r="H19" s="36"/>
      <c r="I19" s="37"/>
      <c r="J19" s="36"/>
      <c r="K19" s="37"/>
      <c r="L19" s="38"/>
      <c r="M19" s="37"/>
      <c r="N19" s="38"/>
      <c r="O19" s="41">
        <f t="shared" si="15"/>
        <v>0</v>
      </c>
      <c r="P19" s="42">
        <f t="shared" si="16"/>
        <v>0</v>
      </c>
      <c r="Q19" s="41">
        <f t="shared" si="17"/>
        <v>0</v>
      </c>
      <c r="R19" s="42">
        <f t="shared" si="18"/>
        <v>0</v>
      </c>
      <c r="S19" s="41">
        <f t="shared" si="19"/>
        <v>0</v>
      </c>
      <c r="T19" s="42">
        <f t="shared" si="20"/>
        <v>0</v>
      </c>
      <c r="U19" s="42">
        <f t="shared" si="7"/>
        <v>0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5</v>
      </c>
      <c r="W19" s="41">
        <f t="shared" si="8"/>
        <v>0</v>
      </c>
      <c r="X19" s="43">
        <f t="shared" si="9"/>
        <v>0</v>
      </c>
      <c r="Y19" s="51"/>
      <c r="Z19" s="43">
        <f t="shared" si="10"/>
        <v>0</v>
      </c>
      <c r="AA19" s="45"/>
      <c r="AB19" s="46"/>
    </row>
    <row r="20" ht="12.0" customHeight="1">
      <c r="A20" s="33">
        <f t="shared" si="1"/>
        <v>42</v>
      </c>
      <c r="B20" s="34">
        <f t="shared" si="11"/>
        <v>43754</v>
      </c>
      <c r="C20" s="48">
        <v>1.0</v>
      </c>
      <c r="D20" s="36"/>
      <c r="E20" s="37"/>
      <c r="F20" s="36"/>
      <c r="G20" s="37"/>
      <c r="H20" s="36"/>
      <c r="I20" s="37"/>
      <c r="J20" s="36"/>
      <c r="K20" s="37"/>
      <c r="L20" s="38"/>
      <c r="M20" s="37"/>
      <c r="N20" s="38"/>
      <c r="O20" s="41">
        <f t="shared" si="15"/>
        <v>0</v>
      </c>
      <c r="P20" s="42">
        <f t="shared" si="16"/>
        <v>0</v>
      </c>
      <c r="Q20" s="41">
        <f t="shared" si="17"/>
        <v>0</v>
      </c>
      <c r="R20" s="42">
        <f t="shared" si="18"/>
        <v>0</v>
      </c>
      <c r="S20" s="41">
        <f t="shared" si="19"/>
        <v>0</v>
      </c>
      <c r="T20" s="42">
        <f t="shared" si="20"/>
        <v>0</v>
      </c>
      <c r="U20" s="42">
        <f t="shared" si="7"/>
        <v>0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5</v>
      </c>
      <c r="W20" s="41">
        <f t="shared" si="8"/>
        <v>0</v>
      </c>
      <c r="X20" s="43">
        <f t="shared" si="9"/>
        <v>0</v>
      </c>
      <c r="Y20" s="51"/>
      <c r="Z20" s="43">
        <f t="shared" si="10"/>
        <v>0</v>
      </c>
      <c r="AA20" s="45"/>
      <c r="AB20" s="46"/>
    </row>
    <row r="21" ht="12.0" customHeight="1">
      <c r="A21" s="33">
        <f t="shared" si="1"/>
        <v>42</v>
      </c>
      <c r="B21" s="34">
        <f t="shared" si="11"/>
        <v>43755</v>
      </c>
      <c r="C21" s="48">
        <v>1.0</v>
      </c>
      <c r="D21" s="36"/>
      <c r="E21" s="37"/>
      <c r="F21" s="36"/>
      <c r="G21" s="37"/>
      <c r="H21" s="36"/>
      <c r="I21" s="37"/>
      <c r="J21" s="36"/>
      <c r="K21" s="37"/>
      <c r="L21" s="38"/>
      <c r="M21" s="37"/>
      <c r="N21" s="38"/>
      <c r="O21" s="41">
        <f t="shared" si="15"/>
        <v>0</v>
      </c>
      <c r="P21" s="42">
        <f t="shared" si="16"/>
        <v>0</v>
      </c>
      <c r="Q21" s="41">
        <f t="shared" si="17"/>
        <v>0</v>
      </c>
      <c r="R21" s="42">
        <f t="shared" si="18"/>
        <v>0</v>
      </c>
      <c r="S21" s="41">
        <f t="shared" si="19"/>
        <v>0</v>
      </c>
      <c r="T21" s="42">
        <f t="shared" si="20"/>
        <v>0</v>
      </c>
      <c r="U21" s="42">
        <f t="shared" si="7"/>
        <v>0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5</v>
      </c>
      <c r="W21" s="41">
        <f t="shared" si="8"/>
        <v>0</v>
      </c>
      <c r="X21" s="43">
        <f t="shared" si="9"/>
        <v>0</v>
      </c>
      <c r="Y21" s="51"/>
      <c r="Z21" s="43">
        <f t="shared" si="10"/>
        <v>0</v>
      </c>
      <c r="AA21" s="45"/>
      <c r="AB21" s="46"/>
    </row>
    <row r="22" ht="12.0" customHeight="1">
      <c r="A22" s="33">
        <f t="shared" si="1"/>
        <v>42</v>
      </c>
      <c r="B22" s="34">
        <f t="shared" si="11"/>
        <v>43756</v>
      </c>
      <c r="C22" s="48">
        <v>1.0</v>
      </c>
      <c r="D22" s="36"/>
      <c r="E22" s="37"/>
      <c r="F22" s="36"/>
      <c r="G22" s="37"/>
      <c r="H22" s="36"/>
      <c r="I22" s="37"/>
      <c r="J22" s="36"/>
      <c r="K22" s="37"/>
      <c r="L22" s="38"/>
      <c r="M22" s="37"/>
      <c r="N22" s="38"/>
      <c r="O22" s="41">
        <f t="shared" si="15"/>
        <v>0</v>
      </c>
      <c r="P22" s="42">
        <f t="shared" si="16"/>
        <v>0</v>
      </c>
      <c r="Q22" s="41">
        <f t="shared" si="17"/>
        <v>0</v>
      </c>
      <c r="R22" s="42">
        <f t="shared" si="18"/>
        <v>0</v>
      </c>
      <c r="S22" s="41">
        <f t="shared" si="19"/>
        <v>0</v>
      </c>
      <c r="T22" s="42">
        <f t="shared" si="20"/>
        <v>0</v>
      </c>
      <c r="U22" s="42">
        <f t="shared" si="7"/>
        <v>0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5</v>
      </c>
      <c r="W22" s="41">
        <f t="shared" si="8"/>
        <v>0</v>
      </c>
      <c r="X22" s="43">
        <f t="shared" si="9"/>
        <v>0</v>
      </c>
      <c r="Y22" s="51"/>
      <c r="Z22" s="43">
        <f t="shared" si="10"/>
        <v>0</v>
      </c>
      <c r="AA22" s="45"/>
      <c r="AB22" s="46"/>
    </row>
    <row r="23" ht="12.0" customHeight="1">
      <c r="A23" s="33">
        <f t="shared" si="1"/>
        <v>42</v>
      </c>
      <c r="B23" s="34">
        <f t="shared" si="11"/>
        <v>43757</v>
      </c>
      <c r="C23" s="48">
        <v>1.0</v>
      </c>
      <c r="D23" s="38"/>
      <c r="E23" s="37"/>
      <c r="F23" s="38"/>
      <c r="G23" s="37"/>
      <c r="H23" s="38"/>
      <c r="I23" s="37"/>
      <c r="J23" s="38"/>
      <c r="K23" s="37">
        <f t="shared" ref="K23:K24" si="21">J23*24</f>
        <v>0</v>
      </c>
      <c r="L23" s="38"/>
      <c r="M23" s="37">
        <f t="shared" ref="M23:M24" si="22">L23*24</f>
        <v>0</v>
      </c>
      <c r="N23" s="38"/>
      <c r="O23" s="41">
        <f t="shared" si="15"/>
        <v>0</v>
      </c>
      <c r="P23" s="42">
        <f t="shared" si="16"/>
        <v>0</v>
      </c>
      <c r="Q23" s="41">
        <f t="shared" si="17"/>
        <v>0</v>
      </c>
      <c r="R23" s="42">
        <f t="shared" si="18"/>
        <v>0</v>
      </c>
      <c r="S23" s="41">
        <f t="shared" si="19"/>
        <v>0</v>
      </c>
      <c r="T23" s="42">
        <f t="shared" si="20"/>
        <v>0</v>
      </c>
      <c r="U23" s="42">
        <f t="shared" si="7"/>
        <v>0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0</v>
      </c>
      <c r="W23" s="41">
        <f t="shared" si="8"/>
        <v>0</v>
      </c>
      <c r="X23" s="43">
        <f t="shared" si="9"/>
        <v>0</v>
      </c>
      <c r="Y23" s="51"/>
      <c r="Z23" s="43">
        <f t="shared" si="10"/>
        <v>0</v>
      </c>
      <c r="AA23" s="45"/>
      <c r="AB23" s="47"/>
    </row>
    <row r="24" ht="12.0" customHeight="1">
      <c r="A24" s="33">
        <f t="shared" si="1"/>
        <v>42</v>
      </c>
      <c r="B24" s="34">
        <f t="shared" si="11"/>
        <v>43758</v>
      </c>
      <c r="C24" s="48">
        <v>1.0</v>
      </c>
      <c r="D24" s="38"/>
      <c r="E24" s="37"/>
      <c r="F24" s="38"/>
      <c r="G24" s="37"/>
      <c r="H24" s="38"/>
      <c r="I24" s="37"/>
      <c r="J24" s="38"/>
      <c r="K24" s="37">
        <f t="shared" si="21"/>
        <v>0</v>
      </c>
      <c r="L24" s="38"/>
      <c r="M24" s="37">
        <f t="shared" si="22"/>
        <v>0</v>
      </c>
      <c r="N24" s="38"/>
      <c r="O24" s="41">
        <f t="shared" si="15"/>
        <v>0</v>
      </c>
      <c r="P24" s="42">
        <f t="shared" si="16"/>
        <v>0</v>
      </c>
      <c r="Q24" s="41">
        <f t="shared" si="17"/>
        <v>0</v>
      </c>
      <c r="R24" s="42">
        <f t="shared" si="18"/>
        <v>0</v>
      </c>
      <c r="S24" s="41">
        <f t="shared" si="19"/>
        <v>0</v>
      </c>
      <c r="T24" s="42">
        <f t="shared" si="20"/>
        <v>0</v>
      </c>
      <c r="U24" s="42">
        <f t="shared" si="7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0</v>
      </c>
      <c r="W24" s="41">
        <f t="shared" si="8"/>
        <v>0</v>
      </c>
      <c r="X24" s="43">
        <f t="shared" si="9"/>
        <v>0</v>
      </c>
      <c r="Y24" s="51"/>
      <c r="Z24" s="43">
        <f t="shared" si="10"/>
        <v>0</v>
      </c>
      <c r="AA24" s="45"/>
      <c r="AB24" s="46"/>
    </row>
    <row r="25" ht="12.0" customHeight="1">
      <c r="A25" s="33">
        <f t="shared" si="1"/>
        <v>43</v>
      </c>
      <c r="B25" s="34">
        <f t="shared" si="11"/>
        <v>43759</v>
      </c>
      <c r="C25" s="48">
        <v>1.0</v>
      </c>
      <c r="D25" s="38"/>
      <c r="E25" s="37"/>
      <c r="F25" s="38"/>
      <c r="G25" s="37"/>
      <c r="H25" s="38"/>
      <c r="I25" s="37"/>
      <c r="J25" s="38"/>
      <c r="K25" s="37"/>
      <c r="L25" s="38"/>
      <c r="M25" s="37"/>
      <c r="N25" s="38"/>
      <c r="O25" s="41">
        <f t="shared" si="15"/>
        <v>0</v>
      </c>
      <c r="P25" s="42">
        <f t="shared" si="16"/>
        <v>0</v>
      </c>
      <c r="Q25" s="41">
        <f t="shared" si="17"/>
        <v>0</v>
      </c>
      <c r="R25" s="42">
        <f t="shared" si="18"/>
        <v>0</v>
      </c>
      <c r="S25" s="41">
        <f t="shared" si="19"/>
        <v>0</v>
      </c>
      <c r="T25" s="42">
        <f t="shared" si="20"/>
        <v>0</v>
      </c>
      <c r="U25" s="42">
        <f t="shared" si="7"/>
        <v>0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5</v>
      </c>
      <c r="W25" s="41">
        <f t="shared" si="8"/>
        <v>0</v>
      </c>
      <c r="X25" s="43">
        <f t="shared" si="9"/>
        <v>0</v>
      </c>
      <c r="Y25" s="51"/>
      <c r="Z25" s="43">
        <f t="shared" si="10"/>
        <v>0</v>
      </c>
      <c r="AA25" s="45"/>
      <c r="AB25" s="46"/>
    </row>
    <row r="26" ht="12.0" customHeight="1">
      <c r="A26" s="33">
        <f t="shared" si="1"/>
        <v>43</v>
      </c>
      <c r="B26" s="34">
        <f t="shared" si="11"/>
        <v>43760</v>
      </c>
      <c r="C26" s="48">
        <v>1.0</v>
      </c>
      <c r="D26" s="36"/>
      <c r="E26" s="37"/>
      <c r="F26" s="36"/>
      <c r="G26" s="37"/>
      <c r="H26" s="36"/>
      <c r="I26" s="37"/>
      <c r="J26" s="36"/>
      <c r="K26" s="37"/>
      <c r="L26" s="38"/>
      <c r="M26" s="37"/>
      <c r="N26" s="38"/>
      <c r="O26" s="41">
        <f t="shared" si="15"/>
        <v>0</v>
      </c>
      <c r="P26" s="42">
        <f t="shared" si="16"/>
        <v>0</v>
      </c>
      <c r="Q26" s="41">
        <f t="shared" si="17"/>
        <v>0</v>
      </c>
      <c r="R26" s="42">
        <f t="shared" si="18"/>
        <v>0</v>
      </c>
      <c r="S26" s="41">
        <f t="shared" si="19"/>
        <v>0</v>
      </c>
      <c r="T26" s="42">
        <f t="shared" si="20"/>
        <v>0</v>
      </c>
      <c r="U26" s="42">
        <f t="shared" si="7"/>
        <v>0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5</v>
      </c>
      <c r="W26" s="41">
        <f t="shared" si="8"/>
        <v>0</v>
      </c>
      <c r="X26" s="43">
        <f t="shared" si="9"/>
        <v>0</v>
      </c>
      <c r="Y26" s="51"/>
      <c r="Z26" s="43">
        <f t="shared" si="10"/>
        <v>0</v>
      </c>
      <c r="AA26" s="45"/>
      <c r="AB26" s="46"/>
    </row>
    <row r="27" ht="12.0" customHeight="1">
      <c r="A27" s="33">
        <f t="shared" si="1"/>
        <v>43</v>
      </c>
      <c r="B27" s="34">
        <f t="shared" si="11"/>
        <v>43761</v>
      </c>
      <c r="C27" s="48">
        <v>1.0</v>
      </c>
      <c r="D27" s="36"/>
      <c r="E27" s="37"/>
      <c r="F27" s="36"/>
      <c r="G27" s="37"/>
      <c r="H27" s="36"/>
      <c r="I27" s="37"/>
      <c r="J27" s="36"/>
      <c r="K27" s="37"/>
      <c r="L27" s="38"/>
      <c r="M27" s="37"/>
      <c r="N27" s="38"/>
      <c r="O27" s="41">
        <f t="shared" si="15"/>
        <v>0</v>
      </c>
      <c r="P27" s="42">
        <f t="shared" si="16"/>
        <v>0</v>
      </c>
      <c r="Q27" s="41">
        <f t="shared" si="17"/>
        <v>0</v>
      </c>
      <c r="R27" s="42">
        <f t="shared" si="18"/>
        <v>0</v>
      </c>
      <c r="S27" s="41">
        <f t="shared" si="19"/>
        <v>0</v>
      </c>
      <c r="T27" s="42">
        <f t="shared" si="20"/>
        <v>0</v>
      </c>
      <c r="U27" s="42">
        <f t="shared" si="7"/>
        <v>0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5</v>
      </c>
      <c r="W27" s="41">
        <f t="shared" si="8"/>
        <v>0</v>
      </c>
      <c r="X27" s="43">
        <f t="shared" si="9"/>
        <v>0</v>
      </c>
      <c r="Y27" s="51"/>
      <c r="Z27" s="43">
        <f t="shared" si="10"/>
        <v>0</v>
      </c>
      <c r="AA27" s="45"/>
      <c r="AB27" s="46"/>
    </row>
    <row r="28" ht="12.0" customHeight="1">
      <c r="A28" s="33">
        <f t="shared" si="1"/>
        <v>43</v>
      </c>
      <c r="B28" s="34">
        <f t="shared" si="11"/>
        <v>43762</v>
      </c>
      <c r="C28" s="48">
        <v>1.0</v>
      </c>
      <c r="D28" s="36"/>
      <c r="E28" s="37"/>
      <c r="F28" s="36"/>
      <c r="G28" s="37"/>
      <c r="H28" s="36"/>
      <c r="I28" s="37"/>
      <c r="J28" s="36"/>
      <c r="K28" s="37"/>
      <c r="L28" s="36"/>
      <c r="M28" s="37"/>
      <c r="N28" s="36"/>
      <c r="O28" s="41">
        <f t="shared" si="15"/>
        <v>0</v>
      </c>
      <c r="P28" s="42">
        <f t="shared" si="16"/>
        <v>0</v>
      </c>
      <c r="Q28" s="41">
        <f t="shared" si="17"/>
        <v>0</v>
      </c>
      <c r="R28" s="42">
        <f t="shared" si="18"/>
        <v>0</v>
      </c>
      <c r="S28" s="41">
        <f t="shared" si="19"/>
        <v>0</v>
      </c>
      <c r="T28" s="42">
        <f t="shared" si="20"/>
        <v>0</v>
      </c>
      <c r="U28" s="42">
        <f t="shared" si="7"/>
        <v>0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5</v>
      </c>
      <c r="W28" s="41">
        <f t="shared" si="8"/>
        <v>0</v>
      </c>
      <c r="X28" s="43">
        <f t="shared" si="9"/>
        <v>0</v>
      </c>
      <c r="Y28" s="51"/>
      <c r="Z28" s="43">
        <f t="shared" si="10"/>
        <v>0</v>
      </c>
      <c r="AA28" s="45"/>
      <c r="AB28" s="46"/>
    </row>
    <row r="29" ht="12.0" customHeight="1">
      <c r="A29" s="33">
        <f t="shared" si="1"/>
        <v>43</v>
      </c>
      <c r="B29" s="34">
        <f t="shared" si="11"/>
        <v>43763</v>
      </c>
      <c r="C29" s="48">
        <v>1.0</v>
      </c>
      <c r="D29" s="36"/>
      <c r="E29" s="37"/>
      <c r="F29" s="36"/>
      <c r="G29" s="37"/>
      <c r="H29" s="36"/>
      <c r="I29" s="37"/>
      <c r="J29" s="36"/>
      <c r="K29" s="37">
        <f t="shared" ref="K29:K31" si="23">J29*24</f>
        <v>0</v>
      </c>
      <c r="L29" s="38"/>
      <c r="M29" s="37">
        <f t="shared" ref="M29:M31" si="24">L29*24</f>
        <v>0</v>
      </c>
      <c r="N29" s="38"/>
      <c r="O29" s="41">
        <f t="shared" si="15"/>
        <v>0</v>
      </c>
      <c r="P29" s="42">
        <f t="shared" si="16"/>
        <v>0</v>
      </c>
      <c r="Q29" s="41">
        <f t="shared" si="17"/>
        <v>0</v>
      </c>
      <c r="R29" s="42">
        <f t="shared" si="18"/>
        <v>0</v>
      </c>
      <c r="S29" s="41">
        <f t="shared" si="19"/>
        <v>0</v>
      </c>
      <c r="T29" s="42">
        <f t="shared" si="20"/>
        <v>0</v>
      </c>
      <c r="U29" s="42">
        <f t="shared" si="7"/>
        <v>0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5</v>
      </c>
      <c r="W29" s="41">
        <f t="shared" si="8"/>
        <v>0</v>
      </c>
      <c r="X29" s="43">
        <f t="shared" si="9"/>
        <v>0</v>
      </c>
      <c r="Y29" s="51"/>
      <c r="Z29" s="43">
        <f t="shared" si="10"/>
        <v>0</v>
      </c>
      <c r="AA29" s="45"/>
      <c r="AB29" s="46"/>
    </row>
    <row r="30" ht="12.0" customHeight="1">
      <c r="A30" s="33">
        <f t="shared" si="1"/>
        <v>43</v>
      </c>
      <c r="B30" s="34">
        <f t="shared" si="11"/>
        <v>43764</v>
      </c>
      <c r="C30" s="48">
        <v>1.0</v>
      </c>
      <c r="D30" s="38"/>
      <c r="E30" s="37"/>
      <c r="F30" s="38"/>
      <c r="G30" s="37"/>
      <c r="H30" s="38"/>
      <c r="I30" s="37"/>
      <c r="J30" s="38"/>
      <c r="K30" s="37">
        <f t="shared" si="23"/>
        <v>0</v>
      </c>
      <c r="L30" s="38"/>
      <c r="M30" s="37">
        <f t="shared" si="24"/>
        <v>0</v>
      </c>
      <c r="N30" s="38"/>
      <c r="O30" s="41">
        <f t="shared" si="15"/>
        <v>0</v>
      </c>
      <c r="P30" s="42">
        <f t="shared" si="16"/>
        <v>0</v>
      </c>
      <c r="Q30" s="41">
        <f t="shared" si="17"/>
        <v>0</v>
      </c>
      <c r="R30" s="42">
        <f t="shared" si="18"/>
        <v>0</v>
      </c>
      <c r="S30" s="41">
        <f t="shared" si="19"/>
        <v>0</v>
      </c>
      <c r="T30" s="42">
        <f t="shared" si="20"/>
        <v>0</v>
      </c>
      <c r="U30" s="42">
        <f t="shared" si="7"/>
        <v>0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0</v>
      </c>
      <c r="W30" s="41">
        <f t="shared" si="8"/>
        <v>0</v>
      </c>
      <c r="X30" s="43">
        <f t="shared" si="9"/>
        <v>0</v>
      </c>
      <c r="Y30" s="52" t="s">
        <v>20</v>
      </c>
      <c r="Z30" s="43">
        <f t="shared" si="10"/>
        <v>0</v>
      </c>
      <c r="AA30" s="45"/>
      <c r="AB30" s="47" t="s">
        <v>32</v>
      </c>
    </row>
    <row r="31" ht="12.0" customHeight="1">
      <c r="A31" s="33">
        <f t="shared" si="1"/>
        <v>43</v>
      </c>
      <c r="B31" s="34">
        <f t="shared" si="11"/>
        <v>43765</v>
      </c>
      <c r="C31" s="48">
        <v>1.0</v>
      </c>
      <c r="D31" s="36"/>
      <c r="E31" s="37"/>
      <c r="F31" s="36"/>
      <c r="G31" s="37"/>
      <c r="H31" s="36"/>
      <c r="I31" s="37"/>
      <c r="J31" s="36"/>
      <c r="K31" s="37">
        <f t="shared" si="23"/>
        <v>0</v>
      </c>
      <c r="L31" s="38"/>
      <c r="M31" s="37">
        <f t="shared" si="24"/>
        <v>0</v>
      </c>
      <c r="N31" s="38"/>
      <c r="O31" s="41">
        <f t="shared" si="15"/>
        <v>0</v>
      </c>
      <c r="P31" s="42">
        <f t="shared" si="16"/>
        <v>0</v>
      </c>
      <c r="Q31" s="41">
        <f t="shared" si="17"/>
        <v>0</v>
      </c>
      <c r="R31" s="42">
        <f t="shared" si="18"/>
        <v>0</v>
      </c>
      <c r="S31" s="41">
        <f t="shared" si="19"/>
        <v>0</v>
      </c>
      <c r="T31" s="42">
        <f t="shared" si="20"/>
        <v>0</v>
      </c>
      <c r="U31" s="42">
        <f t="shared" si="7"/>
        <v>0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0</v>
      </c>
      <c r="W31" s="41">
        <f t="shared" si="8"/>
        <v>0</v>
      </c>
      <c r="X31" s="43">
        <f t="shared" si="9"/>
        <v>0</v>
      </c>
      <c r="Y31" s="51"/>
      <c r="Z31" s="43">
        <f t="shared" si="10"/>
        <v>0</v>
      </c>
      <c r="AA31" s="45"/>
      <c r="AB31" s="46"/>
    </row>
    <row r="32" ht="12.0" customHeight="1">
      <c r="A32" s="33">
        <f t="shared" si="1"/>
        <v>44</v>
      </c>
      <c r="B32" s="34">
        <f t="shared" si="11"/>
        <v>43766</v>
      </c>
      <c r="C32" s="48">
        <v>1.0</v>
      </c>
      <c r="D32" s="38"/>
      <c r="E32" s="37"/>
      <c r="F32" s="38"/>
      <c r="G32" s="37"/>
      <c r="H32" s="38"/>
      <c r="I32" s="37"/>
      <c r="J32" s="38"/>
      <c r="K32" s="37"/>
      <c r="L32" s="38"/>
      <c r="M32" s="37"/>
      <c r="N32" s="38"/>
      <c r="O32" s="41">
        <f t="shared" si="15"/>
        <v>0</v>
      </c>
      <c r="P32" s="42">
        <f t="shared" si="16"/>
        <v>0</v>
      </c>
      <c r="Q32" s="41">
        <f t="shared" si="17"/>
        <v>0</v>
      </c>
      <c r="R32" s="42">
        <f t="shared" si="18"/>
        <v>0</v>
      </c>
      <c r="S32" s="41">
        <f t="shared" si="19"/>
        <v>0</v>
      </c>
      <c r="T32" s="42">
        <f t="shared" si="20"/>
        <v>0</v>
      </c>
      <c r="U32" s="42">
        <f t="shared" si="7"/>
        <v>0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5</v>
      </c>
      <c r="W32" s="41">
        <f t="shared" si="8"/>
        <v>0</v>
      </c>
      <c r="X32" s="43">
        <f t="shared" si="9"/>
        <v>0</v>
      </c>
      <c r="Y32" s="51"/>
      <c r="Z32" s="43">
        <f t="shared" si="10"/>
        <v>0</v>
      </c>
      <c r="AA32" s="45"/>
      <c r="AB32" s="46"/>
    </row>
    <row r="33" ht="12.0" customHeight="1">
      <c r="A33" s="33">
        <f t="shared" si="1"/>
        <v>44</v>
      </c>
      <c r="B33" s="34">
        <f t="shared" si="11"/>
        <v>43767</v>
      </c>
      <c r="C33" s="48">
        <f>IF(TEXT(B33,"MM")=TEXT(B6,"MM"),1,"")</f>
        <v>1</v>
      </c>
      <c r="D33" s="38"/>
      <c r="E33" s="37"/>
      <c r="F33" s="38"/>
      <c r="G33" s="37"/>
      <c r="H33" s="38"/>
      <c r="I33" s="37"/>
      <c r="J33" s="38"/>
      <c r="K33" s="37"/>
      <c r="L33" s="38"/>
      <c r="M33" s="37"/>
      <c r="N33" s="38"/>
      <c r="O33" s="41">
        <f t="shared" si="15"/>
        <v>0</v>
      </c>
      <c r="P33" s="42">
        <f t="shared" si="16"/>
        <v>0</v>
      </c>
      <c r="Q33" s="41">
        <f t="shared" si="17"/>
        <v>0</v>
      </c>
      <c r="R33" s="42">
        <f t="shared" si="18"/>
        <v>0</v>
      </c>
      <c r="S33" s="41">
        <f t="shared" si="19"/>
        <v>0</v>
      </c>
      <c r="T33" s="42">
        <f t="shared" si="20"/>
        <v>0</v>
      </c>
      <c r="U33" s="42">
        <f t="shared" si="7"/>
        <v>0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5</v>
      </c>
      <c r="W33" s="41">
        <f t="shared" si="8"/>
        <v>0</v>
      </c>
      <c r="X33" s="43">
        <f t="shared" si="9"/>
        <v>0</v>
      </c>
      <c r="Y33" s="51"/>
      <c r="Z33" s="43">
        <f t="shared" si="10"/>
        <v>0</v>
      </c>
      <c r="AA33" s="45"/>
      <c r="AB33" s="46"/>
    </row>
    <row r="34" ht="12.0" customHeight="1">
      <c r="A34" s="33">
        <f t="shared" si="1"/>
        <v>44</v>
      </c>
      <c r="B34" s="34">
        <f t="shared" si="11"/>
        <v>43768</v>
      </c>
      <c r="C34" s="48">
        <f t="shared" ref="C34:C35" si="25">IF(TEXT(B34,"MM")=TEXT(B6,"MM"),1,"")</f>
        <v>1</v>
      </c>
      <c r="D34" s="36"/>
      <c r="E34" s="37"/>
      <c r="F34" s="36"/>
      <c r="G34" s="37"/>
      <c r="H34" s="36"/>
      <c r="I34" s="36"/>
      <c r="J34" s="36"/>
      <c r="K34" s="37"/>
      <c r="L34" s="36"/>
      <c r="M34" s="37"/>
      <c r="N34" s="36"/>
      <c r="O34" s="41">
        <f t="shared" si="15"/>
        <v>0</v>
      </c>
      <c r="P34" s="42">
        <f t="shared" si="16"/>
        <v>0</v>
      </c>
      <c r="Q34" s="41">
        <f t="shared" si="17"/>
        <v>0</v>
      </c>
      <c r="R34" s="42">
        <f t="shared" si="18"/>
        <v>0</v>
      </c>
      <c r="S34" s="41">
        <f t="shared" si="19"/>
        <v>0</v>
      </c>
      <c r="T34" s="42">
        <f t="shared" ref="T34:T35" si="26">IF(TEXT(B34,"DDD") = "So.", SUM($R27:$R34), 0)</f>
        <v>0</v>
      </c>
      <c r="U34" s="42">
        <f t="shared" si="7"/>
        <v>0</v>
      </c>
      <c r="V34" s="41">
        <f>IF(Y34="halber Urlaubstag",0,IF(OR(Y34="Feiertag",Y34="Krankenstand",Y34="Urlaub",Y34="Pflegeurlaub"),0,IF(Y34="halber Arbeitstag",INDIRECT(ADDRESS((ROW('Jahresüberblick'!$C$12)+WEEKDAY(B34,2)),4,4,TRUE,"Jahresüberblick"))*0.5,INDIRECT(ADDRESS((ROW('Jahresüberblick'!$C$12)+WEEKDAY(B34,2)),4,4,TRUE,"Jahresüberblick")))))</f>
        <v>5</v>
      </c>
      <c r="W34" s="41">
        <f t="shared" si="8"/>
        <v>0</v>
      </c>
      <c r="X34" s="43">
        <f t="shared" si="9"/>
        <v>0</v>
      </c>
      <c r="Y34" s="51"/>
      <c r="Z34" s="43">
        <f t="shared" si="10"/>
        <v>0</v>
      </c>
      <c r="AA34" s="45"/>
      <c r="AB34" s="46"/>
    </row>
    <row r="35" ht="12.0" customHeight="1">
      <c r="A35" s="33">
        <f t="shared" si="1"/>
        <v>44</v>
      </c>
      <c r="B35" s="34">
        <f>B34+1</f>
        <v>43769</v>
      </c>
      <c r="C35" s="48">
        <f t="shared" si="25"/>
        <v>1</v>
      </c>
      <c r="D35" s="36"/>
      <c r="E35" s="37"/>
      <c r="F35" s="36"/>
      <c r="G35" s="37"/>
      <c r="H35" s="36"/>
      <c r="I35" s="36"/>
      <c r="J35" s="36"/>
      <c r="K35" s="37"/>
      <c r="L35" s="38"/>
      <c r="M35" s="37"/>
      <c r="N35" s="38"/>
      <c r="O35" s="41">
        <f t="shared" si="15"/>
        <v>0</v>
      </c>
      <c r="P35" s="42">
        <f t="shared" si="16"/>
        <v>0</v>
      </c>
      <c r="Q35" s="41">
        <f t="shared" si="17"/>
        <v>0</v>
      </c>
      <c r="R35" s="42">
        <f t="shared" si="18"/>
        <v>0</v>
      </c>
      <c r="S35" s="41">
        <f t="shared" si="19"/>
        <v>0</v>
      </c>
      <c r="T35" s="42">
        <f t="shared" si="26"/>
        <v>0</v>
      </c>
      <c r="U35" s="42">
        <f t="shared" si="7"/>
        <v>0</v>
      </c>
      <c r="V35" s="41">
        <f>IF(Y35="halber Urlaubstag",0,IF(OR(Y35="Feiertag",Y35="Krankenstand",Y35="Urlaub",Y35="Pflegeurlaub"),0,IF(Y35="halber Arbeitstag",INDIRECT(ADDRESS((ROW('Jahresüberblick'!$C$12)+WEEKDAY(B35,2)),4,4,TRUE,"Jahresüberblick"))*0.5,INDIRECT(ADDRESS((ROW('Jahresüberblick'!$C$12)+WEEKDAY(B35,2)),4,4,TRUE,"Jahresüberblick")))))</f>
        <v>5</v>
      </c>
      <c r="W35" s="41">
        <f t="shared" si="8"/>
        <v>0</v>
      </c>
      <c r="X35" s="43">
        <f t="shared" si="9"/>
        <v>0</v>
      </c>
      <c r="Y35" s="51"/>
      <c r="Z35" s="43">
        <f t="shared" si="10"/>
        <v>0</v>
      </c>
      <c r="AA35" s="45"/>
      <c r="AB35" s="46"/>
    </row>
    <row r="36" ht="12.75" customHeight="1">
      <c r="A36" s="53"/>
      <c r="B36" s="55"/>
      <c r="C36" s="57" t="s">
        <v>24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8"/>
      <c r="R36" s="59">
        <f>SUM(R5:R35)</f>
        <v>0</v>
      </c>
      <c r="S36" s="60">
        <f>SUBTOTAL(9,S5:S35)</f>
        <v>0</v>
      </c>
      <c r="T36" s="55"/>
      <c r="U36" s="55"/>
      <c r="V36" s="60">
        <f>SUBTOTAL(9,V5:V35)</f>
        <v>115</v>
      </c>
      <c r="W36" s="61">
        <f t="shared" ref="W36:X36" si="27">SUM(W5:W35)</f>
        <v>0</v>
      </c>
      <c r="X36" s="63">
        <f t="shared" si="27"/>
        <v>0</v>
      </c>
      <c r="Y36" s="64"/>
      <c r="Z36" s="63">
        <f>SUM(Z5:Z35)</f>
        <v>0</v>
      </c>
      <c r="AA36" s="64"/>
      <c r="AB36" s="65"/>
    </row>
  </sheetData>
  <autoFilter ref="$C$2:$C$36"/>
  <mergeCells count="19">
    <mergeCell ref="B3:B4"/>
    <mergeCell ref="A2:A4"/>
    <mergeCell ref="D2:E4"/>
    <mergeCell ref="D1:H1"/>
    <mergeCell ref="F2:G4"/>
    <mergeCell ref="H2:I4"/>
    <mergeCell ref="J2:K4"/>
    <mergeCell ref="X2:X3"/>
    <mergeCell ref="Y2:Y4"/>
    <mergeCell ref="Z2:Z4"/>
    <mergeCell ref="AA2:AB4"/>
    <mergeCell ref="W2:W3"/>
    <mergeCell ref="U2:U3"/>
    <mergeCell ref="V2:V3"/>
    <mergeCell ref="P2:Q3"/>
    <mergeCell ref="R2:S3"/>
    <mergeCell ref="N2:O4"/>
    <mergeCell ref="L2:M4"/>
    <mergeCell ref="T2:T4"/>
  </mergeCells>
  <conditionalFormatting sqref="W17">
    <cfRule type="expression" dxfId="3" priority="1">
      <formula>OR(TEXT($B16,"DDD")="So.",TEXT($B16,"DDD")="Sa.")</formula>
    </cfRule>
  </conditionalFormatting>
  <conditionalFormatting sqref="W17">
    <cfRule type="expression" dxfId="0" priority="2">
      <formula>OR(TEXT($B16,"DDD")="So.",TEXT($B16,"DDD")="Sa.")</formula>
    </cfRule>
  </conditionalFormatting>
  <conditionalFormatting sqref="D17">
    <cfRule type="expression" dxfId="3" priority="3">
      <formula>OR(TEXT($B16,"DDD")="So.",TEXT($B16,"DDD")="Sa.")</formula>
    </cfRule>
  </conditionalFormatting>
  <conditionalFormatting sqref="D17">
    <cfRule type="expression" dxfId="2" priority="4">
      <formula>$B16=TODAY()</formula>
    </cfRule>
  </conditionalFormatting>
  <conditionalFormatting sqref="X5:AB35">
    <cfRule type="expression" dxfId="0" priority="5">
      <formula>OR(TEXT($B5,"DDD")="So.",TEXT($B5,"DDD")="Sa.")</formula>
    </cfRule>
  </conditionalFormatting>
  <conditionalFormatting sqref="W5:W35">
    <cfRule type="expression" dxfId="0" priority="6">
      <formula>OR(TEXT($B5,"DDD")="So.",TEXT($B5,"DDD")="Sa.")</formula>
    </cfRule>
  </conditionalFormatting>
  <conditionalFormatting sqref="W5:W36">
    <cfRule type="cellIs" dxfId="1" priority="7" operator="greaterThan">
      <formula>0</formula>
    </cfRule>
  </conditionalFormatting>
  <conditionalFormatting sqref="B5:B35">
    <cfRule type="cellIs" dxfId="2" priority="8" operator="equal">
      <formula>TODAY()</formula>
    </cfRule>
  </conditionalFormatting>
  <conditionalFormatting sqref="D5:X35 Z5:Z35">
    <cfRule type="expression" dxfId="3" priority="9">
      <formula>OR(TEXT($B5,"DDD")="So.",TEXT($B5,"DDD")="Sa.")</formula>
    </cfRule>
  </conditionalFormatting>
  <conditionalFormatting sqref="D5:V35 X5:X35 Z5:Z35 AB5:AB35">
    <cfRule type="expression" dxfId="2" priority="10">
      <formula>$B5=TODAY()</formula>
    </cfRule>
  </conditionalFormatting>
  <conditionalFormatting sqref="I5:I35 K5:X35 Z5:Z35">
    <cfRule type="cellIs" dxfId="4" priority="11" operator="equal">
      <formula>0</formula>
    </cfRule>
  </conditionalFormatting>
  <conditionalFormatting sqref="W5:W36">
    <cfRule type="cellIs" dxfId="5" priority="12" operator="lessThan">
      <formula>0</formula>
    </cfRule>
  </conditionalFormatting>
  <dataValidations>
    <dataValidation type="list" allowBlank="1" showErrorMessage="1" sqref="Y17:Y35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1" t="str">
        <f>"  "&amp;'Jahresüberblick'!C4</f>
        <v>  WATZAL Kevin</v>
      </c>
      <c r="B1" s="2"/>
      <c r="C1" s="4"/>
      <c r="D1" s="5" t="str">
        <f>Text($B$5, "MMMM")&amp;" "&amp;Text($B$5, "YYYY") </f>
        <v>November 2019</v>
      </c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'Jahresüberblick'!B35</f>
        <v>43770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4" si="1">WEEKNUM(B5,2)</f>
        <v>44</v>
      </c>
      <c r="B5" s="34">
        <f>B2</f>
        <v>43770</v>
      </c>
      <c r="C5" s="35">
        <v>1.0</v>
      </c>
      <c r="D5" s="38"/>
      <c r="E5" s="37">
        <f t="shared" ref="E5:E9" si="2">D5*24</f>
        <v>0</v>
      </c>
      <c r="F5" s="40"/>
      <c r="G5" s="37">
        <f t="shared" ref="G5:G9" si="3">F5*24</f>
        <v>0</v>
      </c>
      <c r="H5" s="38"/>
      <c r="I5" s="37">
        <f t="shared" ref="I5:I9" si="4">H5*24</f>
        <v>0</v>
      </c>
      <c r="J5" s="38"/>
      <c r="K5" s="37">
        <f t="shared" ref="K5:K14" si="5">J5*24</f>
        <v>0</v>
      </c>
      <c r="L5" s="38"/>
      <c r="M5" s="37">
        <f t="shared" ref="M5:M14" si="6">L5*24</f>
        <v>0</v>
      </c>
      <c r="N5" s="40"/>
      <c r="O5" s="41">
        <f t="shared" ref="O5:O14" si="7">N5*24</f>
        <v>0</v>
      </c>
      <c r="P5" s="42">
        <f t="shared" ref="P5:P34" si="8">IF(AND($F5 &gt; 0, $H5 &gt; $F5), $H5 - $F5, 0) + IF(AND($J5 &gt; 0, $L5 &gt; $J5), $L5 - $J5, 0)</f>
        <v>0</v>
      </c>
      <c r="Q5" s="41">
        <f t="shared" ref="Q5:Q34" si="9">P5*24</f>
        <v>0</v>
      </c>
      <c r="R5" s="42">
        <f t="shared" ref="R5:R34" si="10">IF(AND($D5 &gt; 0, $F5 &gt; $D5),$F5-$D5,0) + IF(AND($H5 &gt; 0, $J5 &gt; $H5),$J5-$H5,0) + IF(AND($L5 &gt; 0, $N5 &gt; $L5),$N5-$L5,0)</f>
        <v>0</v>
      </c>
      <c r="S5" s="41">
        <f t="shared" ref="S5:S34" si="11">R5*24</f>
        <v>0</v>
      </c>
      <c r="T5" s="41">
        <f>IF(TEXT(B5,"DDD") = "So.", SUM(R5), 0)</f>
        <v>0</v>
      </c>
      <c r="U5" s="42">
        <f t="shared" ref="U5:U34" si="12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0</v>
      </c>
      <c r="W5" s="41">
        <f t="shared" ref="W5:W34" si="13">IF(OR(Y5="Zeitausgleich",Y5="Krankenstand"),0,IF(NOW()+1&gt;=B5+1,S5-V5,0))</f>
        <v>0</v>
      </c>
      <c r="X5" s="43">
        <f t="shared" ref="X5:X34" si="14">IF(Y5="Zeitausgleich",-V5,0)</f>
        <v>0</v>
      </c>
      <c r="Y5" s="44" t="s">
        <v>20</v>
      </c>
      <c r="Z5" s="43">
        <f t="shared" ref="Z5:Z34" si="15">IF(Y5="Urlaub", -1, 0) + IF(Y5="halber Urlaubstag", -0.5, 0)</f>
        <v>0</v>
      </c>
      <c r="AA5" s="45"/>
      <c r="AB5" s="47"/>
    </row>
    <row r="6" ht="12.0" customHeight="1">
      <c r="A6" s="33">
        <f t="shared" si="1"/>
        <v>44</v>
      </c>
      <c r="B6" s="34">
        <f t="shared" ref="B6:B34" si="16">B5+1</f>
        <v>43771</v>
      </c>
      <c r="C6" s="48">
        <v>1.0</v>
      </c>
      <c r="D6" s="38"/>
      <c r="E6" s="37">
        <f t="shared" si="2"/>
        <v>0</v>
      </c>
      <c r="F6" s="38"/>
      <c r="G6" s="37">
        <f t="shared" si="3"/>
        <v>0</v>
      </c>
      <c r="H6" s="38"/>
      <c r="I6" s="37">
        <f t="shared" si="4"/>
        <v>0</v>
      </c>
      <c r="J6" s="38"/>
      <c r="K6" s="37">
        <f t="shared" si="5"/>
        <v>0</v>
      </c>
      <c r="L6" s="38"/>
      <c r="M6" s="37">
        <f t="shared" si="6"/>
        <v>0</v>
      </c>
      <c r="N6" s="38"/>
      <c r="O6" s="41">
        <f t="shared" si="7"/>
        <v>0</v>
      </c>
      <c r="P6" s="42">
        <f t="shared" si="8"/>
        <v>0</v>
      </c>
      <c r="Q6" s="41">
        <f t="shared" si="9"/>
        <v>0</v>
      </c>
      <c r="R6" s="42">
        <f t="shared" si="10"/>
        <v>0</v>
      </c>
      <c r="S6" s="41">
        <f t="shared" si="11"/>
        <v>0</v>
      </c>
      <c r="T6" s="42">
        <f>IF(TEXT(B6,"DDD") = "So.", SUM(R5:R6), 0)</f>
        <v>0</v>
      </c>
      <c r="U6" s="42">
        <f t="shared" si="12"/>
        <v>0</v>
      </c>
      <c r="V6" s="41">
        <f>IF(Y6="halber Urlaubstag",0,IF(OR(Y6="Feiertag",Y6="Krankenstand",Y6="Urlaub",Y6="Pflegeurlaub"),0,IF(Y6="halber Arbeitstag",INDIRECT(ADDRESS((ROW('Jahresüberblick'!$C$12)+WEEKDAY(B6,2)),4,4,TRUE,"Jahresüberblick"))*0.5,INDIRECT(ADDRESS((ROW('Jahresüberblick'!$C$12)+WEEKDAY(B6,2)),4,4,TRUE,"Jahresüberblick")))))</f>
        <v>0</v>
      </c>
      <c r="W6" s="41">
        <f t="shared" si="13"/>
        <v>0</v>
      </c>
      <c r="X6" s="43">
        <f t="shared" si="14"/>
        <v>0</v>
      </c>
      <c r="Y6" s="44"/>
      <c r="Z6" s="43">
        <f t="shared" si="15"/>
        <v>0</v>
      </c>
      <c r="AA6" s="45"/>
      <c r="AB6" s="46"/>
    </row>
    <row r="7" ht="12.0" customHeight="1">
      <c r="A7" s="33">
        <f t="shared" si="1"/>
        <v>44</v>
      </c>
      <c r="B7" s="34">
        <f t="shared" si="16"/>
        <v>43772</v>
      </c>
      <c r="C7" s="48">
        <v>1.0</v>
      </c>
      <c r="D7" s="38"/>
      <c r="E7" s="37">
        <f t="shared" si="2"/>
        <v>0</v>
      </c>
      <c r="F7" s="38"/>
      <c r="G7" s="37">
        <f t="shared" si="3"/>
        <v>0</v>
      </c>
      <c r="H7" s="38"/>
      <c r="I7" s="37">
        <f t="shared" si="4"/>
        <v>0</v>
      </c>
      <c r="J7" s="38"/>
      <c r="K7" s="37">
        <f t="shared" si="5"/>
        <v>0</v>
      </c>
      <c r="L7" s="38"/>
      <c r="M7" s="37">
        <f t="shared" si="6"/>
        <v>0</v>
      </c>
      <c r="N7" s="38"/>
      <c r="O7" s="41">
        <f t="shared" si="7"/>
        <v>0</v>
      </c>
      <c r="P7" s="42">
        <f t="shared" si="8"/>
        <v>0</v>
      </c>
      <c r="Q7" s="41">
        <f t="shared" si="9"/>
        <v>0</v>
      </c>
      <c r="R7" s="42">
        <f t="shared" si="10"/>
        <v>0</v>
      </c>
      <c r="S7" s="41">
        <f t="shared" si="11"/>
        <v>0</v>
      </c>
      <c r="T7" s="42">
        <f>IF(TEXT(B7,"DDD") = "So.", SUM(R5:R7), 0)</f>
        <v>0</v>
      </c>
      <c r="U7" s="42">
        <f t="shared" si="12"/>
        <v>0</v>
      </c>
      <c r="V7" s="41">
        <f>IF(Y7="halber Urlaubstag",0,IF(OR(Y7="Feiertag",Y7="Krankenstand",Y7="Urlaub",Y7="Pflegeurlaub"),0,IF(Y7="halber Arbeitstag",INDIRECT(ADDRESS((ROW('Jahresüberblick'!$C$12)+WEEKDAY(B7,2)),4,4,TRUE,"Jahresüberblick"))*0.5,INDIRECT(ADDRESS((ROW('Jahresüberblick'!$C$12)+WEEKDAY(B7,2)),4,4,TRUE,"Jahresüberblick")))))</f>
        <v>0</v>
      </c>
      <c r="W7" s="41">
        <f t="shared" si="13"/>
        <v>0</v>
      </c>
      <c r="X7" s="43">
        <f t="shared" si="14"/>
        <v>0</v>
      </c>
      <c r="Y7" s="44"/>
      <c r="Z7" s="43">
        <f t="shared" si="15"/>
        <v>0</v>
      </c>
      <c r="AA7" s="45"/>
      <c r="AB7" s="46"/>
    </row>
    <row r="8" ht="12.0" customHeight="1">
      <c r="A8" s="33">
        <f t="shared" si="1"/>
        <v>45</v>
      </c>
      <c r="B8" s="34">
        <f t="shared" si="16"/>
        <v>43773</v>
      </c>
      <c r="C8" s="48">
        <v>1.0</v>
      </c>
      <c r="D8" s="38"/>
      <c r="E8" s="37">
        <f t="shared" si="2"/>
        <v>0</v>
      </c>
      <c r="F8" s="38"/>
      <c r="G8" s="37">
        <f t="shared" si="3"/>
        <v>0</v>
      </c>
      <c r="H8" s="38"/>
      <c r="I8" s="37">
        <f t="shared" si="4"/>
        <v>0</v>
      </c>
      <c r="J8" s="38"/>
      <c r="K8" s="37">
        <f t="shared" si="5"/>
        <v>0</v>
      </c>
      <c r="L8" s="38"/>
      <c r="M8" s="37">
        <f t="shared" si="6"/>
        <v>0</v>
      </c>
      <c r="N8" s="38"/>
      <c r="O8" s="41">
        <f t="shared" si="7"/>
        <v>0</v>
      </c>
      <c r="P8" s="42">
        <f t="shared" si="8"/>
        <v>0</v>
      </c>
      <c r="Q8" s="41">
        <f t="shared" si="9"/>
        <v>0</v>
      </c>
      <c r="R8" s="42">
        <f t="shared" si="10"/>
        <v>0</v>
      </c>
      <c r="S8" s="41">
        <f t="shared" si="11"/>
        <v>0</v>
      </c>
      <c r="T8" s="42">
        <f>IF(TEXT(B8,"DDD") = "So.", SUM(R5:R8), 0)</f>
        <v>0</v>
      </c>
      <c r="U8" s="42">
        <f t="shared" si="12"/>
        <v>0</v>
      </c>
      <c r="V8" s="41">
        <f>IF(Y8="halber Urlaubstag",0,IF(OR(Y8="Feiertag",Y8="Krankenstand",Y8="Urlaub",Y8="Pflegeurlaub"),0,IF(Y8="halber Arbeitstag",INDIRECT(ADDRESS((ROW('Jahresüberblick'!$C$12)+WEEKDAY(B8,2)),4,4,TRUE,"Jahresüberblick"))*0.5,INDIRECT(ADDRESS((ROW('Jahresüberblick'!$C$12)+WEEKDAY(B8,2)),4,4,TRUE,"Jahresüberblick")))))</f>
        <v>5</v>
      </c>
      <c r="W8" s="41">
        <f t="shared" si="13"/>
        <v>0</v>
      </c>
      <c r="X8" s="43">
        <f t="shared" si="14"/>
        <v>0</v>
      </c>
      <c r="Y8" s="44"/>
      <c r="Z8" s="43">
        <f t="shared" si="15"/>
        <v>0</v>
      </c>
      <c r="AA8" s="45"/>
      <c r="AB8" s="46"/>
    </row>
    <row r="9" ht="12.0" customHeight="1">
      <c r="A9" s="33">
        <f t="shared" si="1"/>
        <v>45</v>
      </c>
      <c r="B9" s="34">
        <f t="shared" si="16"/>
        <v>43774</v>
      </c>
      <c r="C9" s="48">
        <v>1.0</v>
      </c>
      <c r="D9" s="38"/>
      <c r="E9" s="37">
        <f t="shared" si="2"/>
        <v>0</v>
      </c>
      <c r="F9" s="38"/>
      <c r="G9" s="37">
        <f t="shared" si="3"/>
        <v>0</v>
      </c>
      <c r="H9" s="38"/>
      <c r="I9" s="37">
        <f t="shared" si="4"/>
        <v>0</v>
      </c>
      <c r="J9" s="38"/>
      <c r="K9" s="37">
        <f t="shared" si="5"/>
        <v>0</v>
      </c>
      <c r="L9" s="38"/>
      <c r="M9" s="37">
        <f t="shared" si="6"/>
        <v>0</v>
      </c>
      <c r="N9" s="38"/>
      <c r="O9" s="41">
        <f t="shared" si="7"/>
        <v>0</v>
      </c>
      <c r="P9" s="42">
        <f t="shared" si="8"/>
        <v>0</v>
      </c>
      <c r="Q9" s="41">
        <f t="shared" si="9"/>
        <v>0</v>
      </c>
      <c r="R9" s="42">
        <f t="shared" si="10"/>
        <v>0</v>
      </c>
      <c r="S9" s="41">
        <f t="shared" si="11"/>
        <v>0</v>
      </c>
      <c r="T9" s="42">
        <f>IF(TEXT(B9,"DDD") = "So.", SUM(R5:R9), 0)</f>
        <v>0</v>
      </c>
      <c r="U9" s="42">
        <f t="shared" si="12"/>
        <v>0</v>
      </c>
      <c r="V9" s="41">
        <f>IF(Y9="halber Urlaubstag",0,IF(OR(Y9="Feiertag",Y9="Krankenstand",Y9="Urlaub",Y9="Pflegeurlaub"),0,IF(Y9="halber Arbeitstag",INDIRECT(ADDRESS((ROW('Jahresüberblick'!$C$12)+WEEKDAY(B9,2)),4,4,TRUE,"Jahresüberblick"))*0.5,INDIRECT(ADDRESS((ROW('Jahresüberblick'!$C$12)+WEEKDAY(B9,2)),4,4,TRUE,"Jahresüberblick")))))</f>
        <v>5</v>
      </c>
      <c r="W9" s="41">
        <f t="shared" si="13"/>
        <v>0</v>
      </c>
      <c r="X9" s="43">
        <f t="shared" si="14"/>
        <v>0</v>
      </c>
      <c r="Y9" s="44"/>
      <c r="Z9" s="43">
        <f t="shared" si="15"/>
        <v>0</v>
      </c>
      <c r="AA9" s="45"/>
      <c r="AB9" s="46"/>
    </row>
    <row r="10" ht="12.0" customHeight="1">
      <c r="A10" s="33">
        <f t="shared" si="1"/>
        <v>45</v>
      </c>
      <c r="B10" s="34">
        <f t="shared" si="16"/>
        <v>43775</v>
      </c>
      <c r="C10" s="48">
        <v>1.0</v>
      </c>
      <c r="D10" s="36"/>
      <c r="E10" s="37"/>
      <c r="F10" s="36"/>
      <c r="G10" s="37"/>
      <c r="H10" s="36"/>
      <c r="I10" s="37"/>
      <c r="J10" s="36"/>
      <c r="K10" s="37">
        <f t="shared" si="5"/>
        <v>0</v>
      </c>
      <c r="L10" s="38"/>
      <c r="M10" s="37">
        <f t="shared" si="6"/>
        <v>0</v>
      </c>
      <c r="N10" s="38"/>
      <c r="O10" s="41">
        <f t="shared" si="7"/>
        <v>0</v>
      </c>
      <c r="P10" s="42">
        <f t="shared" si="8"/>
        <v>0</v>
      </c>
      <c r="Q10" s="41">
        <f t="shared" si="9"/>
        <v>0</v>
      </c>
      <c r="R10" s="42">
        <f t="shared" si="10"/>
        <v>0</v>
      </c>
      <c r="S10" s="41">
        <f t="shared" si="11"/>
        <v>0</v>
      </c>
      <c r="T10" s="42">
        <f>IF(TEXT(B10,"DDD") = "So.", SUM(R5:R10), 0)</f>
        <v>0</v>
      </c>
      <c r="U10" s="42">
        <f t="shared" si="12"/>
        <v>0</v>
      </c>
      <c r="V10" s="41">
        <f>IF(Y10="halber Urlaubstag",0,IF(OR(Y10="Feiertag",Y10="Krankenstand",Y10="Urlaub",Y10="Pflegeurlaub"),0,IF(Y10="halber Arbeitstag",INDIRECT(ADDRESS((ROW('Jahresüberblick'!$C$12)+WEEKDAY(B10,2)),4,4,TRUE,"Jahresüberblick"))*0.5,INDIRECT(ADDRESS((ROW('Jahresüberblick'!$C$12)+WEEKDAY(B10,2)),4,4,TRUE,"Jahresüberblick")))))</f>
        <v>5</v>
      </c>
      <c r="W10" s="41">
        <f t="shared" si="13"/>
        <v>0</v>
      </c>
      <c r="X10" s="43">
        <f t="shared" si="14"/>
        <v>0</v>
      </c>
      <c r="Y10" s="44"/>
      <c r="Z10" s="43">
        <f t="shared" si="15"/>
        <v>0</v>
      </c>
      <c r="AA10" s="45"/>
      <c r="AB10" s="46"/>
    </row>
    <row r="11" ht="12.0" customHeight="1">
      <c r="A11" s="33">
        <f t="shared" si="1"/>
        <v>45</v>
      </c>
      <c r="B11" s="34">
        <f t="shared" si="16"/>
        <v>43776</v>
      </c>
      <c r="C11" s="48">
        <v>1.0</v>
      </c>
      <c r="D11" s="36"/>
      <c r="E11" s="37"/>
      <c r="F11" s="36"/>
      <c r="G11" s="37"/>
      <c r="H11" s="36"/>
      <c r="I11" s="37"/>
      <c r="J11" s="36"/>
      <c r="K11" s="37">
        <f t="shared" si="5"/>
        <v>0</v>
      </c>
      <c r="L11" s="38"/>
      <c r="M11" s="37">
        <f t="shared" si="6"/>
        <v>0</v>
      </c>
      <c r="N11" s="38"/>
      <c r="O11" s="41">
        <f t="shared" si="7"/>
        <v>0</v>
      </c>
      <c r="P11" s="42">
        <f t="shared" si="8"/>
        <v>0</v>
      </c>
      <c r="Q11" s="41">
        <f t="shared" si="9"/>
        <v>0</v>
      </c>
      <c r="R11" s="42">
        <f t="shared" si="10"/>
        <v>0</v>
      </c>
      <c r="S11" s="41">
        <f t="shared" si="11"/>
        <v>0</v>
      </c>
      <c r="T11" s="42">
        <f t="shared" ref="T11:T33" si="17">IF(TEXT(B11,"DDD") = "So.", SUM($R5:$R11), 0)</f>
        <v>0</v>
      </c>
      <c r="U11" s="42">
        <f t="shared" si="12"/>
        <v>0</v>
      </c>
      <c r="V11" s="41">
        <f>IF(Y11="halber Urlaubstag",0,IF(OR(Y11="Feiertag",Y11="Krankenstand",Y11="Urlaub",Y11="Pflegeurlaub"),0,IF(Y11="halber Arbeitstag",INDIRECT(ADDRESS((ROW('Jahresüberblick'!$C$12)+WEEKDAY(B11,2)),4,4,TRUE,"Jahresüberblick"))*0.5,INDIRECT(ADDRESS((ROW('Jahresüberblick'!$C$12)+WEEKDAY(B11,2)),4,4,TRUE,"Jahresüberblick")))))</f>
        <v>5</v>
      </c>
      <c r="W11" s="41">
        <f t="shared" si="13"/>
        <v>0</v>
      </c>
      <c r="X11" s="43">
        <f t="shared" si="14"/>
        <v>0</v>
      </c>
      <c r="Y11" s="50"/>
      <c r="Z11" s="43">
        <f t="shared" si="15"/>
        <v>0</v>
      </c>
      <c r="AA11" s="45"/>
      <c r="AB11" s="46"/>
    </row>
    <row r="12" ht="12.0" customHeight="1">
      <c r="A12" s="33">
        <f t="shared" si="1"/>
        <v>45</v>
      </c>
      <c r="B12" s="34">
        <f t="shared" si="16"/>
        <v>43777</v>
      </c>
      <c r="C12" s="48">
        <v>1.0</v>
      </c>
      <c r="D12" s="36"/>
      <c r="E12" s="37"/>
      <c r="F12" s="36"/>
      <c r="G12" s="37"/>
      <c r="H12" s="36"/>
      <c r="I12" s="37"/>
      <c r="J12" s="36"/>
      <c r="K12" s="37">
        <f t="shared" si="5"/>
        <v>0</v>
      </c>
      <c r="L12" s="38"/>
      <c r="M12" s="37">
        <f t="shared" si="6"/>
        <v>0</v>
      </c>
      <c r="N12" s="38"/>
      <c r="O12" s="41">
        <f t="shared" si="7"/>
        <v>0</v>
      </c>
      <c r="P12" s="42">
        <f t="shared" si="8"/>
        <v>0</v>
      </c>
      <c r="Q12" s="41">
        <f t="shared" si="9"/>
        <v>0</v>
      </c>
      <c r="R12" s="42">
        <f t="shared" si="10"/>
        <v>0</v>
      </c>
      <c r="S12" s="41">
        <f t="shared" si="11"/>
        <v>0</v>
      </c>
      <c r="T12" s="42">
        <f t="shared" si="17"/>
        <v>0</v>
      </c>
      <c r="U12" s="42">
        <f t="shared" si="12"/>
        <v>0</v>
      </c>
      <c r="V12" s="41">
        <f>IF(Y12="halber Urlaubstag",0,IF(OR(Y12="Feiertag",Y12="Krankenstand",Y12="Urlaub",Y12="Pflegeurlaub"),0,IF(Y12="halber Arbeitstag",INDIRECT(ADDRESS((ROW('Jahresüberblick'!$C$12)+WEEKDAY(B12,2)),4,4,TRUE,"Jahresüberblick"))*0.5,INDIRECT(ADDRESS((ROW('Jahresüberblick'!$C$12)+WEEKDAY(B12,2)),4,4,TRUE,"Jahresüberblick")))))</f>
        <v>5</v>
      </c>
      <c r="W12" s="41">
        <f t="shared" si="13"/>
        <v>0</v>
      </c>
      <c r="X12" s="43">
        <f t="shared" si="14"/>
        <v>0</v>
      </c>
      <c r="Y12" s="44"/>
      <c r="Z12" s="43">
        <f t="shared" si="15"/>
        <v>0</v>
      </c>
      <c r="AA12" s="45"/>
      <c r="AB12" s="46"/>
    </row>
    <row r="13" ht="12.0" customHeight="1">
      <c r="A13" s="33">
        <f t="shared" si="1"/>
        <v>45</v>
      </c>
      <c r="B13" s="34">
        <f t="shared" si="16"/>
        <v>43778</v>
      </c>
      <c r="C13" s="48">
        <v>1.0</v>
      </c>
      <c r="D13" s="36"/>
      <c r="E13" s="37"/>
      <c r="F13" s="36"/>
      <c r="G13" s="37"/>
      <c r="H13" s="36"/>
      <c r="I13" s="37"/>
      <c r="J13" s="36"/>
      <c r="K13" s="37">
        <f t="shared" si="5"/>
        <v>0</v>
      </c>
      <c r="L13" s="38"/>
      <c r="M13" s="37">
        <f t="shared" si="6"/>
        <v>0</v>
      </c>
      <c r="N13" s="38"/>
      <c r="O13" s="41">
        <f t="shared" si="7"/>
        <v>0</v>
      </c>
      <c r="P13" s="42">
        <f t="shared" si="8"/>
        <v>0</v>
      </c>
      <c r="Q13" s="41">
        <f t="shared" si="9"/>
        <v>0</v>
      </c>
      <c r="R13" s="42">
        <f t="shared" si="10"/>
        <v>0</v>
      </c>
      <c r="S13" s="41">
        <f t="shared" si="11"/>
        <v>0</v>
      </c>
      <c r="T13" s="42">
        <f t="shared" si="17"/>
        <v>0</v>
      </c>
      <c r="U13" s="42">
        <f t="shared" si="12"/>
        <v>0</v>
      </c>
      <c r="V13" s="41">
        <f>IF(Y13="halber Urlaubstag",0,IF(OR(Y13="Feiertag",Y13="Krankenstand",Y13="Urlaub",Y13="Pflegeurlaub"),0,IF(Y13="halber Arbeitstag",INDIRECT(ADDRESS((ROW('Jahresüberblick'!$C$12)+WEEKDAY(B13,2)),4,4,TRUE,"Jahresüberblick"))*0.5,INDIRECT(ADDRESS((ROW('Jahresüberblick'!$C$12)+WEEKDAY(B13,2)),4,4,TRUE,"Jahresüberblick")))))</f>
        <v>0</v>
      </c>
      <c r="W13" s="41">
        <f t="shared" si="13"/>
        <v>0</v>
      </c>
      <c r="X13" s="43">
        <f t="shared" si="14"/>
        <v>0</v>
      </c>
      <c r="Y13" s="52"/>
      <c r="Z13" s="43">
        <f t="shared" si="15"/>
        <v>0</v>
      </c>
      <c r="AA13" s="45"/>
      <c r="AB13" s="46"/>
    </row>
    <row r="14" ht="12.0" customHeight="1">
      <c r="A14" s="33">
        <f t="shared" si="1"/>
        <v>45</v>
      </c>
      <c r="B14" s="34">
        <f t="shared" si="16"/>
        <v>43779</v>
      </c>
      <c r="C14" s="48">
        <v>1.0</v>
      </c>
      <c r="D14" s="36"/>
      <c r="E14" s="37"/>
      <c r="F14" s="36"/>
      <c r="G14" s="37"/>
      <c r="H14" s="36"/>
      <c r="I14" s="37"/>
      <c r="J14" s="36"/>
      <c r="K14" s="37">
        <f t="shared" si="5"/>
        <v>0</v>
      </c>
      <c r="L14" s="38"/>
      <c r="M14" s="37">
        <f t="shared" si="6"/>
        <v>0</v>
      </c>
      <c r="N14" s="38"/>
      <c r="O14" s="41">
        <f t="shared" si="7"/>
        <v>0</v>
      </c>
      <c r="P14" s="42">
        <f t="shared" si="8"/>
        <v>0</v>
      </c>
      <c r="Q14" s="41">
        <f t="shared" si="9"/>
        <v>0</v>
      </c>
      <c r="R14" s="42">
        <f t="shared" si="10"/>
        <v>0</v>
      </c>
      <c r="S14" s="41">
        <f t="shared" si="11"/>
        <v>0</v>
      </c>
      <c r="T14" s="42">
        <f t="shared" si="17"/>
        <v>0</v>
      </c>
      <c r="U14" s="42">
        <f t="shared" si="12"/>
        <v>0</v>
      </c>
      <c r="V14" s="41">
        <f>IF(Y14="halber Urlaubstag",0,IF(OR(Y14="Feiertag",Y14="Krankenstand",Y14="Urlaub",Y14="Pflegeurlaub"),0,IF(Y14="halber Arbeitstag",INDIRECT(ADDRESS((ROW('Jahresüberblick'!$C$12)+WEEKDAY(B14,2)),4,4,TRUE,"Jahresüberblick"))*0.5,INDIRECT(ADDRESS((ROW('Jahresüberblick'!$C$12)+WEEKDAY(B14,2)),4,4,TRUE,"Jahresüberblick")))))</f>
        <v>0</v>
      </c>
      <c r="W14" s="41">
        <f t="shared" si="13"/>
        <v>0</v>
      </c>
      <c r="X14" s="43">
        <f t="shared" si="14"/>
        <v>0</v>
      </c>
      <c r="Y14" s="51"/>
      <c r="Z14" s="43">
        <f t="shared" si="15"/>
        <v>0</v>
      </c>
      <c r="AA14" s="45"/>
      <c r="AB14" s="46"/>
    </row>
    <row r="15" ht="12.0" customHeight="1">
      <c r="A15" s="33">
        <f t="shared" si="1"/>
        <v>46</v>
      </c>
      <c r="B15" s="34">
        <f t="shared" si="16"/>
        <v>43780</v>
      </c>
      <c r="C15" s="48">
        <v>1.0</v>
      </c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41"/>
      <c r="P15" s="42">
        <f t="shared" si="8"/>
        <v>0</v>
      </c>
      <c r="Q15" s="41">
        <f t="shared" si="9"/>
        <v>0</v>
      </c>
      <c r="R15" s="42">
        <f t="shared" si="10"/>
        <v>0</v>
      </c>
      <c r="S15" s="41">
        <f t="shared" si="11"/>
        <v>0</v>
      </c>
      <c r="T15" s="42">
        <f t="shared" si="17"/>
        <v>0</v>
      </c>
      <c r="U15" s="42">
        <f t="shared" si="12"/>
        <v>0</v>
      </c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5</v>
      </c>
      <c r="W15" s="41">
        <f t="shared" si="13"/>
        <v>0</v>
      </c>
      <c r="X15" s="43">
        <f t="shared" si="14"/>
        <v>0</v>
      </c>
      <c r="Y15" s="44"/>
      <c r="Z15" s="43">
        <f t="shared" si="15"/>
        <v>0</v>
      </c>
      <c r="AA15" s="45"/>
      <c r="AB15" s="46"/>
    </row>
    <row r="16" ht="12.0" customHeight="1">
      <c r="A16" s="33">
        <f t="shared" si="1"/>
        <v>46</v>
      </c>
      <c r="B16" s="34">
        <f t="shared" si="16"/>
        <v>43781</v>
      </c>
      <c r="C16" s="48">
        <v>1.0</v>
      </c>
      <c r="D16" s="36"/>
      <c r="E16" s="37"/>
      <c r="F16" s="36"/>
      <c r="G16" s="37"/>
      <c r="H16" s="36"/>
      <c r="I16" s="37"/>
      <c r="J16" s="36"/>
      <c r="K16" s="37"/>
      <c r="L16" s="38"/>
      <c r="M16" s="37"/>
      <c r="N16" s="38"/>
      <c r="O16" s="41"/>
      <c r="P16" s="42">
        <f t="shared" si="8"/>
        <v>0</v>
      </c>
      <c r="Q16" s="41">
        <f t="shared" si="9"/>
        <v>0</v>
      </c>
      <c r="R16" s="42">
        <f t="shared" si="10"/>
        <v>0</v>
      </c>
      <c r="S16" s="41">
        <f t="shared" si="11"/>
        <v>0</v>
      </c>
      <c r="T16" s="42">
        <f t="shared" si="17"/>
        <v>0</v>
      </c>
      <c r="U16" s="42">
        <f t="shared" si="12"/>
        <v>0</v>
      </c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5</v>
      </c>
      <c r="W16" s="41">
        <f t="shared" si="13"/>
        <v>0</v>
      </c>
      <c r="X16" s="43">
        <f t="shared" si="14"/>
        <v>0</v>
      </c>
      <c r="Y16" s="44"/>
      <c r="Z16" s="43">
        <f t="shared" si="15"/>
        <v>0</v>
      </c>
      <c r="AA16" s="45"/>
      <c r="AB16" s="46"/>
    </row>
    <row r="17" ht="12.0" customHeight="1">
      <c r="A17" s="33">
        <f t="shared" si="1"/>
        <v>46</v>
      </c>
      <c r="B17" s="34">
        <f t="shared" si="16"/>
        <v>43782</v>
      </c>
      <c r="C17" s="48">
        <v>1.0</v>
      </c>
      <c r="D17" s="36"/>
      <c r="E17" s="37"/>
      <c r="F17" s="36"/>
      <c r="G17" s="37"/>
      <c r="H17" s="36"/>
      <c r="I17" s="37"/>
      <c r="J17" s="36"/>
      <c r="K17" s="37"/>
      <c r="L17" s="38"/>
      <c r="M17" s="37"/>
      <c r="N17" s="38"/>
      <c r="O17" s="41"/>
      <c r="P17" s="42">
        <f t="shared" si="8"/>
        <v>0</v>
      </c>
      <c r="Q17" s="41">
        <f t="shared" si="9"/>
        <v>0</v>
      </c>
      <c r="R17" s="42">
        <f t="shared" si="10"/>
        <v>0</v>
      </c>
      <c r="S17" s="41">
        <f t="shared" si="11"/>
        <v>0</v>
      </c>
      <c r="T17" s="42">
        <f t="shared" si="17"/>
        <v>0</v>
      </c>
      <c r="U17" s="42">
        <f t="shared" si="12"/>
        <v>0</v>
      </c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5</v>
      </c>
      <c r="W17" s="41">
        <f t="shared" si="13"/>
        <v>0</v>
      </c>
      <c r="X17" s="43">
        <f t="shared" si="14"/>
        <v>0</v>
      </c>
      <c r="Y17" s="51"/>
      <c r="Z17" s="43">
        <f t="shared" si="15"/>
        <v>0</v>
      </c>
      <c r="AA17" s="45"/>
      <c r="AB17" s="46"/>
    </row>
    <row r="18" ht="12.0" customHeight="1">
      <c r="A18" s="33">
        <f t="shared" si="1"/>
        <v>46</v>
      </c>
      <c r="B18" s="34">
        <f t="shared" si="16"/>
        <v>43783</v>
      </c>
      <c r="C18" s="48">
        <v>1.0</v>
      </c>
      <c r="D18" s="36"/>
      <c r="E18" s="37"/>
      <c r="F18" s="36"/>
      <c r="G18" s="37"/>
      <c r="H18" s="36"/>
      <c r="I18" s="37"/>
      <c r="J18" s="36"/>
      <c r="K18" s="37"/>
      <c r="L18" s="38"/>
      <c r="M18" s="37"/>
      <c r="N18" s="38"/>
      <c r="O18" s="41">
        <f t="shared" ref="O18:O34" si="18">N18*24</f>
        <v>0</v>
      </c>
      <c r="P18" s="42">
        <f t="shared" si="8"/>
        <v>0</v>
      </c>
      <c r="Q18" s="41">
        <f t="shared" si="9"/>
        <v>0</v>
      </c>
      <c r="R18" s="42">
        <f t="shared" si="10"/>
        <v>0</v>
      </c>
      <c r="S18" s="41">
        <f t="shared" si="11"/>
        <v>0</v>
      </c>
      <c r="T18" s="42">
        <f t="shared" si="17"/>
        <v>0</v>
      </c>
      <c r="U18" s="42">
        <f t="shared" si="12"/>
        <v>0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5</v>
      </c>
      <c r="W18" s="41">
        <f t="shared" si="13"/>
        <v>0</v>
      </c>
      <c r="X18" s="43">
        <f t="shared" si="14"/>
        <v>0</v>
      </c>
      <c r="Y18" s="51"/>
      <c r="Z18" s="43">
        <f t="shared" si="15"/>
        <v>0</v>
      </c>
      <c r="AA18" s="45"/>
      <c r="AB18" s="46"/>
    </row>
    <row r="19" ht="12.0" customHeight="1">
      <c r="A19" s="33">
        <f t="shared" si="1"/>
        <v>46</v>
      </c>
      <c r="B19" s="34">
        <f t="shared" si="16"/>
        <v>43784</v>
      </c>
      <c r="C19" s="48">
        <v>1.0</v>
      </c>
      <c r="D19" s="36"/>
      <c r="E19" s="37"/>
      <c r="F19" s="36"/>
      <c r="G19" s="37"/>
      <c r="H19" s="36"/>
      <c r="I19" s="37"/>
      <c r="J19" s="36"/>
      <c r="K19" s="37"/>
      <c r="L19" s="38"/>
      <c r="M19" s="37"/>
      <c r="N19" s="38"/>
      <c r="O19" s="41">
        <f t="shared" si="18"/>
        <v>0</v>
      </c>
      <c r="P19" s="42">
        <f t="shared" si="8"/>
        <v>0</v>
      </c>
      <c r="Q19" s="41">
        <f t="shared" si="9"/>
        <v>0</v>
      </c>
      <c r="R19" s="42">
        <f t="shared" si="10"/>
        <v>0</v>
      </c>
      <c r="S19" s="41">
        <f t="shared" si="11"/>
        <v>0</v>
      </c>
      <c r="T19" s="42">
        <f t="shared" si="17"/>
        <v>0</v>
      </c>
      <c r="U19" s="42">
        <f t="shared" si="12"/>
        <v>0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5</v>
      </c>
      <c r="W19" s="41">
        <f t="shared" si="13"/>
        <v>0</v>
      </c>
      <c r="X19" s="43">
        <f t="shared" si="14"/>
        <v>0</v>
      </c>
      <c r="Y19" s="51"/>
      <c r="Z19" s="43">
        <f t="shared" si="15"/>
        <v>0</v>
      </c>
      <c r="AA19" s="45"/>
      <c r="AB19" s="46"/>
    </row>
    <row r="20" ht="12.0" customHeight="1">
      <c r="A20" s="33">
        <f t="shared" si="1"/>
        <v>46</v>
      </c>
      <c r="B20" s="34">
        <f t="shared" si="16"/>
        <v>43785</v>
      </c>
      <c r="C20" s="48">
        <v>1.0</v>
      </c>
      <c r="D20" s="36"/>
      <c r="E20" s="37"/>
      <c r="F20" s="36"/>
      <c r="G20" s="37"/>
      <c r="H20" s="36"/>
      <c r="I20" s="37"/>
      <c r="J20" s="36"/>
      <c r="K20" s="37">
        <f t="shared" ref="K20:K21" si="19">J20*24</f>
        <v>0</v>
      </c>
      <c r="L20" s="38"/>
      <c r="M20" s="37">
        <f t="shared" ref="M20:M21" si="20">L20*24</f>
        <v>0</v>
      </c>
      <c r="N20" s="38"/>
      <c r="O20" s="41">
        <f t="shared" si="18"/>
        <v>0</v>
      </c>
      <c r="P20" s="42">
        <f t="shared" si="8"/>
        <v>0</v>
      </c>
      <c r="Q20" s="41">
        <f t="shared" si="9"/>
        <v>0</v>
      </c>
      <c r="R20" s="42">
        <f t="shared" si="10"/>
        <v>0</v>
      </c>
      <c r="S20" s="41">
        <f t="shared" si="11"/>
        <v>0</v>
      </c>
      <c r="T20" s="42">
        <f t="shared" si="17"/>
        <v>0</v>
      </c>
      <c r="U20" s="42">
        <f t="shared" si="12"/>
        <v>0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0</v>
      </c>
      <c r="W20" s="41">
        <f t="shared" si="13"/>
        <v>0</v>
      </c>
      <c r="X20" s="43">
        <f t="shared" si="14"/>
        <v>0</v>
      </c>
      <c r="Y20" s="51"/>
      <c r="Z20" s="43">
        <f t="shared" si="15"/>
        <v>0</v>
      </c>
      <c r="AA20" s="45"/>
      <c r="AB20" s="46"/>
    </row>
    <row r="21" ht="12.0" customHeight="1">
      <c r="A21" s="33">
        <f t="shared" si="1"/>
        <v>46</v>
      </c>
      <c r="B21" s="34">
        <f t="shared" si="16"/>
        <v>43786</v>
      </c>
      <c r="C21" s="48">
        <v>1.0</v>
      </c>
      <c r="D21" s="38"/>
      <c r="E21" s="37"/>
      <c r="F21" s="38"/>
      <c r="G21" s="37"/>
      <c r="H21" s="38"/>
      <c r="I21" s="37"/>
      <c r="J21" s="38"/>
      <c r="K21" s="37">
        <f t="shared" si="19"/>
        <v>0</v>
      </c>
      <c r="L21" s="38"/>
      <c r="M21" s="37">
        <f t="shared" si="20"/>
        <v>0</v>
      </c>
      <c r="N21" s="38"/>
      <c r="O21" s="41">
        <f t="shared" si="18"/>
        <v>0</v>
      </c>
      <c r="P21" s="42">
        <f t="shared" si="8"/>
        <v>0</v>
      </c>
      <c r="Q21" s="41">
        <f t="shared" si="9"/>
        <v>0</v>
      </c>
      <c r="R21" s="42">
        <f t="shared" si="10"/>
        <v>0</v>
      </c>
      <c r="S21" s="41">
        <f t="shared" si="11"/>
        <v>0</v>
      </c>
      <c r="T21" s="42">
        <f t="shared" si="17"/>
        <v>0</v>
      </c>
      <c r="U21" s="42">
        <f t="shared" si="12"/>
        <v>0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0</v>
      </c>
      <c r="W21" s="41">
        <f t="shared" si="13"/>
        <v>0</v>
      </c>
      <c r="X21" s="43">
        <f t="shared" si="14"/>
        <v>0</v>
      </c>
      <c r="Y21" s="51"/>
      <c r="Z21" s="43">
        <f t="shared" si="15"/>
        <v>0</v>
      </c>
      <c r="AA21" s="45"/>
      <c r="AB21" s="46"/>
    </row>
    <row r="22" ht="12.0" customHeight="1">
      <c r="A22" s="33">
        <f t="shared" si="1"/>
        <v>47</v>
      </c>
      <c r="B22" s="34">
        <f t="shared" si="16"/>
        <v>43787</v>
      </c>
      <c r="C22" s="48">
        <v>1.0</v>
      </c>
      <c r="D22" s="38"/>
      <c r="E22" s="37"/>
      <c r="F22" s="38"/>
      <c r="G22" s="37"/>
      <c r="H22" s="38"/>
      <c r="I22" s="37"/>
      <c r="J22" s="38"/>
      <c r="K22" s="37"/>
      <c r="L22" s="38"/>
      <c r="M22" s="37"/>
      <c r="N22" s="38"/>
      <c r="O22" s="41">
        <f t="shared" si="18"/>
        <v>0</v>
      </c>
      <c r="P22" s="42">
        <f t="shared" si="8"/>
        <v>0</v>
      </c>
      <c r="Q22" s="41">
        <f t="shared" si="9"/>
        <v>0</v>
      </c>
      <c r="R22" s="42">
        <f t="shared" si="10"/>
        <v>0</v>
      </c>
      <c r="S22" s="41">
        <f t="shared" si="11"/>
        <v>0</v>
      </c>
      <c r="T22" s="42">
        <f t="shared" si="17"/>
        <v>0</v>
      </c>
      <c r="U22" s="42">
        <f t="shared" si="12"/>
        <v>0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5</v>
      </c>
      <c r="W22" s="41">
        <f t="shared" si="13"/>
        <v>0</v>
      </c>
      <c r="X22" s="43">
        <f t="shared" si="14"/>
        <v>0</v>
      </c>
      <c r="Y22" s="51"/>
      <c r="Z22" s="43">
        <f t="shared" si="15"/>
        <v>0</v>
      </c>
      <c r="AA22" s="45"/>
      <c r="AB22" s="46"/>
    </row>
    <row r="23" ht="12.0" customHeight="1">
      <c r="A23" s="33">
        <f t="shared" si="1"/>
        <v>47</v>
      </c>
      <c r="B23" s="34">
        <f t="shared" si="16"/>
        <v>43788</v>
      </c>
      <c r="C23" s="48">
        <v>1.0</v>
      </c>
      <c r="D23" s="36"/>
      <c r="E23" s="37"/>
      <c r="F23" s="36"/>
      <c r="G23" s="37"/>
      <c r="H23" s="36"/>
      <c r="I23" s="37"/>
      <c r="J23" s="36"/>
      <c r="K23" s="37"/>
      <c r="L23" s="38"/>
      <c r="M23" s="37"/>
      <c r="N23" s="38"/>
      <c r="O23" s="41">
        <f t="shared" si="18"/>
        <v>0</v>
      </c>
      <c r="P23" s="42">
        <f t="shared" si="8"/>
        <v>0</v>
      </c>
      <c r="Q23" s="41">
        <f t="shared" si="9"/>
        <v>0</v>
      </c>
      <c r="R23" s="42">
        <f t="shared" si="10"/>
        <v>0</v>
      </c>
      <c r="S23" s="41">
        <f t="shared" si="11"/>
        <v>0</v>
      </c>
      <c r="T23" s="42">
        <f t="shared" si="17"/>
        <v>0</v>
      </c>
      <c r="U23" s="42">
        <f t="shared" si="12"/>
        <v>0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5</v>
      </c>
      <c r="W23" s="41">
        <f t="shared" si="13"/>
        <v>0</v>
      </c>
      <c r="X23" s="43">
        <f t="shared" si="14"/>
        <v>0</v>
      </c>
      <c r="Y23" s="51"/>
      <c r="Z23" s="43">
        <f t="shared" si="15"/>
        <v>0</v>
      </c>
      <c r="AA23" s="45"/>
      <c r="AB23" s="47"/>
    </row>
    <row r="24" ht="12.0" customHeight="1">
      <c r="A24" s="33">
        <f t="shared" si="1"/>
        <v>47</v>
      </c>
      <c r="B24" s="34">
        <f t="shared" si="16"/>
        <v>43789</v>
      </c>
      <c r="C24" s="48">
        <v>1.0</v>
      </c>
      <c r="D24" s="36"/>
      <c r="E24" s="37"/>
      <c r="F24" s="36"/>
      <c r="G24" s="37"/>
      <c r="H24" s="36"/>
      <c r="I24" s="37"/>
      <c r="J24" s="36"/>
      <c r="K24" s="37"/>
      <c r="L24" s="38"/>
      <c r="M24" s="37"/>
      <c r="N24" s="38"/>
      <c r="O24" s="41">
        <f t="shared" si="18"/>
        <v>0</v>
      </c>
      <c r="P24" s="42">
        <f t="shared" si="8"/>
        <v>0</v>
      </c>
      <c r="Q24" s="41">
        <f t="shared" si="9"/>
        <v>0</v>
      </c>
      <c r="R24" s="42">
        <f t="shared" si="10"/>
        <v>0</v>
      </c>
      <c r="S24" s="41">
        <f t="shared" si="11"/>
        <v>0</v>
      </c>
      <c r="T24" s="42">
        <f t="shared" si="17"/>
        <v>0</v>
      </c>
      <c r="U24" s="42">
        <f t="shared" si="12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5</v>
      </c>
      <c r="W24" s="41">
        <f t="shared" si="13"/>
        <v>0</v>
      </c>
      <c r="X24" s="43">
        <f t="shared" si="14"/>
        <v>0</v>
      </c>
      <c r="Y24" s="51"/>
      <c r="Z24" s="43">
        <f t="shared" si="15"/>
        <v>0</v>
      </c>
      <c r="AA24" s="45"/>
      <c r="AB24" s="46"/>
    </row>
    <row r="25" ht="12.0" customHeight="1">
      <c r="A25" s="33">
        <f t="shared" si="1"/>
        <v>47</v>
      </c>
      <c r="B25" s="34">
        <f t="shared" si="16"/>
        <v>43790</v>
      </c>
      <c r="C25" s="48">
        <v>1.0</v>
      </c>
      <c r="D25" s="49"/>
      <c r="E25" s="37"/>
      <c r="F25" s="36"/>
      <c r="G25" s="37"/>
      <c r="H25" s="36"/>
      <c r="I25" s="37"/>
      <c r="J25" s="36"/>
      <c r="K25" s="37"/>
      <c r="L25" s="38"/>
      <c r="M25" s="37"/>
      <c r="N25" s="38"/>
      <c r="O25" s="41">
        <f t="shared" si="18"/>
        <v>0</v>
      </c>
      <c r="P25" s="42">
        <f t="shared" si="8"/>
        <v>0</v>
      </c>
      <c r="Q25" s="41">
        <f t="shared" si="9"/>
        <v>0</v>
      </c>
      <c r="R25" s="42">
        <f t="shared" si="10"/>
        <v>0</v>
      </c>
      <c r="S25" s="41">
        <f t="shared" si="11"/>
        <v>0</v>
      </c>
      <c r="T25" s="42">
        <f t="shared" si="17"/>
        <v>0</v>
      </c>
      <c r="U25" s="42">
        <f t="shared" si="12"/>
        <v>0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5</v>
      </c>
      <c r="W25" s="41">
        <f t="shared" si="13"/>
        <v>0</v>
      </c>
      <c r="X25" s="43">
        <f t="shared" si="14"/>
        <v>0</v>
      </c>
      <c r="Y25" s="51"/>
      <c r="Z25" s="43">
        <f t="shared" si="15"/>
        <v>0</v>
      </c>
      <c r="AA25" s="45"/>
      <c r="AB25" s="46"/>
    </row>
    <row r="26" ht="12.0" customHeight="1">
      <c r="A26" s="33">
        <f t="shared" si="1"/>
        <v>47</v>
      </c>
      <c r="B26" s="34">
        <f t="shared" si="16"/>
        <v>43791</v>
      </c>
      <c r="C26" s="48">
        <v>1.0</v>
      </c>
      <c r="D26" s="36"/>
      <c r="E26" s="37"/>
      <c r="F26" s="36"/>
      <c r="G26" s="37"/>
      <c r="H26" s="36"/>
      <c r="I26" s="37"/>
      <c r="J26" s="36"/>
      <c r="K26" s="37"/>
      <c r="L26" s="38"/>
      <c r="M26" s="37"/>
      <c r="N26" s="38"/>
      <c r="O26" s="41">
        <f t="shared" si="18"/>
        <v>0</v>
      </c>
      <c r="P26" s="42">
        <f t="shared" si="8"/>
        <v>0</v>
      </c>
      <c r="Q26" s="41">
        <f t="shared" si="9"/>
        <v>0</v>
      </c>
      <c r="R26" s="42">
        <f t="shared" si="10"/>
        <v>0</v>
      </c>
      <c r="S26" s="41">
        <f t="shared" si="11"/>
        <v>0</v>
      </c>
      <c r="T26" s="42">
        <f t="shared" si="17"/>
        <v>0</v>
      </c>
      <c r="U26" s="42">
        <f t="shared" si="12"/>
        <v>0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5</v>
      </c>
      <c r="W26" s="41">
        <f t="shared" si="13"/>
        <v>0</v>
      </c>
      <c r="X26" s="43">
        <f t="shared" si="14"/>
        <v>0</v>
      </c>
      <c r="Y26" s="51"/>
      <c r="Z26" s="43">
        <f t="shared" si="15"/>
        <v>0</v>
      </c>
      <c r="AA26" s="45"/>
      <c r="AB26" s="46"/>
    </row>
    <row r="27" ht="12.0" customHeight="1">
      <c r="A27" s="33">
        <f t="shared" si="1"/>
        <v>47</v>
      </c>
      <c r="B27" s="34">
        <f t="shared" si="16"/>
        <v>43792</v>
      </c>
      <c r="C27" s="48">
        <v>1.0</v>
      </c>
      <c r="D27" s="36"/>
      <c r="E27" s="37"/>
      <c r="F27" s="36"/>
      <c r="G27" s="37"/>
      <c r="H27" s="36"/>
      <c r="I27" s="37"/>
      <c r="J27" s="36"/>
      <c r="K27" s="37">
        <f t="shared" ref="K27:K28" si="21">J27*24</f>
        <v>0</v>
      </c>
      <c r="L27" s="38"/>
      <c r="M27" s="37">
        <f t="shared" ref="M27:M28" si="22">L27*24</f>
        <v>0</v>
      </c>
      <c r="N27" s="38"/>
      <c r="O27" s="41">
        <f t="shared" si="18"/>
        <v>0</v>
      </c>
      <c r="P27" s="42">
        <f t="shared" si="8"/>
        <v>0</v>
      </c>
      <c r="Q27" s="41">
        <f t="shared" si="9"/>
        <v>0</v>
      </c>
      <c r="R27" s="42">
        <f t="shared" si="10"/>
        <v>0</v>
      </c>
      <c r="S27" s="41">
        <f t="shared" si="11"/>
        <v>0</v>
      </c>
      <c r="T27" s="42">
        <f t="shared" si="17"/>
        <v>0</v>
      </c>
      <c r="U27" s="42">
        <f t="shared" si="12"/>
        <v>0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0</v>
      </c>
      <c r="W27" s="41">
        <f t="shared" si="13"/>
        <v>0</v>
      </c>
      <c r="X27" s="43">
        <f t="shared" si="14"/>
        <v>0</v>
      </c>
      <c r="Y27" s="51"/>
      <c r="Z27" s="43">
        <f t="shared" si="15"/>
        <v>0</v>
      </c>
      <c r="AA27" s="45"/>
      <c r="AB27" s="46"/>
    </row>
    <row r="28" ht="12.0" customHeight="1">
      <c r="A28" s="33">
        <f t="shared" si="1"/>
        <v>47</v>
      </c>
      <c r="B28" s="34">
        <f t="shared" si="16"/>
        <v>43793</v>
      </c>
      <c r="C28" s="48">
        <v>1.0</v>
      </c>
      <c r="D28" s="38"/>
      <c r="E28" s="37"/>
      <c r="F28" s="38"/>
      <c r="G28" s="37"/>
      <c r="H28" s="38"/>
      <c r="I28" s="37"/>
      <c r="J28" s="38"/>
      <c r="K28" s="37">
        <f t="shared" si="21"/>
        <v>0</v>
      </c>
      <c r="L28" s="38"/>
      <c r="M28" s="37">
        <f t="shared" si="22"/>
        <v>0</v>
      </c>
      <c r="N28" s="38"/>
      <c r="O28" s="41">
        <f t="shared" si="18"/>
        <v>0</v>
      </c>
      <c r="P28" s="42">
        <f t="shared" si="8"/>
        <v>0</v>
      </c>
      <c r="Q28" s="41">
        <f t="shared" si="9"/>
        <v>0</v>
      </c>
      <c r="R28" s="42">
        <f t="shared" si="10"/>
        <v>0</v>
      </c>
      <c r="S28" s="41">
        <f t="shared" si="11"/>
        <v>0</v>
      </c>
      <c r="T28" s="42">
        <f t="shared" si="17"/>
        <v>0</v>
      </c>
      <c r="U28" s="42">
        <f t="shared" si="12"/>
        <v>0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0</v>
      </c>
      <c r="W28" s="41">
        <f t="shared" si="13"/>
        <v>0</v>
      </c>
      <c r="X28" s="43">
        <f t="shared" si="14"/>
        <v>0</v>
      </c>
      <c r="Y28" s="51"/>
      <c r="Z28" s="43">
        <f t="shared" si="15"/>
        <v>0</v>
      </c>
      <c r="AA28" s="45"/>
      <c r="AB28" s="46"/>
    </row>
    <row r="29" ht="12.0" customHeight="1">
      <c r="A29" s="33">
        <f t="shared" si="1"/>
        <v>48</v>
      </c>
      <c r="B29" s="34">
        <f t="shared" si="16"/>
        <v>43794</v>
      </c>
      <c r="C29" s="48">
        <v>1.0</v>
      </c>
      <c r="D29" s="38"/>
      <c r="E29" s="37"/>
      <c r="F29" s="38"/>
      <c r="G29" s="37"/>
      <c r="H29" s="38"/>
      <c r="I29" s="37"/>
      <c r="J29" s="38"/>
      <c r="K29" s="37"/>
      <c r="L29" s="38"/>
      <c r="M29" s="37"/>
      <c r="N29" s="38"/>
      <c r="O29" s="41">
        <f t="shared" si="18"/>
        <v>0</v>
      </c>
      <c r="P29" s="42">
        <f t="shared" si="8"/>
        <v>0</v>
      </c>
      <c r="Q29" s="41">
        <f t="shared" si="9"/>
        <v>0</v>
      </c>
      <c r="R29" s="42">
        <f t="shared" si="10"/>
        <v>0</v>
      </c>
      <c r="S29" s="41">
        <f t="shared" si="11"/>
        <v>0</v>
      </c>
      <c r="T29" s="42">
        <f t="shared" si="17"/>
        <v>0</v>
      </c>
      <c r="U29" s="42">
        <f t="shared" si="12"/>
        <v>0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5</v>
      </c>
      <c r="W29" s="41">
        <f t="shared" si="13"/>
        <v>0</v>
      </c>
      <c r="X29" s="43">
        <f t="shared" si="14"/>
        <v>0</v>
      </c>
      <c r="Y29" s="51"/>
      <c r="Z29" s="43">
        <f t="shared" si="15"/>
        <v>0</v>
      </c>
      <c r="AA29" s="45"/>
      <c r="AB29" s="46"/>
    </row>
    <row r="30" ht="12.0" customHeight="1">
      <c r="A30" s="33">
        <f t="shared" si="1"/>
        <v>48</v>
      </c>
      <c r="B30" s="34">
        <f t="shared" si="16"/>
        <v>43795</v>
      </c>
      <c r="C30" s="48">
        <v>1.0</v>
      </c>
      <c r="D30" s="36"/>
      <c r="E30" s="37"/>
      <c r="F30" s="36"/>
      <c r="G30" s="37"/>
      <c r="H30" s="36"/>
      <c r="I30" s="37"/>
      <c r="J30" s="36"/>
      <c r="K30" s="37"/>
      <c r="L30" s="38"/>
      <c r="M30" s="37"/>
      <c r="N30" s="38"/>
      <c r="O30" s="41">
        <f t="shared" si="18"/>
        <v>0</v>
      </c>
      <c r="P30" s="42">
        <f t="shared" si="8"/>
        <v>0</v>
      </c>
      <c r="Q30" s="41">
        <f t="shared" si="9"/>
        <v>0</v>
      </c>
      <c r="R30" s="42">
        <f t="shared" si="10"/>
        <v>0</v>
      </c>
      <c r="S30" s="41">
        <f t="shared" si="11"/>
        <v>0</v>
      </c>
      <c r="T30" s="42">
        <f t="shared" si="17"/>
        <v>0</v>
      </c>
      <c r="U30" s="42">
        <f t="shared" si="12"/>
        <v>0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5</v>
      </c>
      <c r="W30" s="41">
        <f t="shared" si="13"/>
        <v>0</v>
      </c>
      <c r="X30" s="43">
        <f t="shared" si="14"/>
        <v>0</v>
      </c>
      <c r="Y30" s="52"/>
      <c r="Z30" s="43">
        <f t="shared" si="15"/>
        <v>0</v>
      </c>
      <c r="AA30" s="45"/>
      <c r="AB30" s="46"/>
    </row>
    <row r="31" ht="12.0" customHeight="1">
      <c r="A31" s="33">
        <f t="shared" si="1"/>
        <v>48</v>
      </c>
      <c r="B31" s="34">
        <f t="shared" si="16"/>
        <v>43796</v>
      </c>
      <c r="C31" s="48">
        <v>1.0</v>
      </c>
      <c r="D31" s="36"/>
      <c r="E31" s="37"/>
      <c r="F31" s="36"/>
      <c r="G31" s="37"/>
      <c r="H31" s="38"/>
      <c r="I31" s="37"/>
      <c r="J31" s="38"/>
      <c r="K31" s="37"/>
      <c r="L31" s="38"/>
      <c r="M31" s="37"/>
      <c r="N31" s="38"/>
      <c r="O31" s="41">
        <f t="shared" si="18"/>
        <v>0</v>
      </c>
      <c r="P31" s="42">
        <f t="shared" si="8"/>
        <v>0</v>
      </c>
      <c r="Q31" s="41">
        <f t="shared" si="9"/>
        <v>0</v>
      </c>
      <c r="R31" s="42">
        <f t="shared" si="10"/>
        <v>0</v>
      </c>
      <c r="S31" s="41">
        <f t="shared" si="11"/>
        <v>0</v>
      </c>
      <c r="T31" s="42">
        <f t="shared" si="17"/>
        <v>0</v>
      </c>
      <c r="U31" s="42">
        <f t="shared" si="12"/>
        <v>0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5</v>
      </c>
      <c r="W31" s="41">
        <f t="shared" si="13"/>
        <v>0</v>
      </c>
      <c r="X31" s="43">
        <f t="shared" si="14"/>
        <v>0</v>
      </c>
      <c r="Y31" s="51"/>
      <c r="Z31" s="43">
        <f t="shared" si="15"/>
        <v>0</v>
      </c>
      <c r="AA31" s="45"/>
      <c r="AB31" s="46"/>
    </row>
    <row r="32" ht="12.0" customHeight="1">
      <c r="A32" s="33">
        <f t="shared" si="1"/>
        <v>48</v>
      </c>
      <c r="B32" s="34">
        <f t="shared" si="16"/>
        <v>43797</v>
      </c>
      <c r="C32" s="48">
        <v>1.0</v>
      </c>
      <c r="D32" s="49"/>
      <c r="E32" s="37"/>
      <c r="F32" s="36"/>
      <c r="G32" s="37"/>
      <c r="H32" s="36"/>
      <c r="I32" s="37"/>
      <c r="J32" s="36"/>
      <c r="K32" s="37"/>
      <c r="L32" s="38"/>
      <c r="M32" s="37"/>
      <c r="N32" s="38"/>
      <c r="O32" s="41">
        <f t="shared" si="18"/>
        <v>0</v>
      </c>
      <c r="P32" s="42">
        <f t="shared" si="8"/>
        <v>0</v>
      </c>
      <c r="Q32" s="41">
        <f t="shared" si="9"/>
        <v>0</v>
      </c>
      <c r="R32" s="42">
        <f t="shared" si="10"/>
        <v>0</v>
      </c>
      <c r="S32" s="41">
        <f t="shared" si="11"/>
        <v>0</v>
      </c>
      <c r="T32" s="42">
        <f t="shared" si="17"/>
        <v>0</v>
      </c>
      <c r="U32" s="42">
        <f t="shared" si="12"/>
        <v>0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5</v>
      </c>
      <c r="W32" s="41">
        <f t="shared" si="13"/>
        <v>0</v>
      </c>
      <c r="X32" s="43">
        <f t="shared" si="14"/>
        <v>0</v>
      </c>
      <c r="Y32" s="51"/>
      <c r="Z32" s="43">
        <f t="shared" si="15"/>
        <v>0</v>
      </c>
      <c r="AA32" s="45"/>
      <c r="AB32" s="46"/>
    </row>
    <row r="33" ht="12.0" customHeight="1">
      <c r="A33" s="33">
        <f t="shared" si="1"/>
        <v>48</v>
      </c>
      <c r="B33" s="34">
        <f t="shared" si="16"/>
        <v>43798</v>
      </c>
      <c r="C33" s="48">
        <f>IF(TEXT(B33,"MM")=TEXT(B6,"MM"),1,"")</f>
        <v>1</v>
      </c>
      <c r="D33" s="36"/>
      <c r="E33" s="37"/>
      <c r="F33" s="36"/>
      <c r="G33" s="37"/>
      <c r="H33" s="36"/>
      <c r="I33" s="37"/>
      <c r="J33" s="36"/>
      <c r="K33" s="37"/>
      <c r="L33" s="38"/>
      <c r="M33" s="37"/>
      <c r="N33" s="38"/>
      <c r="O33" s="41">
        <f t="shared" si="18"/>
        <v>0</v>
      </c>
      <c r="P33" s="42">
        <f t="shared" si="8"/>
        <v>0</v>
      </c>
      <c r="Q33" s="41">
        <f t="shared" si="9"/>
        <v>0</v>
      </c>
      <c r="R33" s="42">
        <f t="shared" si="10"/>
        <v>0</v>
      </c>
      <c r="S33" s="41">
        <f t="shared" si="11"/>
        <v>0</v>
      </c>
      <c r="T33" s="42">
        <f t="shared" si="17"/>
        <v>0</v>
      </c>
      <c r="U33" s="42">
        <f t="shared" si="12"/>
        <v>0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5</v>
      </c>
      <c r="W33" s="41">
        <f t="shared" si="13"/>
        <v>0</v>
      </c>
      <c r="X33" s="43">
        <f t="shared" si="14"/>
        <v>0</v>
      </c>
      <c r="Y33" s="51"/>
      <c r="Z33" s="43">
        <f t="shared" si="15"/>
        <v>0</v>
      </c>
      <c r="AA33" s="45"/>
      <c r="AB33" s="46"/>
    </row>
    <row r="34" ht="12.0" customHeight="1">
      <c r="A34" s="33">
        <f t="shared" si="1"/>
        <v>48</v>
      </c>
      <c r="B34" s="34">
        <f t="shared" si="16"/>
        <v>43799</v>
      </c>
      <c r="C34" s="48">
        <f>IF(TEXT(B34,"MM")=TEXT(B6,"MM"),1,"")</f>
        <v>1</v>
      </c>
      <c r="D34" s="38"/>
      <c r="E34" s="37">
        <f>D34*24</f>
        <v>0</v>
      </c>
      <c r="F34" s="38"/>
      <c r="G34" s="37">
        <f>F34*24</f>
        <v>0</v>
      </c>
      <c r="H34" s="69"/>
      <c r="I34" s="37">
        <f>H34*24</f>
        <v>0</v>
      </c>
      <c r="J34" s="69"/>
      <c r="K34" s="37">
        <f>J34*24</f>
        <v>0</v>
      </c>
      <c r="L34" s="38"/>
      <c r="M34" s="37">
        <f>L34*24</f>
        <v>0</v>
      </c>
      <c r="N34" s="38"/>
      <c r="O34" s="41">
        <f t="shared" si="18"/>
        <v>0</v>
      </c>
      <c r="P34" s="42">
        <f t="shared" si="8"/>
        <v>0</v>
      </c>
      <c r="Q34" s="41">
        <f t="shared" si="9"/>
        <v>0</v>
      </c>
      <c r="R34" s="42">
        <f t="shared" si="10"/>
        <v>0</v>
      </c>
      <c r="S34" s="41">
        <f t="shared" si="11"/>
        <v>0</v>
      </c>
      <c r="T34" s="42">
        <f>IF(TEXT(B34,"DDD") = "So.", SUM($R27:$R34), 0)</f>
        <v>0</v>
      </c>
      <c r="U34" s="42">
        <f t="shared" si="12"/>
        <v>0</v>
      </c>
      <c r="V34" s="41">
        <f>IF(Y34="halber Urlaubstag",0,IF(OR(Y34="Feiertag",Y34="Krankenstand",Y34="Urlaub",Y34="Pflegeurlaub"),0,IF(Y34="halber Arbeitstag",INDIRECT(ADDRESS((ROW('Jahresüberblick'!$C$12)+WEEKDAY(B34,2)),4,4,TRUE,"Jahresüberblick"))*0.5,INDIRECT(ADDRESS((ROW('Jahresüberblick'!$C$12)+WEEKDAY(B34,2)),4,4,TRUE,"Jahresüberblick")))))</f>
        <v>0</v>
      </c>
      <c r="W34" s="41">
        <f t="shared" si="13"/>
        <v>0</v>
      </c>
      <c r="X34" s="43">
        <f t="shared" si="14"/>
        <v>0</v>
      </c>
      <c r="Y34" s="52"/>
      <c r="Z34" s="43">
        <f t="shared" si="15"/>
        <v>0</v>
      </c>
      <c r="AA34" s="45"/>
      <c r="AB34" s="46"/>
    </row>
    <row r="35" ht="12.75" customHeight="1">
      <c r="A35" s="53"/>
      <c r="B35" s="55"/>
      <c r="C35" s="57" t="s">
        <v>24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8"/>
      <c r="R35" s="59">
        <f>SUM(R5:R34)</f>
        <v>0</v>
      </c>
      <c r="S35" s="60">
        <f>SUBTOTAL(9,S5:S34)</f>
        <v>0</v>
      </c>
      <c r="T35" s="55"/>
      <c r="U35" s="70"/>
      <c r="V35" s="60">
        <f>SUBTOTAL(9,V5:V34)</f>
        <v>100</v>
      </c>
      <c r="W35" s="61">
        <f t="shared" ref="W35:X35" si="23">SUM(W5:W34)</f>
        <v>0</v>
      </c>
      <c r="X35" s="63">
        <f t="shared" si="23"/>
        <v>0</v>
      </c>
      <c r="Y35" s="64"/>
      <c r="Z35" s="63">
        <f>SUM(Z5:Z34)</f>
        <v>0</v>
      </c>
      <c r="AA35" s="64"/>
      <c r="AB35" s="65"/>
    </row>
  </sheetData>
  <autoFilter ref="$C$2:$C$35"/>
  <mergeCells count="19">
    <mergeCell ref="B3:B4"/>
    <mergeCell ref="A2:A4"/>
    <mergeCell ref="D2:E4"/>
    <mergeCell ref="D1:H1"/>
    <mergeCell ref="F2:G4"/>
    <mergeCell ref="H2:I4"/>
    <mergeCell ref="J2:K4"/>
    <mergeCell ref="P2:Q3"/>
    <mergeCell ref="R2:S3"/>
    <mergeCell ref="N2:O4"/>
    <mergeCell ref="L2:M4"/>
    <mergeCell ref="X2:X3"/>
    <mergeCell ref="Y2:Y4"/>
    <mergeCell ref="Z2:Z4"/>
    <mergeCell ref="AA2:AB4"/>
    <mergeCell ref="W2:W3"/>
    <mergeCell ref="U2:U3"/>
    <mergeCell ref="V2:V3"/>
    <mergeCell ref="T2:T4"/>
  </mergeCells>
  <conditionalFormatting sqref="X5:AB34">
    <cfRule type="expression" dxfId="0" priority="1">
      <formula>OR(TEXT($B5,"DDD")="So.",TEXT($B5,"DDD")="Sa.")</formula>
    </cfRule>
  </conditionalFormatting>
  <conditionalFormatting sqref="W5:W34">
    <cfRule type="expression" dxfId="0" priority="2">
      <formula>OR(TEXT($B5,"DDD")="So.",TEXT($B5,"DDD")="Sa.")</formula>
    </cfRule>
  </conditionalFormatting>
  <conditionalFormatting sqref="W5:W35">
    <cfRule type="cellIs" dxfId="1" priority="3" operator="greaterThan">
      <formula>0</formula>
    </cfRule>
  </conditionalFormatting>
  <conditionalFormatting sqref="B5:B34">
    <cfRule type="cellIs" dxfId="2" priority="4" operator="equal">
      <formula>TODAY()</formula>
    </cfRule>
  </conditionalFormatting>
  <conditionalFormatting sqref="D5:X34 Z5:Z34">
    <cfRule type="expression" dxfId="3" priority="5">
      <formula>OR(TEXT($B5,"DDD")="So.",TEXT($B5,"DDD")="Sa.")</formula>
    </cfRule>
  </conditionalFormatting>
  <conditionalFormatting sqref="D5:V34 X5:X34 Z5:Z34 AB5:AB34">
    <cfRule type="expression" dxfId="2" priority="6">
      <formula>$B5=TODAY()</formula>
    </cfRule>
  </conditionalFormatting>
  <conditionalFormatting sqref="I5:I34 K5:X34 Z5:Z34">
    <cfRule type="cellIs" dxfId="4" priority="7" operator="equal">
      <formula>0</formula>
    </cfRule>
  </conditionalFormatting>
  <conditionalFormatting sqref="W5:W35">
    <cfRule type="cellIs" dxfId="5" priority="8" operator="lessThan">
      <formula>0</formula>
    </cfRule>
  </conditionalFormatting>
  <dataValidations>
    <dataValidation type="list" allowBlank="1" showErrorMessage="1" sqref="Y17:Y34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1" t="str">
        <f>"  "&amp;'Jahresüberblick'!C4</f>
        <v>  WATZAL Kevin</v>
      </c>
      <c r="B1" s="2"/>
      <c r="C1" s="4"/>
      <c r="D1" s="5" t="str">
        <f>Text($B$5, "MMMM")&amp;" "&amp;Text($B$5, "YYYY") </f>
        <v>Dezember 2019</v>
      </c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'Jahresüberblick'!B36</f>
        <v>43800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5" si="1">WEEKNUM(B5,2)</f>
        <v>48</v>
      </c>
      <c r="B5" s="34">
        <f>B2</f>
        <v>43800</v>
      </c>
      <c r="C5" s="35">
        <v>1.0</v>
      </c>
      <c r="D5" s="38"/>
      <c r="E5" s="37">
        <f t="shared" ref="E5:E6" si="2">D5*24</f>
        <v>0</v>
      </c>
      <c r="F5" s="40"/>
      <c r="G5" s="37">
        <f t="shared" ref="G5:G6" si="3">F5*24</f>
        <v>0</v>
      </c>
      <c r="H5" s="38"/>
      <c r="I5" s="37">
        <f t="shared" ref="I5:I6" si="4">H5*24</f>
        <v>0</v>
      </c>
      <c r="J5" s="38"/>
      <c r="K5" s="37">
        <f t="shared" ref="K5:K6" si="5">J5*24</f>
        <v>0</v>
      </c>
      <c r="L5" s="38"/>
      <c r="M5" s="37">
        <f t="shared" ref="M5:M6" si="6">L5*24</f>
        <v>0</v>
      </c>
      <c r="N5" s="40"/>
      <c r="O5" s="41">
        <f t="shared" ref="O5:O14" si="7">N5*24</f>
        <v>0</v>
      </c>
      <c r="P5" s="42">
        <f t="shared" ref="P5:P35" si="8">IF(AND($F5 &gt; 0, $H5 &gt; $F5), $H5 - $F5, 0) + IF(AND($J5 &gt; 0, $L5 &gt; $J5), $L5 - $J5, 0)</f>
        <v>0</v>
      </c>
      <c r="Q5" s="41">
        <f t="shared" ref="Q5:Q35" si="9">P5*24</f>
        <v>0</v>
      </c>
      <c r="R5" s="42">
        <f t="shared" ref="R5:R35" si="10">IF(AND($D5 &gt; 0, $F5 &gt; $D5),$F5-$D5,0) + IF(AND($H5 &gt; 0, $J5 &gt; $H5),$J5-$H5,0) + IF(AND($L5 &gt; 0, $N5 &gt; $L5),$N5-$L5,0)</f>
        <v>0</v>
      </c>
      <c r="S5" s="41">
        <f t="shared" ref="S5:S35" si="11">R5*24</f>
        <v>0</v>
      </c>
      <c r="T5" s="41">
        <f>IF(TEXT(B5,"DDD") = "So.", SUM(R5), 0)</f>
        <v>0</v>
      </c>
      <c r="U5" s="42">
        <f t="shared" ref="U5:U35" si="12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0</v>
      </c>
      <c r="W5" s="41">
        <f t="shared" ref="W5:W35" si="13">IF(OR(Y5="Zeitausgleich",Y5="Krankenstand"),0,IF(NOW()+1&gt;=B5+1,S5-V5,0))</f>
        <v>0</v>
      </c>
      <c r="X5" s="43">
        <f t="shared" ref="X5:X35" si="14">IF(Y5="Zeitausgleich",-V5,0)</f>
        <v>0</v>
      </c>
      <c r="Y5" s="44"/>
      <c r="Z5" s="43">
        <f t="shared" ref="Z5:Z35" si="15">IF(Y5="Urlaub", -1, 0) + IF(Y5="halber Urlaubstag", -0.5, 0)</f>
        <v>0</v>
      </c>
      <c r="AA5" s="45"/>
      <c r="AB5" s="47"/>
    </row>
    <row r="6" ht="12.0" customHeight="1">
      <c r="A6" s="33">
        <f t="shared" si="1"/>
        <v>49</v>
      </c>
      <c r="B6" s="34">
        <f t="shared" ref="B6:B34" si="16">B5+1</f>
        <v>43801</v>
      </c>
      <c r="C6" s="48">
        <v>1.0</v>
      </c>
      <c r="D6" s="38"/>
      <c r="E6" s="37">
        <f t="shared" si="2"/>
        <v>0</v>
      </c>
      <c r="F6" s="38"/>
      <c r="G6" s="37">
        <f t="shared" si="3"/>
        <v>0</v>
      </c>
      <c r="H6" s="38"/>
      <c r="I6" s="37">
        <f t="shared" si="4"/>
        <v>0</v>
      </c>
      <c r="J6" s="38"/>
      <c r="K6" s="37">
        <f t="shared" si="5"/>
        <v>0</v>
      </c>
      <c r="L6" s="38"/>
      <c r="M6" s="37">
        <f t="shared" si="6"/>
        <v>0</v>
      </c>
      <c r="N6" s="38"/>
      <c r="O6" s="41">
        <f t="shared" si="7"/>
        <v>0</v>
      </c>
      <c r="P6" s="42">
        <f t="shared" si="8"/>
        <v>0</v>
      </c>
      <c r="Q6" s="41">
        <f t="shared" si="9"/>
        <v>0</v>
      </c>
      <c r="R6" s="42">
        <f t="shared" si="10"/>
        <v>0</v>
      </c>
      <c r="S6" s="41">
        <f t="shared" si="11"/>
        <v>0</v>
      </c>
      <c r="T6" s="42">
        <f>IF(TEXT(B6,"DDD") = "So.", SUM(R5:R6), 0)</f>
        <v>0</v>
      </c>
      <c r="U6" s="42">
        <f t="shared" si="12"/>
        <v>0</v>
      </c>
      <c r="V6" s="41">
        <f>IF(Y6="halber Urlaubstag",0,IF(OR(Y6="Feiertag",Y6="Krankenstand",Y6="Urlaub",Y6="Pflegeurlaub"),0,IF(Y6="halber Arbeitstag",INDIRECT(ADDRESS((ROW('Jahresüberblick'!$C$12)+WEEKDAY(B6,2)),4,4,TRUE,"Jahresüberblick"))*0.5,INDIRECT(ADDRESS((ROW('Jahresüberblick'!$C$12)+WEEKDAY(B6,2)),4,4,TRUE,"Jahresüberblick")))))</f>
        <v>5</v>
      </c>
      <c r="W6" s="41">
        <f t="shared" si="13"/>
        <v>0</v>
      </c>
      <c r="X6" s="43">
        <f t="shared" si="14"/>
        <v>0</v>
      </c>
      <c r="Y6" s="44"/>
      <c r="Z6" s="43">
        <f t="shared" si="15"/>
        <v>0</v>
      </c>
      <c r="AA6" s="45"/>
      <c r="AB6" s="46"/>
    </row>
    <row r="7" ht="12.0" customHeight="1">
      <c r="A7" s="33">
        <f t="shared" si="1"/>
        <v>49</v>
      </c>
      <c r="B7" s="34">
        <f t="shared" si="16"/>
        <v>43802</v>
      </c>
      <c r="C7" s="48">
        <v>1.0</v>
      </c>
      <c r="D7" s="36"/>
      <c r="E7" s="37"/>
      <c r="F7" s="36"/>
      <c r="G7" s="37"/>
      <c r="H7" s="36"/>
      <c r="I7" s="37"/>
      <c r="J7" s="36"/>
      <c r="K7" s="37"/>
      <c r="L7" s="38"/>
      <c r="M7" s="37"/>
      <c r="N7" s="38"/>
      <c r="O7" s="41">
        <f t="shared" si="7"/>
        <v>0</v>
      </c>
      <c r="P7" s="42">
        <f t="shared" si="8"/>
        <v>0</v>
      </c>
      <c r="Q7" s="41">
        <f t="shared" si="9"/>
        <v>0</v>
      </c>
      <c r="R7" s="42">
        <f t="shared" si="10"/>
        <v>0</v>
      </c>
      <c r="S7" s="41">
        <f t="shared" si="11"/>
        <v>0</v>
      </c>
      <c r="T7" s="42">
        <f>IF(TEXT(B7,"DDD") = "So.", SUM(R5:R7), 0)</f>
        <v>0</v>
      </c>
      <c r="U7" s="42">
        <f t="shared" si="12"/>
        <v>0</v>
      </c>
      <c r="V7" s="41">
        <f>IF(Y7="halber Urlaubstag",0,IF(OR(Y7="Feiertag",Y7="Krankenstand",Y7="Urlaub",Y7="Pflegeurlaub"),0,IF(Y7="halber Arbeitstag",INDIRECT(ADDRESS((ROW('Jahresüberblick'!$C$12)+WEEKDAY(B7,2)),4,4,TRUE,"Jahresüberblick"))*0.5,INDIRECT(ADDRESS((ROW('Jahresüberblick'!$C$12)+WEEKDAY(B7,2)),4,4,TRUE,"Jahresüberblick")))))</f>
        <v>5</v>
      </c>
      <c r="W7" s="41">
        <f t="shared" si="13"/>
        <v>0</v>
      </c>
      <c r="X7" s="43">
        <f t="shared" si="14"/>
        <v>0</v>
      </c>
      <c r="Y7" s="44"/>
      <c r="Z7" s="43">
        <f t="shared" si="15"/>
        <v>0</v>
      </c>
      <c r="AA7" s="45"/>
      <c r="AB7" s="46"/>
    </row>
    <row r="8" ht="12.0" customHeight="1">
      <c r="A8" s="33">
        <f t="shared" si="1"/>
        <v>49</v>
      </c>
      <c r="B8" s="34">
        <f t="shared" si="16"/>
        <v>43803</v>
      </c>
      <c r="C8" s="48">
        <v>1.0</v>
      </c>
      <c r="D8" s="36"/>
      <c r="E8" s="37"/>
      <c r="F8" s="36"/>
      <c r="G8" s="37"/>
      <c r="H8" s="36"/>
      <c r="I8" s="37"/>
      <c r="J8" s="36"/>
      <c r="K8" s="37"/>
      <c r="L8" s="38"/>
      <c r="M8" s="37"/>
      <c r="N8" s="38"/>
      <c r="O8" s="41">
        <f t="shared" si="7"/>
        <v>0</v>
      </c>
      <c r="P8" s="42">
        <f t="shared" si="8"/>
        <v>0</v>
      </c>
      <c r="Q8" s="41">
        <f t="shared" si="9"/>
        <v>0</v>
      </c>
      <c r="R8" s="42">
        <f t="shared" si="10"/>
        <v>0</v>
      </c>
      <c r="S8" s="41">
        <f t="shared" si="11"/>
        <v>0</v>
      </c>
      <c r="T8" s="42">
        <f>IF(TEXT(B8,"DDD") = "So.", SUM(R5:R8), 0)</f>
        <v>0</v>
      </c>
      <c r="U8" s="42">
        <f t="shared" si="12"/>
        <v>0</v>
      </c>
      <c r="V8" s="41">
        <f>IF(Y8="halber Urlaubstag",0,IF(OR(Y8="Feiertag",Y8="Krankenstand",Y8="Urlaub",Y8="Pflegeurlaub"),0,IF(Y8="halber Arbeitstag",INDIRECT(ADDRESS((ROW('Jahresüberblick'!$C$12)+WEEKDAY(B8,2)),4,4,TRUE,"Jahresüberblick"))*0.5,INDIRECT(ADDRESS((ROW('Jahresüberblick'!$C$12)+WEEKDAY(B8,2)),4,4,TRUE,"Jahresüberblick")))))</f>
        <v>5</v>
      </c>
      <c r="W8" s="41">
        <f t="shared" si="13"/>
        <v>0</v>
      </c>
      <c r="X8" s="43">
        <f t="shared" si="14"/>
        <v>0</v>
      </c>
      <c r="Y8" s="44"/>
      <c r="Z8" s="43">
        <f t="shared" si="15"/>
        <v>0</v>
      </c>
      <c r="AA8" s="45"/>
      <c r="AB8" s="46"/>
    </row>
    <row r="9" ht="12.0" customHeight="1">
      <c r="A9" s="33">
        <f t="shared" si="1"/>
        <v>49</v>
      </c>
      <c r="B9" s="34">
        <f t="shared" si="16"/>
        <v>43804</v>
      </c>
      <c r="C9" s="48">
        <v>1.0</v>
      </c>
      <c r="D9" s="36"/>
      <c r="E9" s="37"/>
      <c r="F9" s="36"/>
      <c r="G9" s="37"/>
      <c r="H9" s="36"/>
      <c r="I9" s="37"/>
      <c r="J9" s="36"/>
      <c r="K9" s="37"/>
      <c r="L9" s="38"/>
      <c r="M9" s="37"/>
      <c r="N9" s="38"/>
      <c r="O9" s="41">
        <f t="shared" si="7"/>
        <v>0</v>
      </c>
      <c r="P9" s="42">
        <f t="shared" si="8"/>
        <v>0</v>
      </c>
      <c r="Q9" s="41">
        <f t="shared" si="9"/>
        <v>0</v>
      </c>
      <c r="R9" s="42">
        <f t="shared" si="10"/>
        <v>0</v>
      </c>
      <c r="S9" s="41">
        <f t="shared" si="11"/>
        <v>0</v>
      </c>
      <c r="T9" s="42">
        <f>IF(TEXT(B9,"DDD") = "So.", SUM(R5:R9), 0)</f>
        <v>0</v>
      </c>
      <c r="U9" s="42">
        <f t="shared" si="12"/>
        <v>0</v>
      </c>
      <c r="V9" s="41">
        <f>IF(Y9="halber Urlaubstag",0,IF(OR(Y9="Feiertag",Y9="Krankenstand",Y9="Urlaub",Y9="Pflegeurlaub"),0,IF(Y9="halber Arbeitstag",INDIRECT(ADDRESS((ROW('Jahresüberblick'!$C$12)+WEEKDAY(B9,2)),4,4,TRUE,"Jahresüberblick"))*0.5,INDIRECT(ADDRESS((ROW('Jahresüberblick'!$C$12)+WEEKDAY(B9,2)),4,4,TRUE,"Jahresüberblick")))))</f>
        <v>5</v>
      </c>
      <c r="W9" s="41">
        <f t="shared" si="13"/>
        <v>0</v>
      </c>
      <c r="X9" s="43">
        <f t="shared" si="14"/>
        <v>0</v>
      </c>
      <c r="Y9" s="44"/>
      <c r="Z9" s="43">
        <f t="shared" si="15"/>
        <v>0</v>
      </c>
      <c r="AA9" s="45"/>
      <c r="AB9" s="46"/>
    </row>
    <row r="10" ht="12.0" customHeight="1">
      <c r="A10" s="33">
        <f t="shared" si="1"/>
        <v>49</v>
      </c>
      <c r="B10" s="34">
        <f t="shared" si="16"/>
        <v>43805</v>
      </c>
      <c r="C10" s="48">
        <v>1.0</v>
      </c>
      <c r="D10" s="36"/>
      <c r="E10" s="37"/>
      <c r="F10" s="36"/>
      <c r="G10" s="37"/>
      <c r="H10" s="36"/>
      <c r="I10" s="37"/>
      <c r="J10" s="36"/>
      <c r="K10" s="37"/>
      <c r="L10" s="36"/>
      <c r="M10" s="37"/>
      <c r="N10" s="36"/>
      <c r="O10" s="41">
        <f t="shared" si="7"/>
        <v>0</v>
      </c>
      <c r="P10" s="42">
        <f t="shared" si="8"/>
        <v>0</v>
      </c>
      <c r="Q10" s="41">
        <f t="shared" si="9"/>
        <v>0</v>
      </c>
      <c r="R10" s="42">
        <f t="shared" si="10"/>
        <v>0</v>
      </c>
      <c r="S10" s="41">
        <f t="shared" si="11"/>
        <v>0</v>
      </c>
      <c r="T10" s="42">
        <f>IF(TEXT(B10,"DDD") = "So.", SUM(R5:R10), 0)</f>
        <v>0</v>
      </c>
      <c r="U10" s="42">
        <f t="shared" si="12"/>
        <v>0</v>
      </c>
      <c r="V10" s="41">
        <f>IF(Y10="halber Urlaubstag",0,IF(OR(Y10="Feiertag",Y10="Krankenstand",Y10="Urlaub",Y10="Pflegeurlaub"),0,IF(Y10="halber Arbeitstag",INDIRECT(ADDRESS((ROW('Jahresüberblick'!$C$12)+WEEKDAY(B10,2)),4,4,TRUE,"Jahresüberblick"))*0.5,INDIRECT(ADDRESS((ROW('Jahresüberblick'!$C$12)+WEEKDAY(B10,2)),4,4,TRUE,"Jahresüberblick")))))</f>
        <v>5</v>
      </c>
      <c r="W10" s="41">
        <f t="shared" si="13"/>
        <v>0</v>
      </c>
      <c r="X10" s="43">
        <f t="shared" si="14"/>
        <v>0</v>
      </c>
      <c r="Y10" s="44"/>
      <c r="Z10" s="43">
        <f t="shared" si="15"/>
        <v>0</v>
      </c>
      <c r="AA10" s="45"/>
      <c r="AB10" s="46"/>
    </row>
    <row r="11" ht="12.0" customHeight="1">
      <c r="A11" s="33">
        <f t="shared" si="1"/>
        <v>49</v>
      </c>
      <c r="B11" s="34">
        <f t="shared" si="16"/>
        <v>43806</v>
      </c>
      <c r="C11" s="48">
        <v>1.0</v>
      </c>
      <c r="D11" s="36"/>
      <c r="E11" s="37"/>
      <c r="F11" s="36"/>
      <c r="G11" s="37"/>
      <c r="H11" s="36"/>
      <c r="I11" s="37"/>
      <c r="J11" s="49"/>
      <c r="K11" s="37"/>
      <c r="L11" s="38"/>
      <c r="M11" s="37"/>
      <c r="N11" s="38"/>
      <c r="O11" s="41">
        <f t="shared" si="7"/>
        <v>0</v>
      </c>
      <c r="P11" s="42">
        <f t="shared" si="8"/>
        <v>0</v>
      </c>
      <c r="Q11" s="41">
        <f t="shared" si="9"/>
        <v>0</v>
      </c>
      <c r="R11" s="42">
        <f t="shared" si="10"/>
        <v>0</v>
      </c>
      <c r="S11" s="41">
        <f t="shared" si="11"/>
        <v>0</v>
      </c>
      <c r="T11" s="42">
        <f t="shared" ref="T11:T14" si="17">IF(TEXT(B11,"DDD") = "So.", SUM($R5:$R11), 0)</f>
        <v>0</v>
      </c>
      <c r="U11" s="42">
        <f t="shared" si="12"/>
        <v>0</v>
      </c>
      <c r="V11" s="41">
        <f>IF(Y11="halber Urlaubstag",0,IF(OR(Y11="Feiertag",Y11="Krankenstand",Y11="Urlaub",Y11="Pflegeurlaub"),0,IF(Y11="halber Arbeitstag",INDIRECT(ADDRESS((ROW('Jahresüberblick'!$C$12)+WEEKDAY(B11,2)),4,4,TRUE,"Jahresüberblick"))*0.5,INDIRECT(ADDRESS((ROW('Jahresüberblick'!$C$12)+WEEKDAY(B11,2)),4,4,TRUE,"Jahresüberblick")))))</f>
        <v>0</v>
      </c>
      <c r="W11" s="41">
        <f t="shared" si="13"/>
        <v>0</v>
      </c>
      <c r="X11" s="43">
        <f t="shared" si="14"/>
        <v>0</v>
      </c>
      <c r="Y11" s="50"/>
      <c r="Z11" s="43">
        <f t="shared" si="15"/>
        <v>0</v>
      </c>
      <c r="AA11" s="45"/>
      <c r="AB11" s="46"/>
    </row>
    <row r="12" ht="12.0" customHeight="1">
      <c r="A12" s="33">
        <f t="shared" si="1"/>
        <v>49</v>
      </c>
      <c r="B12" s="34">
        <f t="shared" si="16"/>
        <v>43807</v>
      </c>
      <c r="C12" s="48">
        <v>1.0</v>
      </c>
      <c r="D12" s="38"/>
      <c r="E12" s="37"/>
      <c r="F12" s="38"/>
      <c r="G12" s="37"/>
      <c r="H12" s="38"/>
      <c r="I12" s="37"/>
      <c r="J12" s="38"/>
      <c r="K12" s="37"/>
      <c r="L12" s="38"/>
      <c r="M12" s="37"/>
      <c r="N12" s="38"/>
      <c r="O12" s="41">
        <f t="shared" si="7"/>
        <v>0</v>
      </c>
      <c r="P12" s="42">
        <f t="shared" si="8"/>
        <v>0</v>
      </c>
      <c r="Q12" s="41">
        <f t="shared" si="9"/>
        <v>0</v>
      </c>
      <c r="R12" s="42">
        <f t="shared" si="10"/>
        <v>0</v>
      </c>
      <c r="S12" s="41">
        <f t="shared" si="11"/>
        <v>0</v>
      </c>
      <c r="T12" s="42">
        <f t="shared" si="17"/>
        <v>0</v>
      </c>
      <c r="U12" s="42">
        <f t="shared" si="12"/>
        <v>0</v>
      </c>
      <c r="V12" s="41">
        <f>IF(Y12="halber Urlaubstag",0,IF(OR(Y12="Feiertag",Y12="Krankenstand",Y12="Urlaub",Y12="Pflegeurlaub"),0,IF(Y12="halber Arbeitstag",INDIRECT(ADDRESS((ROW('Jahresüberblick'!$C$12)+WEEKDAY(B12,2)),4,4,TRUE,"Jahresüberblick"))*0.5,INDIRECT(ADDRESS((ROW('Jahresüberblick'!$C$12)+WEEKDAY(B12,2)),4,4,TRUE,"Jahresüberblick")))))</f>
        <v>0</v>
      </c>
      <c r="W12" s="41">
        <f t="shared" si="13"/>
        <v>0</v>
      </c>
      <c r="X12" s="43">
        <f t="shared" si="14"/>
        <v>0</v>
      </c>
      <c r="Y12" s="44" t="s">
        <v>20</v>
      </c>
      <c r="Z12" s="43">
        <f t="shared" si="15"/>
        <v>0</v>
      </c>
      <c r="AA12" s="45"/>
      <c r="AB12" s="46"/>
    </row>
    <row r="13" ht="12.0" customHeight="1">
      <c r="A13" s="33">
        <f t="shared" si="1"/>
        <v>50</v>
      </c>
      <c r="B13" s="34">
        <f t="shared" si="16"/>
        <v>43808</v>
      </c>
      <c r="C13" s="48">
        <v>1.0</v>
      </c>
      <c r="D13" s="38"/>
      <c r="E13" s="37"/>
      <c r="F13" s="38"/>
      <c r="G13" s="37"/>
      <c r="H13" s="38"/>
      <c r="I13" s="37"/>
      <c r="J13" s="38"/>
      <c r="K13" s="37"/>
      <c r="L13" s="38"/>
      <c r="M13" s="37"/>
      <c r="N13" s="38"/>
      <c r="O13" s="41">
        <f t="shared" si="7"/>
        <v>0</v>
      </c>
      <c r="P13" s="42">
        <f t="shared" si="8"/>
        <v>0</v>
      </c>
      <c r="Q13" s="41">
        <f t="shared" si="9"/>
        <v>0</v>
      </c>
      <c r="R13" s="42">
        <f t="shared" si="10"/>
        <v>0</v>
      </c>
      <c r="S13" s="41">
        <f t="shared" si="11"/>
        <v>0</v>
      </c>
      <c r="T13" s="42">
        <f t="shared" si="17"/>
        <v>0</v>
      </c>
      <c r="U13" s="42">
        <f t="shared" si="12"/>
        <v>0</v>
      </c>
      <c r="V13" s="41">
        <f>IF(Y13="halber Urlaubstag",0,IF(OR(Y13="Feiertag",Y13="Krankenstand",Y13="Urlaub",Y13="Pflegeurlaub"),0,IF(Y13="halber Arbeitstag",INDIRECT(ADDRESS((ROW('Jahresüberblick'!$C$12)+WEEKDAY(B13,2)),4,4,TRUE,"Jahresüberblick"))*0.5,INDIRECT(ADDRESS((ROW('Jahresüberblick'!$C$12)+WEEKDAY(B13,2)),4,4,TRUE,"Jahresüberblick")))))</f>
        <v>5</v>
      </c>
      <c r="W13" s="41">
        <f t="shared" si="13"/>
        <v>0</v>
      </c>
      <c r="X13" s="43">
        <f t="shared" si="14"/>
        <v>0</v>
      </c>
      <c r="Y13" s="51"/>
      <c r="Z13" s="43">
        <f t="shared" si="15"/>
        <v>0</v>
      </c>
      <c r="AA13" s="45"/>
      <c r="AB13" s="46"/>
    </row>
    <row r="14" ht="12.0" customHeight="1">
      <c r="A14" s="33">
        <f t="shared" si="1"/>
        <v>50</v>
      </c>
      <c r="B14" s="34">
        <f t="shared" si="16"/>
        <v>43809</v>
      </c>
      <c r="C14" s="48">
        <v>1.0</v>
      </c>
      <c r="D14" s="36"/>
      <c r="E14" s="37"/>
      <c r="F14" s="36"/>
      <c r="G14" s="37"/>
      <c r="H14" s="36"/>
      <c r="I14" s="37"/>
      <c r="J14" s="36"/>
      <c r="K14" s="37"/>
      <c r="L14" s="38"/>
      <c r="M14" s="37"/>
      <c r="N14" s="38"/>
      <c r="O14" s="41">
        <f t="shared" si="7"/>
        <v>0</v>
      </c>
      <c r="P14" s="42">
        <f t="shared" si="8"/>
        <v>0</v>
      </c>
      <c r="Q14" s="41">
        <f t="shared" si="9"/>
        <v>0</v>
      </c>
      <c r="R14" s="42">
        <f t="shared" si="10"/>
        <v>0</v>
      </c>
      <c r="S14" s="41">
        <f t="shared" si="11"/>
        <v>0</v>
      </c>
      <c r="T14" s="42">
        <f t="shared" si="17"/>
        <v>0</v>
      </c>
      <c r="U14" s="42">
        <f t="shared" si="12"/>
        <v>0</v>
      </c>
      <c r="V14" s="41">
        <f>IF(Y14="halber Urlaubstag",0,IF(OR(Y14="Feiertag",Y14="Krankenstand",Y14="Urlaub",Y14="Pflegeurlaub"),0,IF(Y14="halber Arbeitstag",INDIRECT(ADDRESS((ROW('Jahresüberblick'!$C$12)+WEEKDAY(B14,2)),4,4,TRUE,"Jahresüberblick"))*0.5,INDIRECT(ADDRESS((ROW('Jahresüberblick'!$C$12)+WEEKDAY(B14,2)),4,4,TRUE,"Jahresüberblick")))))</f>
        <v>5</v>
      </c>
      <c r="W14" s="41">
        <f t="shared" si="13"/>
        <v>0</v>
      </c>
      <c r="X14" s="43">
        <f t="shared" si="14"/>
        <v>0</v>
      </c>
      <c r="Y14" s="51"/>
      <c r="Z14" s="43">
        <f t="shared" si="15"/>
        <v>0</v>
      </c>
      <c r="AA14" s="45"/>
      <c r="AB14" s="46"/>
    </row>
    <row r="15" ht="12.0" customHeight="1">
      <c r="A15" s="33">
        <f t="shared" si="1"/>
        <v>50</v>
      </c>
      <c r="B15" s="34">
        <f t="shared" si="16"/>
        <v>43810</v>
      </c>
      <c r="C15" s="48">
        <v>1.0</v>
      </c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41"/>
      <c r="P15" s="42">
        <f t="shared" si="8"/>
        <v>0</v>
      </c>
      <c r="Q15" s="41">
        <f t="shared" si="9"/>
        <v>0</v>
      </c>
      <c r="R15" s="42">
        <f t="shared" si="10"/>
        <v>0</v>
      </c>
      <c r="S15" s="41">
        <f t="shared" si="11"/>
        <v>0</v>
      </c>
      <c r="T15" s="42"/>
      <c r="U15" s="42">
        <f t="shared" si="12"/>
        <v>0</v>
      </c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5</v>
      </c>
      <c r="W15" s="41">
        <f t="shared" si="13"/>
        <v>0</v>
      </c>
      <c r="X15" s="43">
        <f t="shared" si="14"/>
        <v>0</v>
      </c>
      <c r="Y15" s="44"/>
      <c r="Z15" s="43">
        <f t="shared" si="15"/>
        <v>0</v>
      </c>
      <c r="AA15" s="45"/>
      <c r="AB15" s="46"/>
    </row>
    <row r="16" ht="12.0" customHeight="1">
      <c r="A16" s="33">
        <f t="shared" si="1"/>
        <v>50</v>
      </c>
      <c r="B16" s="34">
        <f t="shared" si="16"/>
        <v>43811</v>
      </c>
      <c r="C16" s="48">
        <v>1.0</v>
      </c>
      <c r="D16" s="36"/>
      <c r="E16" s="37"/>
      <c r="F16" s="36"/>
      <c r="G16" s="37"/>
      <c r="H16" s="36"/>
      <c r="I16" s="37"/>
      <c r="J16" s="36"/>
      <c r="K16" s="37"/>
      <c r="L16" s="38"/>
      <c r="M16" s="37"/>
      <c r="N16" s="38"/>
      <c r="O16" s="41"/>
      <c r="P16" s="42">
        <f t="shared" si="8"/>
        <v>0</v>
      </c>
      <c r="Q16" s="41">
        <f t="shared" si="9"/>
        <v>0</v>
      </c>
      <c r="R16" s="42">
        <f t="shared" si="10"/>
        <v>0</v>
      </c>
      <c r="S16" s="41">
        <f t="shared" si="11"/>
        <v>0</v>
      </c>
      <c r="T16" s="42"/>
      <c r="U16" s="42">
        <f t="shared" si="12"/>
        <v>0</v>
      </c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5</v>
      </c>
      <c r="W16" s="41">
        <f t="shared" si="13"/>
        <v>0</v>
      </c>
      <c r="X16" s="43">
        <f t="shared" si="14"/>
        <v>0</v>
      </c>
      <c r="Y16" s="44"/>
      <c r="Z16" s="43">
        <f t="shared" si="15"/>
        <v>0</v>
      </c>
      <c r="AA16" s="45"/>
      <c r="AB16" s="46"/>
    </row>
    <row r="17" ht="12.0" customHeight="1">
      <c r="A17" s="33">
        <f t="shared" si="1"/>
        <v>50</v>
      </c>
      <c r="B17" s="34">
        <f t="shared" si="16"/>
        <v>43812</v>
      </c>
      <c r="C17" s="48">
        <v>1.0</v>
      </c>
      <c r="D17" s="36"/>
      <c r="E17" s="37"/>
      <c r="F17" s="36"/>
      <c r="G17" s="37"/>
      <c r="H17" s="36"/>
      <c r="I17" s="37"/>
      <c r="J17" s="36"/>
      <c r="K17" s="37"/>
      <c r="L17" s="38"/>
      <c r="M17" s="37"/>
      <c r="N17" s="38"/>
      <c r="O17" s="41"/>
      <c r="P17" s="42">
        <f t="shared" si="8"/>
        <v>0</v>
      </c>
      <c r="Q17" s="41">
        <f t="shared" si="9"/>
        <v>0</v>
      </c>
      <c r="R17" s="42">
        <f t="shared" si="10"/>
        <v>0</v>
      </c>
      <c r="S17" s="41">
        <f t="shared" si="11"/>
        <v>0</v>
      </c>
      <c r="T17" s="42"/>
      <c r="U17" s="42">
        <f t="shared" si="12"/>
        <v>0</v>
      </c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5</v>
      </c>
      <c r="W17" s="41">
        <f t="shared" si="13"/>
        <v>0</v>
      </c>
      <c r="X17" s="43">
        <f t="shared" si="14"/>
        <v>0</v>
      </c>
      <c r="Y17" s="52"/>
      <c r="Z17" s="43">
        <f t="shared" si="15"/>
        <v>0</v>
      </c>
      <c r="AA17" s="45"/>
      <c r="AB17" s="46"/>
    </row>
    <row r="18" ht="12.0" customHeight="1">
      <c r="A18" s="33">
        <f t="shared" si="1"/>
        <v>50</v>
      </c>
      <c r="B18" s="34">
        <f t="shared" si="16"/>
        <v>43813</v>
      </c>
      <c r="C18" s="48">
        <v>1.0</v>
      </c>
      <c r="D18" s="38"/>
      <c r="E18" s="37"/>
      <c r="F18" s="38"/>
      <c r="G18" s="37"/>
      <c r="H18" s="38"/>
      <c r="I18" s="37"/>
      <c r="J18" s="38"/>
      <c r="K18" s="37"/>
      <c r="L18" s="38"/>
      <c r="M18" s="37"/>
      <c r="N18" s="38"/>
      <c r="O18" s="41">
        <f t="shared" ref="O18:O35" si="18">N18*24</f>
        <v>0</v>
      </c>
      <c r="P18" s="42">
        <f t="shared" si="8"/>
        <v>0</v>
      </c>
      <c r="Q18" s="41">
        <f t="shared" si="9"/>
        <v>0</v>
      </c>
      <c r="R18" s="42">
        <f t="shared" si="10"/>
        <v>0</v>
      </c>
      <c r="S18" s="41">
        <f t="shared" si="11"/>
        <v>0</v>
      </c>
      <c r="T18" s="42">
        <f t="shared" ref="T18:T33" si="19">IF(TEXT(B18,"DDD") = "So.", SUM($R12:$R18), 0)</f>
        <v>0</v>
      </c>
      <c r="U18" s="42">
        <f t="shared" si="12"/>
        <v>0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0</v>
      </c>
      <c r="W18" s="41">
        <f t="shared" si="13"/>
        <v>0</v>
      </c>
      <c r="X18" s="43">
        <f t="shared" si="14"/>
        <v>0</v>
      </c>
      <c r="Y18" s="52"/>
      <c r="Z18" s="43">
        <f t="shared" si="15"/>
        <v>0</v>
      </c>
      <c r="AA18" s="45"/>
      <c r="AB18" s="46"/>
    </row>
    <row r="19" ht="12.0" customHeight="1">
      <c r="A19" s="33">
        <f t="shared" si="1"/>
        <v>50</v>
      </c>
      <c r="B19" s="34">
        <f t="shared" si="16"/>
        <v>43814</v>
      </c>
      <c r="C19" s="48">
        <v>1.0</v>
      </c>
      <c r="D19" s="38"/>
      <c r="E19" s="37"/>
      <c r="F19" s="38"/>
      <c r="G19" s="37"/>
      <c r="H19" s="38"/>
      <c r="I19" s="37"/>
      <c r="J19" s="38"/>
      <c r="K19" s="37"/>
      <c r="L19" s="38"/>
      <c r="M19" s="37"/>
      <c r="N19" s="38"/>
      <c r="O19" s="41">
        <f t="shared" si="18"/>
        <v>0</v>
      </c>
      <c r="P19" s="42">
        <f t="shared" si="8"/>
        <v>0</v>
      </c>
      <c r="Q19" s="41">
        <f t="shared" si="9"/>
        <v>0</v>
      </c>
      <c r="R19" s="42">
        <f t="shared" si="10"/>
        <v>0</v>
      </c>
      <c r="S19" s="41">
        <f t="shared" si="11"/>
        <v>0</v>
      </c>
      <c r="T19" s="42">
        <f t="shared" si="19"/>
        <v>0</v>
      </c>
      <c r="U19" s="42">
        <f t="shared" si="12"/>
        <v>0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0</v>
      </c>
      <c r="W19" s="41">
        <f t="shared" si="13"/>
        <v>0</v>
      </c>
      <c r="X19" s="43">
        <f t="shared" si="14"/>
        <v>0</v>
      </c>
      <c r="Y19" s="52"/>
      <c r="Z19" s="43">
        <f t="shared" si="15"/>
        <v>0</v>
      </c>
      <c r="AA19" s="45"/>
      <c r="AB19" s="46"/>
    </row>
    <row r="20" ht="12.0" customHeight="1">
      <c r="A20" s="33">
        <f t="shared" si="1"/>
        <v>51</v>
      </c>
      <c r="B20" s="34">
        <f t="shared" si="16"/>
        <v>43815</v>
      </c>
      <c r="C20" s="48">
        <v>1.0</v>
      </c>
      <c r="D20" s="38"/>
      <c r="E20" s="37"/>
      <c r="F20" s="38"/>
      <c r="G20" s="37"/>
      <c r="H20" s="38"/>
      <c r="I20" s="37"/>
      <c r="J20" s="38"/>
      <c r="K20" s="37"/>
      <c r="L20" s="38"/>
      <c r="M20" s="37"/>
      <c r="N20" s="38"/>
      <c r="O20" s="41">
        <f t="shared" si="18"/>
        <v>0</v>
      </c>
      <c r="P20" s="42">
        <f t="shared" si="8"/>
        <v>0</v>
      </c>
      <c r="Q20" s="41">
        <f t="shared" si="9"/>
        <v>0</v>
      </c>
      <c r="R20" s="42">
        <f t="shared" si="10"/>
        <v>0</v>
      </c>
      <c r="S20" s="41">
        <f t="shared" si="11"/>
        <v>0</v>
      </c>
      <c r="T20" s="42">
        <f t="shared" si="19"/>
        <v>0</v>
      </c>
      <c r="U20" s="42">
        <f t="shared" si="12"/>
        <v>0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5</v>
      </c>
      <c r="W20" s="41">
        <f t="shared" si="13"/>
        <v>0</v>
      </c>
      <c r="X20" s="43">
        <f t="shared" si="14"/>
        <v>0</v>
      </c>
      <c r="Y20" s="51"/>
      <c r="Z20" s="43">
        <f t="shared" si="15"/>
        <v>0</v>
      </c>
      <c r="AA20" s="45"/>
      <c r="AB20" s="46"/>
    </row>
    <row r="21" ht="12.0" customHeight="1">
      <c r="A21" s="33">
        <f t="shared" si="1"/>
        <v>51</v>
      </c>
      <c r="B21" s="34">
        <f t="shared" si="16"/>
        <v>43816</v>
      </c>
      <c r="C21" s="48">
        <v>1.0</v>
      </c>
      <c r="D21" s="36"/>
      <c r="E21" s="37"/>
      <c r="F21" s="36"/>
      <c r="G21" s="37"/>
      <c r="H21" s="36"/>
      <c r="I21" s="37"/>
      <c r="J21" s="36"/>
      <c r="K21" s="37"/>
      <c r="L21" s="38"/>
      <c r="M21" s="37"/>
      <c r="N21" s="38"/>
      <c r="O21" s="41">
        <f t="shared" si="18"/>
        <v>0</v>
      </c>
      <c r="P21" s="42">
        <f t="shared" si="8"/>
        <v>0</v>
      </c>
      <c r="Q21" s="41">
        <f t="shared" si="9"/>
        <v>0</v>
      </c>
      <c r="R21" s="42">
        <f t="shared" si="10"/>
        <v>0</v>
      </c>
      <c r="S21" s="41">
        <f t="shared" si="11"/>
        <v>0</v>
      </c>
      <c r="T21" s="42">
        <f t="shared" si="19"/>
        <v>0</v>
      </c>
      <c r="U21" s="42">
        <f t="shared" si="12"/>
        <v>0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5</v>
      </c>
      <c r="W21" s="41">
        <f t="shared" si="13"/>
        <v>0</v>
      </c>
      <c r="X21" s="43">
        <f t="shared" si="14"/>
        <v>0</v>
      </c>
      <c r="Y21" s="51"/>
      <c r="Z21" s="43">
        <f t="shared" si="15"/>
        <v>0</v>
      </c>
      <c r="AA21" s="45"/>
      <c r="AB21" s="46"/>
    </row>
    <row r="22" ht="12.0" customHeight="1">
      <c r="A22" s="33">
        <f t="shared" si="1"/>
        <v>51</v>
      </c>
      <c r="B22" s="34">
        <f t="shared" si="16"/>
        <v>43817</v>
      </c>
      <c r="C22" s="48">
        <v>1.0</v>
      </c>
      <c r="D22" s="36"/>
      <c r="E22" s="37"/>
      <c r="F22" s="36"/>
      <c r="G22" s="37"/>
      <c r="H22" s="36"/>
      <c r="I22" s="37"/>
      <c r="J22" s="36"/>
      <c r="K22" s="37"/>
      <c r="L22" s="38"/>
      <c r="M22" s="37"/>
      <c r="N22" s="38"/>
      <c r="O22" s="41">
        <f t="shared" si="18"/>
        <v>0</v>
      </c>
      <c r="P22" s="42">
        <f t="shared" si="8"/>
        <v>0</v>
      </c>
      <c r="Q22" s="41">
        <f t="shared" si="9"/>
        <v>0</v>
      </c>
      <c r="R22" s="42">
        <f t="shared" si="10"/>
        <v>0</v>
      </c>
      <c r="S22" s="41">
        <f t="shared" si="11"/>
        <v>0</v>
      </c>
      <c r="T22" s="42">
        <f t="shared" si="19"/>
        <v>0</v>
      </c>
      <c r="U22" s="42">
        <f t="shared" si="12"/>
        <v>0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5</v>
      </c>
      <c r="W22" s="41">
        <f t="shared" si="13"/>
        <v>0</v>
      </c>
      <c r="X22" s="43">
        <f t="shared" si="14"/>
        <v>0</v>
      </c>
      <c r="Y22" s="51"/>
      <c r="Z22" s="43">
        <f t="shared" si="15"/>
        <v>0</v>
      </c>
      <c r="AA22" s="45"/>
      <c r="AB22" s="46"/>
    </row>
    <row r="23" ht="12.0" customHeight="1">
      <c r="A23" s="33">
        <f t="shared" si="1"/>
        <v>51</v>
      </c>
      <c r="B23" s="34">
        <f t="shared" si="16"/>
        <v>43818</v>
      </c>
      <c r="C23" s="48">
        <v>1.0</v>
      </c>
      <c r="D23" s="36"/>
      <c r="E23" s="37"/>
      <c r="F23" s="36"/>
      <c r="G23" s="37"/>
      <c r="H23" s="36"/>
      <c r="I23" s="37"/>
      <c r="J23" s="36"/>
      <c r="K23" s="37"/>
      <c r="L23" s="38"/>
      <c r="M23" s="37"/>
      <c r="N23" s="38"/>
      <c r="O23" s="41">
        <f t="shared" si="18"/>
        <v>0</v>
      </c>
      <c r="P23" s="42">
        <f t="shared" si="8"/>
        <v>0</v>
      </c>
      <c r="Q23" s="41">
        <f t="shared" si="9"/>
        <v>0</v>
      </c>
      <c r="R23" s="42">
        <f t="shared" si="10"/>
        <v>0</v>
      </c>
      <c r="S23" s="41">
        <f t="shared" si="11"/>
        <v>0</v>
      </c>
      <c r="T23" s="42">
        <f t="shared" si="19"/>
        <v>0</v>
      </c>
      <c r="U23" s="42">
        <f t="shared" si="12"/>
        <v>0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5</v>
      </c>
      <c r="W23" s="41">
        <f t="shared" si="13"/>
        <v>0</v>
      </c>
      <c r="X23" s="43">
        <f t="shared" si="14"/>
        <v>0</v>
      </c>
      <c r="Y23" s="51"/>
      <c r="Z23" s="43">
        <f t="shared" si="15"/>
        <v>0</v>
      </c>
      <c r="AA23" s="45"/>
      <c r="AB23" s="47"/>
    </row>
    <row r="24" ht="12.0" customHeight="1">
      <c r="A24" s="33">
        <f t="shared" si="1"/>
        <v>51</v>
      </c>
      <c r="B24" s="34">
        <f t="shared" si="16"/>
        <v>43819</v>
      </c>
      <c r="C24" s="48">
        <v>1.0</v>
      </c>
      <c r="D24" s="36"/>
      <c r="E24" s="37"/>
      <c r="F24" s="36"/>
      <c r="G24" s="37"/>
      <c r="H24" s="36"/>
      <c r="I24" s="37"/>
      <c r="J24" s="36"/>
      <c r="K24" s="37"/>
      <c r="L24" s="36"/>
      <c r="M24" s="37"/>
      <c r="N24" s="36"/>
      <c r="O24" s="41">
        <f t="shared" si="18"/>
        <v>0</v>
      </c>
      <c r="P24" s="42">
        <f t="shared" si="8"/>
        <v>0</v>
      </c>
      <c r="Q24" s="41">
        <f t="shared" si="9"/>
        <v>0</v>
      </c>
      <c r="R24" s="42">
        <f t="shared" si="10"/>
        <v>0</v>
      </c>
      <c r="S24" s="41">
        <f t="shared" si="11"/>
        <v>0</v>
      </c>
      <c r="T24" s="42">
        <f t="shared" si="19"/>
        <v>0</v>
      </c>
      <c r="U24" s="42">
        <f t="shared" si="12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5</v>
      </c>
      <c r="W24" s="41">
        <f t="shared" si="13"/>
        <v>0</v>
      </c>
      <c r="X24" s="43">
        <f t="shared" si="14"/>
        <v>0</v>
      </c>
      <c r="Y24" s="51"/>
      <c r="Z24" s="43">
        <f t="shared" si="15"/>
        <v>0</v>
      </c>
      <c r="AA24" s="45"/>
      <c r="AB24" s="46"/>
    </row>
    <row r="25" ht="12.0" customHeight="1">
      <c r="A25" s="33">
        <f t="shared" si="1"/>
        <v>51</v>
      </c>
      <c r="B25" s="34">
        <f t="shared" si="16"/>
        <v>43820</v>
      </c>
      <c r="C25" s="48">
        <v>1.0</v>
      </c>
      <c r="D25" s="36"/>
      <c r="E25" s="37"/>
      <c r="F25" s="38"/>
      <c r="G25" s="37"/>
      <c r="H25" s="38"/>
      <c r="I25" s="37"/>
      <c r="J25" s="38"/>
      <c r="K25" s="37"/>
      <c r="L25" s="38"/>
      <c r="M25" s="37"/>
      <c r="N25" s="38"/>
      <c r="O25" s="41">
        <f t="shared" si="18"/>
        <v>0</v>
      </c>
      <c r="P25" s="42">
        <f t="shared" si="8"/>
        <v>0</v>
      </c>
      <c r="Q25" s="41">
        <f t="shared" si="9"/>
        <v>0</v>
      </c>
      <c r="R25" s="42">
        <f t="shared" si="10"/>
        <v>0</v>
      </c>
      <c r="S25" s="41">
        <f t="shared" si="11"/>
        <v>0</v>
      </c>
      <c r="T25" s="42">
        <f t="shared" si="19"/>
        <v>0</v>
      </c>
      <c r="U25" s="42">
        <f t="shared" si="12"/>
        <v>0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0</v>
      </c>
      <c r="W25" s="41">
        <f t="shared" si="13"/>
        <v>0</v>
      </c>
      <c r="X25" s="43">
        <f t="shared" si="14"/>
        <v>0</v>
      </c>
      <c r="Y25" s="51"/>
      <c r="Z25" s="43">
        <f t="shared" si="15"/>
        <v>0</v>
      </c>
      <c r="AA25" s="45"/>
      <c r="AB25" s="46"/>
    </row>
    <row r="26" ht="12.0" customHeight="1">
      <c r="A26" s="33">
        <f t="shared" si="1"/>
        <v>51</v>
      </c>
      <c r="B26" s="34">
        <f t="shared" si="16"/>
        <v>43821</v>
      </c>
      <c r="C26" s="48">
        <v>1.0</v>
      </c>
      <c r="D26" s="38"/>
      <c r="E26" s="37">
        <f t="shared" ref="E26:E35" si="20">D26*24</f>
        <v>0</v>
      </c>
      <c r="F26" s="38"/>
      <c r="G26" s="37">
        <f t="shared" ref="G26:G35" si="21">F26*24</f>
        <v>0</v>
      </c>
      <c r="H26" s="38"/>
      <c r="I26" s="37">
        <f t="shared" ref="I26:I35" si="22">H26*24</f>
        <v>0</v>
      </c>
      <c r="J26" s="38"/>
      <c r="K26" s="37">
        <f t="shared" ref="K26:K35" si="23">J26*24</f>
        <v>0</v>
      </c>
      <c r="L26" s="38"/>
      <c r="M26" s="37">
        <f t="shared" ref="M26:M35" si="24">L26*24</f>
        <v>0</v>
      </c>
      <c r="N26" s="38"/>
      <c r="O26" s="41">
        <f t="shared" si="18"/>
        <v>0</v>
      </c>
      <c r="P26" s="42">
        <f t="shared" si="8"/>
        <v>0</v>
      </c>
      <c r="Q26" s="41">
        <f t="shared" si="9"/>
        <v>0</v>
      </c>
      <c r="R26" s="42">
        <f t="shared" si="10"/>
        <v>0</v>
      </c>
      <c r="S26" s="41">
        <f t="shared" si="11"/>
        <v>0</v>
      </c>
      <c r="T26" s="42">
        <f t="shared" si="19"/>
        <v>0</v>
      </c>
      <c r="U26" s="42">
        <f t="shared" si="12"/>
        <v>0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0</v>
      </c>
      <c r="W26" s="41">
        <f t="shared" si="13"/>
        <v>0</v>
      </c>
      <c r="X26" s="43">
        <f t="shared" si="14"/>
        <v>0</v>
      </c>
      <c r="Y26" s="51"/>
      <c r="Z26" s="43">
        <f t="shared" si="15"/>
        <v>0</v>
      </c>
      <c r="AA26" s="45"/>
      <c r="AB26" s="46"/>
    </row>
    <row r="27" ht="12.0" customHeight="1">
      <c r="A27" s="33">
        <f t="shared" si="1"/>
        <v>52</v>
      </c>
      <c r="B27" s="34">
        <f t="shared" si="16"/>
        <v>43822</v>
      </c>
      <c r="C27" s="48">
        <v>1.0</v>
      </c>
      <c r="D27" s="38"/>
      <c r="E27" s="37">
        <f t="shared" si="20"/>
        <v>0</v>
      </c>
      <c r="F27" s="38"/>
      <c r="G27" s="37">
        <f t="shared" si="21"/>
        <v>0</v>
      </c>
      <c r="H27" s="38"/>
      <c r="I27" s="37">
        <f t="shared" si="22"/>
        <v>0</v>
      </c>
      <c r="J27" s="38"/>
      <c r="K27" s="37">
        <f t="shared" si="23"/>
        <v>0</v>
      </c>
      <c r="L27" s="38"/>
      <c r="M27" s="37">
        <f t="shared" si="24"/>
        <v>0</v>
      </c>
      <c r="N27" s="38"/>
      <c r="O27" s="41">
        <f t="shared" si="18"/>
        <v>0</v>
      </c>
      <c r="P27" s="42">
        <f t="shared" si="8"/>
        <v>0</v>
      </c>
      <c r="Q27" s="41">
        <f t="shared" si="9"/>
        <v>0</v>
      </c>
      <c r="R27" s="42">
        <f t="shared" si="10"/>
        <v>0</v>
      </c>
      <c r="S27" s="41">
        <f t="shared" si="11"/>
        <v>0</v>
      </c>
      <c r="T27" s="42">
        <f t="shared" si="19"/>
        <v>0</v>
      </c>
      <c r="U27" s="42">
        <f t="shared" si="12"/>
        <v>0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5</v>
      </c>
      <c r="W27" s="41">
        <f t="shared" si="13"/>
        <v>0</v>
      </c>
      <c r="X27" s="43">
        <f t="shared" si="14"/>
        <v>0</v>
      </c>
      <c r="Y27" s="51"/>
      <c r="Z27" s="43">
        <f t="shared" si="15"/>
        <v>0</v>
      </c>
      <c r="AA27" s="45"/>
      <c r="AB27" s="46"/>
    </row>
    <row r="28" ht="12.0" customHeight="1">
      <c r="A28" s="33">
        <f t="shared" si="1"/>
        <v>52</v>
      </c>
      <c r="B28" s="34">
        <f t="shared" si="16"/>
        <v>43823</v>
      </c>
      <c r="C28" s="48">
        <v>1.0</v>
      </c>
      <c r="D28" s="38"/>
      <c r="E28" s="37">
        <f t="shared" si="20"/>
        <v>0</v>
      </c>
      <c r="F28" s="38"/>
      <c r="G28" s="37">
        <f t="shared" si="21"/>
        <v>0</v>
      </c>
      <c r="H28" s="38"/>
      <c r="I28" s="37">
        <f t="shared" si="22"/>
        <v>0</v>
      </c>
      <c r="J28" s="38"/>
      <c r="K28" s="37">
        <f t="shared" si="23"/>
        <v>0</v>
      </c>
      <c r="L28" s="38"/>
      <c r="M28" s="37">
        <f t="shared" si="24"/>
        <v>0</v>
      </c>
      <c r="N28" s="38"/>
      <c r="O28" s="41">
        <f t="shared" si="18"/>
        <v>0</v>
      </c>
      <c r="P28" s="42">
        <f t="shared" si="8"/>
        <v>0</v>
      </c>
      <c r="Q28" s="41">
        <f t="shared" si="9"/>
        <v>0</v>
      </c>
      <c r="R28" s="42">
        <f t="shared" si="10"/>
        <v>0</v>
      </c>
      <c r="S28" s="41">
        <f t="shared" si="11"/>
        <v>0</v>
      </c>
      <c r="T28" s="42">
        <f t="shared" si="19"/>
        <v>0</v>
      </c>
      <c r="U28" s="42">
        <f t="shared" si="12"/>
        <v>0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0</v>
      </c>
      <c r="W28" s="41">
        <f t="shared" si="13"/>
        <v>0</v>
      </c>
      <c r="X28" s="43">
        <f t="shared" si="14"/>
        <v>0</v>
      </c>
      <c r="Y28" s="52" t="s">
        <v>20</v>
      </c>
      <c r="Z28" s="43">
        <f t="shared" si="15"/>
        <v>0</v>
      </c>
      <c r="AA28" s="45"/>
      <c r="AB28" s="46"/>
    </row>
    <row r="29" ht="12.0" customHeight="1">
      <c r="A29" s="33">
        <f t="shared" si="1"/>
        <v>52</v>
      </c>
      <c r="B29" s="34">
        <f t="shared" si="16"/>
        <v>43824</v>
      </c>
      <c r="C29" s="48">
        <v>1.0</v>
      </c>
      <c r="D29" s="38"/>
      <c r="E29" s="37">
        <f t="shared" si="20"/>
        <v>0</v>
      </c>
      <c r="F29" s="38"/>
      <c r="G29" s="37">
        <f t="shared" si="21"/>
        <v>0</v>
      </c>
      <c r="H29" s="38"/>
      <c r="I29" s="37">
        <f t="shared" si="22"/>
        <v>0</v>
      </c>
      <c r="J29" s="38"/>
      <c r="K29" s="37">
        <f t="shared" si="23"/>
        <v>0</v>
      </c>
      <c r="L29" s="38"/>
      <c r="M29" s="37">
        <f t="shared" si="24"/>
        <v>0</v>
      </c>
      <c r="N29" s="38"/>
      <c r="O29" s="41">
        <f t="shared" si="18"/>
        <v>0</v>
      </c>
      <c r="P29" s="42">
        <f t="shared" si="8"/>
        <v>0</v>
      </c>
      <c r="Q29" s="41">
        <f t="shared" si="9"/>
        <v>0</v>
      </c>
      <c r="R29" s="42">
        <f t="shared" si="10"/>
        <v>0</v>
      </c>
      <c r="S29" s="41">
        <f t="shared" si="11"/>
        <v>0</v>
      </c>
      <c r="T29" s="42">
        <f t="shared" si="19"/>
        <v>0</v>
      </c>
      <c r="U29" s="42">
        <f t="shared" si="12"/>
        <v>0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0</v>
      </c>
      <c r="W29" s="41">
        <f t="shared" si="13"/>
        <v>0</v>
      </c>
      <c r="X29" s="43">
        <f t="shared" si="14"/>
        <v>0</v>
      </c>
      <c r="Y29" s="52" t="s">
        <v>20</v>
      </c>
      <c r="Z29" s="43">
        <f t="shared" si="15"/>
        <v>0</v>
      </c>
      <c r="AA29" s="45"/>
      <c r="AB29" s="46"/>
    </row>
    <row r="30" ht="12.0" customHeight="1">
      <c r="A30" s="33">
        <f t="shared" si="1"/>
        <v>52</v>
      </c>
      <c r="B30" s="34">
        <f t="shared" si="16"/>
        <v>43825</v>
      </c>
      <c r="C30" s="48">
        <v>1.0</v>
      </c>
      <c r="D30" s="38"/>
      <c r="E30" s="37">
        <f t="shared" si="20"/>
        <v>0</v>
      </c>
      <c r="F30" s="38"/>
      <c r="G30" s="37">
        <f t="shared" si="21"/>
        <v>0</v>
      </c>
      <c r="H30" s="38"/>
      <c r="I30" s="37">
        <f t="shared" si="22"/>
        <v>0</v>
      </c>
      <c r="J30" s="38"/>
      <c r="K30" s="37">
        <f t="shared" si="23"/>
        <v>0</v>
      </c>
      <c r="L30" s="38"/>
      <c r="M30" s="37">
        <f t="shared" si="24"/>
        <v>0</v>
      </c>
      <c r="N30" s="38"/>
      <c r="O30" s="41">
        <f t="shared" si="18"/>
        <v>0</v>
      </c>
      <c r="P30" s="42">
        <f t="shared" si="8"/>
        <v>0</v>
      </c>
      <c r="Q30" s="41">
        <f t="shared" si="9"/>
        <v>0</v>
      </c>
      <c r="R30" s="42">
        <f t="shared" si="10"/>
        <v>0</v>
      </c>
      <c r="S30" s="41">
        <f t="shared" si="11"/>
        <v>0</v>
      </c>
      <c r="T30" s="42">
        <f t="shared" si="19"/>
        <v>0</v>
      </c>
      <c r="U30" s="42">
        <f t="shared" si="12"/>
        <v>0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0</v>
      </c>
      <c r="W30" s="41">
        <f t="shared" si="13"/>
        <v>0</v>
      </c>
      <c r="X30" s="43">
        <f t="shared" si="14"/>
        <v>0</v>
      </c>
      <c r="Y30" s="52" t="s">
        <v>20</v>
      </c>
      <c r="Z30" s="43">
        <f t="shared" si="15"/>
        <v>0</v>
      </c>
      <c r="AA30" s="45"/>
      <c r="AB30" s="46"/>
    </row>
    <row r="31" ht="12.0" customHeight="1">
      <c r="A31" s="33">
        <f t="shared" si="1"/>
        <v>52</v>
      </c>
      <c r="B31" s="34">
        <f t="shared" si="16"/>
        <v>43826</v>
      </c>
      <c r="C31" s="48">
        <v>1.0</v>
      </c>
      <c r="D31" s="38"/>
      <c r="E31" s="37">
        <f t="shared" si="20"/>
        <v>0</v>
      </c>
      <c r="F31" s="38"/>
      <c r="G31" s="37">
        <f t="shared" si="21"/>
        <v>0</v>
      </c>
      <c r="H31" s="38"/>
      <c r="I31" s="37">
        <f t="shared" si="22"/>
        <v>0</v>
      </c>
      <c r="J31" s="38"/>
      <c r="K31" s="37">
        <f t="shared" si="23"/>
        <v>0</v>
      </c>
      <c r="L31" s="38"/>
      <c r="M31" s="37">
        <f t="shared" si="24"/>
        <v>0</v>
      </c>
      <c r="N31" s="38"/>
      <c r="O31" s="41">
        <f t="shared" si="18"/>
        <v>0</v>
      </c>
      <c r="P31" s="42">
        <f t="shared" si="8"/>
        <v>0</v>
      </c>
      <c r="Q31" s="41">
        <f t="shared" si="9"/>
        <v>0</v>
      </c>
      <c r="R31" s="42">
        <f t="shared" si="10"/>
        <v>0</v>
      </c>
      <c r="S31" s="41">
        <f t="shared" si="11"/>
        <v>0</v>
      </c>
      <c r="T31" s="42">
        <f t="shared" si="19"/>
        <v>0</v>
      </c>
      <c r="U31" s="42">
        <f t="shared" si="12"/>
        <v>0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5</v>
      </c>
      <c r="W31" s="41">
        <f t="shared" si="13"/>
        <v>0</v>
      </c>
      <c r="X31" s="43">
        <f t="shared" si="14"/>
        <v>0</v>
      </c>
      <c r="Y31" s="52"/>
      <c r="Z31" s="43">
        <f t="shared" si="15"/>
        <v>0</v>
      </c>
      <c r="AA31" s="45"/>
      <c r="AB31" s="46"/>
    </row>
    <row r="32" ht="12.0" customHeight="1">
      <c r="A32" s="33">
        <f t="shared" si="1"/>
        <v>52</v>
      </c>
      <c r="B32" s="34">
        <f t="shared" si="16"/>
        <v>43827</v>
      </c>
      <c r="C32" s="48">
        <v>1.0</v>
      </c>
      <c r="D32" s="38"/>
      <c r="E32" s="37">
        <f t="shared" si="20"/>
        <v>0</v>
      </c>
      <c r="F32" s="38"/>
      <c r="G32" s="37">
        <f t="shared" si="21"/>
        <v>0</v>
      </c>
      <c r="H32" s="38"/>
      <c r="I32" s="37">
        <f t="shared" si="22"/>
        <v>0</v>
      </c>
      <c r="J32" s="38"/>
      <c r="K32" s="37">
        <f t="shared" si="23"/>
        <v>0</v>
      </c>
      <c r="L32" s="38"/>
      <c r="M32" s="37">
        <f t="shared" si="24"/>
        <v>0</v>
      </c>
      <c r="N32" s="38"/>
      <c r="O32" s="41">
        <f t="shared" si="18"/>
        <v>0</v>
      </c>
      <c r="P32" s="42">
        <f t="shared" si="8"/>
        <v>0</v>
      </c>
      <c r="Q32" s="41">
        <f t="shared" si="9"/>
        <v>0</v>
      </c>
      <c r="R32" s="42">
        <f t="shared" si="10"/>
        <v>0</v>
      </c>
      <c r="S32" s="41">
        <f t="shared" si="11"/>
        <v>0</v>
      </c>
      <c r="T32" s="42">
        <f t="shared" si="19"/>
        <v>0</v>
      </c>
      <c r="U32" s="42">
        <f t="shared" si="12"/>
        <v>0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0</v>
      </c>
      <c r="W32" s="41">
        <f t="shared" si="13"/>
        <v>0</v>
      </c>
      <c r="X32" s="43">
        <f t="shared" si="14"/>
        <v>0</v>
      </c>
      <c r="Y32" s="52"/>
      <c r="Z32" s="43">
        <f t="shared" si="15"/>
        <v>0</v>
      </c>
      <c r="AA32" s="45"/>
      <c r="AB32" s="46"/>
    </row>
    <row r="33" ht="12.0" customHeight="1">
      <c r="A33" s="33">
        <f t="shared" si="1"/>
        <v>52</v>
      </c>
      <c r="B33" s="34">
        <f t="shared" si="16"/>
        <v>43828</v>
      </c>
      <c r="C33" s="48">
        <f>IF(TEXT(B33,"MM")=TEXT(B6,"MM"),1,"")</f>
        <v>1</v>
      </c>
      <c r="D33" s="38"/>
      <c r="E33" s="37">
        <f t="shared" si="20"/>
        <v>0</v>
      </c>
      <c r="F33" s="38"/>
      <c r="G33" s="37">
        <f t="shared" si="21"/>
        <v>0</v>
      </c>
      <c r="H33" s="38"/>
      <c r="I33" s="37">
        <f t="shared" si="22"/>
        <v>0</v>
      </c>
      <c r="J33" s="38"/>
      <c r="K33" s="37">
        <f t="shared" si="23"/>
        <v>0</v>
      </c>
      <c r="L33" s="38"/>
      <c r="M33" s="37">
        <f t="shared" si="24"/>
        <v>0</v>
      </c>
      <c r="N33" s="38"/>
      <c r="O33" s="41">
        <f t="shared" si="18"/>
        <v>0</v>
      </c>
      <c r="P33" s="42">
        <f t="shared" si="8"/>
        <v>0</v>
      </c>
      <c r="Q33" s="41">
        <f t="shared" si="9"/>
        <v>0</v>
      </c>
      <c r="R33" s="42">
        <f t="shared" si="10"/>
        <v>0</v>
      </c>
      <c r="S33" s="41">
        <f t="shared" si="11"/>
        <v>0</v>
      </c>
      <c r="T33" s="42">
        <f t="shared" si="19"/>
        <v>0</v>
      </c>
      <c r="U33" s="42">
        <f t="shared" si="12"/>
        <v>0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0</v>
      </c>
      <c r="W33" s="41">
        <f t="shared" si="13"/>
        <v>0</v>
      </c>
      <c r="X33" s="43">
        <f t="shared" si="14"/>
        <v>0</v>
      </c>
      <c r="Y33" s="52"/>
      <c r="Z33" s="43">
        <f t="shared" si="15"/>
        <v>0</v>
      </c>
      <c r="AA33" s="45"/>
      <c r="AB33" s="46"/>
    </row>
    <row r="34" ht="12.0" customHeight="1">
      <c r="A34" s="33">
        <f t="shared" si="1"/>
        <v>53</v>
      </c>
      <c r="B34" s="34">
        <f t="shared" si="16"/>
        <v>43829</v>
      </c>
      <c r="C34" s="48">
        <f t="shared" ref="C34:C35" si="25">IF(TEXT(B34,"MM")=TEXT(B6,"MM"),1,"")</f>
        <v>1</v>
      </c>
      <c r="D34" s="38"/>
      <c r="E34" s="37">
        <f t="shared" si="20"/>
        <v>0</v>
      </c>
      <c r="F34" s="38"/>
      <c r="G34" s="37">
        <f t="shared" si="21"/>
        <v>0</v>
      </c>
      <c r="H34" s="69"/>
      <c r="I34" s="37">
        <f t="shared" si="22"/>
        <v>0</v>
      </c>
      <c r="J34" s="69"/>
      <c r="K34" s="37">
        <f t="shared" si="23"/>
        <v>0</v>
      </c>
      <c r="L34" s="38"/>
      <c r="M34" s="37">
        <f t="shared" si="24"/>
        <v>0</v>
      </c>
      <c r="N34" s="38"/>
      <c r="O34" s="41">
        <f t="shared" si="18"/>
        <v>0</v>
      </c>
      <c r="P34" s="42">
        <f t="shared" si="8"/>
        <v>0</v>
      </c>
      <c r="Q34" s="41">
        <f t="shared" si="9"/>
        <v>0</v>
      </c>
      <c r="R34" s="42">
        <f t="shared" si="10"/>
        <v>0</v>
      </c>
      <c r="S34" s="41">
        <f t="shared" si="11"/>
        <v>0</v>
      </c>
      <c r="T34" s="42">
        <f t="shared" ref="T34:T35" si="26">IF(TEXT(B34,"DDD") = "So.", SUM($R27:$R34), 0)</f>
        <v>0</v>
      </c>
      <c r="U34" s="42">
        <f t="shared" si="12"/>
        <v>0</v>
      </c>
      <c r="V34" s="41">
        <f>IF(Y34="halber Urlaubstag",0,IF(OR(Y34="Feiertag",Y34="Krankenstand",Y34="Urlaub",Y34="Pflegeurlaub"),0,IF(Y34="halber Arbeitstag",INDIRECT(ADDRESS((ROW('Jahresüberblick'!$C$12)+WEEKDAY(B34,2)),4,4,TRUE,"Jahresüberblick"))*0.5,INDIRECT(ADDRESS((ROW('Jahresüberblick'!$C$12)+WEEKDAY(B34,2)),4,4,TRUE,"Jahresüberblick")))))</f>
        <v>5</v>
      </c>
      <c r="W34" s="41">
        <f t="shared" si="13"/>
        <v>0</v>
      </c>
      <c r="X34" s="43">
        <f t="shared" si="14"/>
        <v>0</v>
      </c>
      <c r="Y34" s="51"/>
      <c r="Z34" s="43">
        <f t="shared" si="15"/>
        <v>0</v>
      </c>
      <c r="AA34" s="45"/>
      <c r="AB34" s="46"/>
    </row>
    <row r="35" ht="12.0" customHeight="1">
      <c r="A35" s="33">
        <f t="shared" si="1"/>
        <v>53</v>
      </c>
      <c r="B35" s="34">
        <f>B34+1</f>
        <v>43830</v>
      </c>
      <c r="C35" s="48">
        <f t="shared" si="25"/>
        <v>1</v>
      </c>
      <c r="D35" s="38"/>
      <c r="E35" s="37">
        <f t="shared" si="20"/>
        <v>0</v>
      </c>
      <c r="F35" s="38"/>
      <c r="G35" s="37">
        <f t="shared" si="21"/>
        <v>0</v>
      </c>
      <c r="H35" s="69"/>
      <c r="I35" s="37">
        <f t="shared" si="22"/>
        <v>0</v>
      </c>
      <c r="J35" s="69"/>
      <c r="K35" s="37">
        <f t="shared" si="23"/>
        <v>0</v>
      </c>
      <c r="L35" s="38"/>
      <c r="M35" s="37">
        <f t="shared" si="24"/>
        <v>0</v>
      </c>
      <c r="N35" s="38"/>
      <c r="O35" s="41">
        <f t="shared" si="18"/>
        <v>0</v>
      </c>
      <c r="P35" s="42">
        <f t="shared" si="8"/>
        <v>0</v>
      </c>
      <c r="Q35" s="41">
        <f t="shared" si="9"/>
        <v>0</v>
      </c>
      <c r="R35" s="42">
        <f t="shared" si="10"/>
        <v>0</v>
      </c>
      <c r="S35" s="41">
        <f t="shared" si="11"/>
        <v>0</v>
      </c>
      <c r="T35" s="42">
        <f t="shared" si="26"/>
        <v>0</v>
      </c>
      <c r="U35" s="42">
        <f t="shared" si="12"/>
        <v>0</v>
      </c>
      <c r="V35" s="41">
        <f>IF(Y35="halber Urlaubstag",0,IF(OR(Y35="Feiertag",Y35="Krankenstand",Y35="Urlaub",Y35="Pflegeurlaub"),0,IF(Y35="halber Arbeitstag",INDIRECT(ADDRESS((ROW('Jahresüberblick'!$C$12)+WEEKDAY(B35,2)),4,4,TRUE,"Jahresüberblick"))*0.5,INDIRECT(ADDRESS((ROW('Jahresüberblick'!$C$12)+WEEKDAY(B35,2)),4,4,TRUE,"Jahresüberblick")))))</f>
        <v>5</v>
      </c>
      <c r="W35" s="41">
        <f t="shared" si="13"/>
        <v>0</v>
      </c>
      <c r="X35" s="43">
        <f t="shared" si="14"/>
        <v>0</v>
      </c>
      <c r="Y35" s="52"/>
      <c r="Z35" s="43">
        <f t="shared" si="15"/>
        <v>0</v>
      </c>
      <c r="AA35" s="45"/>
      <c r="AB35" s="46"/>
    </row>
    <row r="36" ht="12.75" customHeight="1">
      <c r="A36" s="53"/>
      <c r="B36" s="55"/>
      <c r="C36" s="57" t="s">
        <v>24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8"/>
      <c r="R36" s="59">
        <f>SUM(R5:R35)</f>
        <v>0</v>
      </c>
      <c r="S36" s="60">
        <f>SUBTOTAL(9,S5:S35)</f>
        <v>0</v>
      </c>
      <c r="T36" s="55"/>
      <c r="U36" s="55"/>
      <c r="V36" s="60">
        <f>SUBTOTAL(9,V5:V35)</f>
        <v>95</v>
      </c>
      <c r="W36" s="61">
        <f t="shared" ref="W36:X36" si="27">SUM(W5:W35)</f>
        <v>0</v>
      </c>
      <c r="X36" s="63">
        <f t="shared" si="27"/>
        <v>0</v>
      </c>
      <c r="Y36" s="64"/>
      <c r="Z36" s="63">
        <f>SUM(Z5:Z35)</f>
        <v>0</v>
      </c>
      <c r="AA36" s="64"/>
      <c r="AB36" s="65"/>
    </row>
  </sheetData>
  <autoFilter ref="$C$2:$C$36"/>
  <mergeCells count="19">
    <mergeCell ref="B3:B4"/>
    <mergeCell ref="A2:A4"/>
    <mergeCell ref="D2:E4"/>
    <mergeCell ref="D1:H1"/>
    <mergeCell ref="F2:G4"/>
    <mergeCell ref="H2:I4"/>
    <mergeCell ref="J2:K4"/>
    <mergeCell ref="X2:X3"/>
    <mergeCell ref="W2:W3"/>
    <mergeCell ref="U2:U3"/>
    <mergeCell ref="V2:V3"/>
    <mergeCell ref="P2:Q3"/>
    <mergeCell ref="R2:S3"/>
    <mergeCell ref="N2:O4"/>
    <mergeCell ref="L2:M4"/>
    <mergeCell ref="Y2:Y4"/>
    <mergeCell ref="Z2:Z4"/>
    <mergeCell ref="AA2:AB4"/>
    <mergeCell ref="T2:T4"/>
  </mergeCells>
  <conditionalFormatting sqref="X5:AB35">
    <cfRule type="expression" dxfId="0" priority="1">
      <formula>OR(TEXT($B5,"DDD")="So.",TEXT($B5,"DDD")="Sa.")</formula>
    </cfRule>
  </conditionalFormatting>
  <conditionalFormatting sqref="W5:W35">
    <cfRule type="expression" dxfId="0" priority="2">
      <formula>OR(TEXT($B5,"DDD")="So.",TEXT($B5,"DDD")="Sa.")</formula>
    </cfRule>
  </conditionalFormatting>
  <conditionalFormatting sqref="W5:W36">
    <cfRule type="cellIs" dxfId="1" priority="3" operator="greaterThan">
      <formula>0</formula>
    </cfRule>
  </conditionalFormatting>
  <conditionalFormatting sqref="B5:B35">
    <cfRule type="cellIs" dxfId="2" priority="4" operator="equal">
      <formula>TODAY()</formula>
    </cfRule>
  </conditionalFormatting>
  <conditionalFormatting sqref="D5:X35 Z5:Z35">
    <cfRule type="expression" dxfId="3" priority="5">
      <formula>OR(TEXT($B5,"DDD")="So.",TEXT($B5,"DDD")="Sa.")</formula>
    </cfRule>
  </conditionalFormatting>
  <conditionalFormatting sqref="D5:V35 X5:X35 Z5:Z35 AB5:AB35">
    <cfRule type="expression" dxfId="2" priority="6">
      <formula>$B5=TODAY()</formula>
    </cfRule>
  </conditionalFormatting>
  <conditionalFormatting sqref="I5:I35 K5:X35 Z5:Z35">
    <cfRule type="cellIs" dxfId="4" priority="7" operator="equal">
      <formula>0</formula>
    </cfRule>
  </conditionalFormatting>
  <conditionalFormatting sqref="W5:W36">
    <cfRule type="cellIs" dxfId="5" priority="8" operator="lessThan">
      <formula>0</formula>
    </cfRule>
  </conditionalFormatting>
  <dataValidations>
    <dataValidation type="list" allowBlank="1" showErrorMessage="1" sqref="Y17:Y35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.0"/>
    <col customWidth="1" min="2" max="2" width="19.43"/>
    <col customWidth="1" min="3" max="4" width="10.86"/>
    <col customWidth="1" min="5" max="5" width="17.71"/>
    <col customWidth="1" min="6" max="6" width="22.57"/>
    <col customWidth="1" min="7" max="7" width="20.86"/>
    <col customWidth="1" min="8" max="8" width="23.0"/>
  </cols>
  <sheetData>
    <row r="1" ht="12.0" customHeight="1">
      <c r="A1" s="70"/>
      <c r="B1" s="55"/>
      <c r="C1" s="55"/>
      <c r="D1" s="55"/>
      <c r="E1" s="55"/>
      <c r="F1" s="55"/>
      <c r="G1" s="55"/>
      <c r="H1" s="55"/>
    </row>
    <row r="2" ht="12.0" customHeight="1">
      <c r="A2" s="55"/>
      <c r="B2" s="30" t="s">
        <v>33</v>
      </c>
      <c r="C2" s="71">
        <v>2019.0</v>
      </c>
      <c r="D2" s="72"/>
    </row>
    <row r="3" ht="12.0" customHeight="1">
      <c r="A3" s="55"/>
      <c r="B3" s="55"/>
      <c r="C3" s="55"/>
      <c r="D3" s="55"/>
      <c r="F3" s="55"/>
      <c r="G3" s="55"/>
      <c r="H3" s="55"/>
    </row>
    <row r="4" ht="12.0" customHeight="1">
      <c r="A4" s="55"/>
      <c r="B4" s="30" t="s">
        <v>34</v>
      </c>
      <c r="C4" s="71" t="s">
        <v>35</v>
      </c>
      <c r="D4" s="72"/>
      <c r="E4" s="55"/>
      <c r="F4" s="55"/>
      <c r="G4" s="55"/>
      <c r="H4" s="55"/>
    </row>
    <row r="5" ht="12.0" customHeight="1">
      <c r="A5" s="55"/>
      <c r="B5" s="55"/>
      <c r="C5" s="55"/>
      <c r="D5" s="55"/>
      <c r="E5" s="55"/>
      <c r="F5" s="55"/>
      <c r="G5" s="55"/>
      <c r="H5" s="55"/>
    </row>
    <row r="6" ht="12.0" customHeight="1">
      <c r="A6" s="55"/>
      <c r="B6" s="30" t="str">
        <f>"Zeitausgleich "&amp;C2-1</f>
        <v>Zeitausgleich 2018</v>
      </c>
      <c r="C6" s="73">
        <v>0.0</v>
      </c>
      <c r="D6" s="72"/>
      <c r="E6" s="55"/>
      <c r="H6" s="55"/>
    </row>
    <row r="7" ht="12.0" customHeight="1">
      <c r="A7" s="55"/>
      <c r="B7" s="55"/>
      <c r="C7" s="74"/>
      <c r="D7" s="74"/>
      <c r="E7" s="55"/>
      <c r="F7" s="55"/>
      <c r="G7" s="55"/>
      <c r="H7" s="55"/>
    </row>
    <row r="8" ht="12.0" customHeight="1">
      <c r="A8" s="55"/>
      <c r="B8" s="75" t="str">
        <f>"verbl. Urlaubstage "&amp;C2-1</f>
        <v>verbl. Urlaubstage 2018</v>
      </c>
      <c r="C8" s="73">
        <v>16.0</v>
      </c>
      <c r="D8" s="72"/>
      <c r="E8" s="55"/>
      <c r="H8" s="55"/>
    </row>
    <row r="9" ht="12.0" customHeight="1">
      <c r="A9" s="55"/>
      <c r="C9" s="74"/>
      <c r="D9" s="74"/>
      <c r="E9" s="55"/>
      <c r="F9" s="55"/>
      <c r="G9" s="55"/>
      <c r="H9" s="55"/>
    </row>
    <row r="10" ht="12.0" customHeight="1">
      <c r="A10" s="55"/>
      <c r="B10" s="75" t="str">
        <f>"neue Urlaubstage "&amp;C2</f>
        <v>neue Urlaubstage 2019</v>
      </c>
      <c r="C10" s="73">
        <v>16.0</v>
      </c>
      <c r="D10" s="72"/>
      <c r="E10" s="55"/>
      <c r="F10" s="76" t="str">
        <f>"aktuell verbl. Urlaubstage"</f>
        <v>aktuell verbl. Urlaubstage</v>
      </c>
      <c r="G10" s="72"/>
      <c r="H10" s="77">
        <f>C8+C10+SUM(H25:H36)</f>
        <v>32</v>
      </c>
    </row>
    <row r="11" ht="12.0" customHeight="1">
      <c r="A11" s="55"/>
      <c r="B11" s="55"/>
      <c r="C11" s="55"/>
      <c r="D11" s="55"/>
      <c r="E11" s="55"/>
      <c r="F11" s="55"/>
      <c r="G11" s="55"/>
      <c r="H11" s="55"/>
    </row>
    <row r="12" ht="27.75" customHeight="1">
      <c r="A12" s="78"/>
      <c r="B12" s="75" t="s">
        <v>36</v>
      </c>
      <c r="C12" s="75" t="s">
        <v>37</v>
      </c>
      <c r="D12" s="75" t="s">
        <v>19</v>
      </c>
      <c r="E12" s="78"/>
      <c r="H12" s="55"/>
    </row>
    <row r="13" ht="12.0" customHeight="1">
      <c r="A13" s="55"/>
      <c r="B13" s="79" t="s">
        <v>38</v>
      </c>
      <c r="C13" s="80">
        <v>0.20833333333333334</v>
      </c>
      <c r="D13" s="81">
        <f t="shared" ref="D13:D19" si="1">C13*24</f>
        <v>5</v>
      </c>
      <c r="E13" s="55"/>
      <c r="F13" s="55"/>
      <c r="G13" s="55"/>
      <c r="H13" s="55"/>
    </row>
    <row r="14" ht="12.0" customHeight="1">
      <c r="A14" s="55"/>
      <c r="B14" s="82" t="s">
        <v>39</v>
      </c>
      <c r="C14" s="80">
        <v>0.20833333333333334</v>
      </c>
      <c r="D14" s="81">
        <f t="shared" si="1"/>
        <v>5</v>
      </c>
      <c r="E14" s="55"/>
      <c r="G14" s="55"/>
      <c r="H14" s="55"/>
    </row>
    <row r="15" ht="12.0" customHeight="1">
      <c r="A15" s="55"/>
      <c r="B15" s="82" t="s">
        <v>40</v>
      </c>
      <c r="C15" s="80">
        <v>0.20833333333333334</v>
      </c>
      <c r="D15" s="81">
        <f t="shared" si="1"/>
        <v>5</v>
      </c>
      <c r="E15" s="55"/>
      <c r="G15" s="55"/>
    </row>
    <row r="16" ht="12.0" customHeight="1">
      <c r="A16" s="55"/>
      <c r="B16" s="82" t="s">
        <v>41</v>
      </c>
      <c r="C16" s="80">
        <v>0.20833333333333334</v>
      </c>
      <c r="D16" s="81">
        <f t="shared" si="1"/>
        <v>5</v>
      </c>
      <c r="E16" s="55"/>
      <c r="G16" s="55"/>
    </row>
    <row r="17" ht="12.0" customHeight="1">
      <c r="A17" s="55"/>
      <c r="B17" s="82" t="s">
        <v>42</v>
      </c>
      <c r="C17" s="80">
        <v>0.20833333333333334</v>
      </c>
      <c r="D17" s="81">
        <f t="shared" si="1"/>
        <v>5</v>
      </c>
      <c r="E17" s="55"/>
      <c r="G17" s="55"/>
      <c r="H17" s="55"/>
    </row>
    <row r="18" ht="12.0" customHeight="1">
      <c r="A18" s="55"/>
      <c r="B18" s="82" t="s">
        <v>43</v>
      </c>
      <c r="C18" s="80">
        <v>0.0</v>
      </c>
      <c r="D18" s="81">
        <f t="shared" si="1"/>
        <v>0</v>
      </c>
      <c r="E18" s="55"/>
      <c r="G18" s="78"/>
    </row>
    <row r="19" ht="12.0" customHeight="1">
      <c r="A19" s="55"/>
      <c r="B19" s="82" t="s">
        <v>44</v>
      </c>
      <c r="C19" s="80">
        <v>0.0</v>
      </c>
      <c r="D19" s="81">
        <f t="shared" si="1"/>
        <v>0</v>
      </c>
      <c r="E19" s="55"/>
      <c r="G19" s="83"/>
    </row>
    <row r="20" ht="12.75" customHeight="1">
      <c r="A20" s="55"/>
      <c r="B20" s="55"/>
      <c r="C20" s="59">
        <f t="shared" ref="C20:D20" si="2">SUM(C13:C19)</f>
        <v>1.041666667</v>
      </c>
      <c r="D20" s="84">
        <f t="shared" si="2"/>
        <v>25</v>
      </c>
      <c r="E20" s="55"/>
      <c r="F20" s="55"/>
      <c r="G20" s="55"/>
      <c r="H20" s="55"/>
    </row>
    <row r="21" ht="12.75" customHeight="1">
      <c r="A21" s="55"/>
      <c r="B21" s="55"/>
      <c r="C21" s="55"/>
      <c r="D21" s="55"/>
      <c r="E21" s="55"/>
      <c r="F21" s="55"/>
      <c r="G21" s="55"/>
      <c r="H21" s="55"/>
    </row>
    <row r="22" ht="24.0" customHeight="1">
      <c r="A22" s="55"/>
      <c r="B22" s="85" t="str">
        <f>"Stundenübersicht "&amp;C2</f>
        <v>Stundenübersicht 2019</v>
      </c>
      <c r="C22" s="6"/>
      <c r="D22" s="6"/>
      <c r="E22" s="72"/>
      <c r="F22" s="55"/>
      <c r="G22" s="55"/>
      <c r="H22" s="55"/>
    </row>
    <row r="23" ht="12.0" customHeight="1">
      <c r="A23" s="55"/>
      <c r="B23" s="18" t="s">
        <v>45</v>
      </c>
      <c r="C23" s="17" t="s">
        <v>11</v>
      </c>
      <c r="D23" s="18" t="s">
        <v>46</v>
      </c>
      <c r="E23" s="17" t="s">
        <v>47</v>
      </c>
      <c r="F23" s="17" t="s">
        <v>48</v>
      </c>
      <c r="G23" s="17" t="s">
        <v>49</v>
      </c>
      <c r="H23" s="17" t="s">
        <v>50</v>
      </c>
    </row>
    <row r="24">
      <c r="A24" s="55"/>
      <c r="B24" s="26"/>
      <c r="C24" s="26"/>
      <c r="D24" s="26"/>
      <c r="E24" s="26"/>
      <c r="F24" s="26"/>
      <c r="G24" s="26"/>
      <c r="H24" s="26"/>
    </row>
    <row r="25" ht="12.0" customHeight="1">
      <c r="A25" s="55"/>
      <c r="B25" s="86">
        <f>DATE($C$2,1,1)</f>
        <v>43466</v>
      </c>
      <c r="C25" s="87">
        <f>'01'!V36</f>
        <v>110</v>
      </c>
      <c r="D25" s="87">
        <f>'01'!S36</f>
        <v>0</v>
      </c>
      <c r="E25" s="88"/>
      <c r="F25" s="89"/>
      <c r="G25" s="41">
        <f>'01'!X36</f>
        <v>0</v>
      </c>
      <c r="H25" s="90">
        <f>'01'!Z36</f>
        <v>0</v>
      </c>
    </row>
    <row r="26" ht="12.0" customHeight="1">
      <c r="A26" s="55"/>
      <c r="B26" s="86">
        <f>DATE($C$2,2,1)</f>
        <v>43497</v>
      </c>
      <c r="C26" s="87">
        <f>'02'!V34</f>
        <v>100</v>
      </c>
      <c r="D26" s="87">
        <f>'02'!S34</f>
        <v>0</v>
      </c>
      <c r="E26" s="88"/>
      <c r="F26" s="91"/>
      <c r="G26" s="41">
        <f>'02'!X34</f>
        <v>0</v>
      </c>
      <c r="H26" s="90">
        <f>'02'!Z34</f>
        <v>0</v>
      </c>
    </row>
    <row r="27" ht="12.0" customHeight="1">
      <c r="A27" s="55"/>
      <c r="B27" s="86">
        <f>DATE($C$2,3,1)</f>
        <v>43525</v>
      </c>
      <c r="C27" s="87">
        <f>'03'!V36</f>
        <v>105</v>
      </c>
      <c r="D27" s="87">
        <f>'03'!S36</f>
        <v>0</v>
      </c>
      <c r="E27" s="88"/>
      <c r="F27" s="91"/>
      <c r="G27" s="41"/>
      <c r="H27" s="90">
        <f>'03'!Z36</f>
        <v>0</v>
      </c>
    </row>
    <row r="28" ht="12.0" customHeight="1">
      <c r="A28" s="55"/>
      <c r="B28" s="86">
        <f>DATE($C$2,4,1)</f>
        <v>43556</v>
      </c>
      <c r="C28" s="87">
        <f>'04'!V35</f>
        <v>105</v>
      </c>
      <c r="D28" s="87">
        <f>'04'!S35</f>
        <v>0</v>
      </c>
      <c r="E28" s="88">
        <v>38.2</v>
      </c>
      <c r="F28" s="88">
        <v>38.2</v>
      </c>
      <c r="G28" s="41"/>
      <c r="H28" s="90">
        <f>'04'!Z35</f>
        <v>0</v>
      </c>
    </row>
    <row r="29" ht="12.0" customHeight="1">
      <c r="A29" s="55"/>
      <c r="B29" s="86">
        <f>DATE($C$2,5,1)</f>
        <v>43586</v>
      </c>
      <c r="C29" s="87">
        <f>'05'!V36</f>
        <v>70</v>
      </c>
      <c r="D29" s="87">
        <f>'05'!S36</f>
        <v>65.5</v>
      </c>
      <c r="E29" s="90">
        <f>'05'!W36</f>
        <v>5.5</v>
      </c>
      <c r="F29" s="88">
        <f t="shared" ref="F29:F36" si="3">F28+E29+G29</f>
        <v>33.7</v>
      </c>
      <c r="G29" s="92">
        <f>'05'!X36</f>
        <v>-10</v>
      </c>
      <c r="H29" s="90">
        <f>'05'!Z36</f>
        <v>0</v>
      </c>
    </row>
    <row r="30" ht="12.0" customHeight="1">
      <c r="A30" s="55"/>
      <c r="B30" s="86">
        <f>DATE($C$2,6,1)</f>
        <v>43617</v>
      </c>
      <c r="C30" s="87">
        <f>'06'!V35</f>
        <v>90</v>
      </c>
      <c r="D30" s="87">
        <f>'06'!S35</f>
        <v>86.5</v>
      </c>
      <c r="E30" s="90">
        <f>'06'!W35</f>
        <v>1.5</v>
      </c>
      <c r="F30" s="88">
        <f t="shared" si="3"/>
        <v>30.2</v>
      </c>
      <c r="G30" s="92">
        <f>'06'!X35</f>
        <v>-5</v>
      </c>
      <c r="H30" s="90">
        <f>'06'!Z35</f>
        <v>0</v>
      </c>
    </row>
    <row r="31" ht="12.0" customHeight="1">
      <c r="A31" s="55"/>
      <c r="B31" s="86">
        <f>DATE($C$2,7,1)</f>
        <v>43647</v>
      </c>
      <c r="C31" s="87">
        <f>'07'!V36</f>
        <v>85</v>
      </c>
      <c r="D31" s="87">
        <f>'07'!S36</f>
        <v>0</v>
      </c>
      <c r="E31" s="90">
        <f>'07'!W36</f>
        <v>0</v>
      </c>
      <c r="F31" s="88">
        <f t="shared" si="3"/>
        <v>30.2</v>
      </c>
      <c r="G31" s="92">
        <f>'07'!X36</f>
        <v>0</v>
      </c>
      <c r="H31" s="88">
        <v>0.0</v>
      </c>
    </row>
    <row r="32" ht="12.0" customHeight="1">
      <c r="A32" s="55"/>
      <c r="B32" s="86">
        <f>DATE($C$2,8,1)</f>
        <v>43678</v>
      </c>
      <c r="C32" s="87">
        <f>'08'!V36</f>
        <v>105</v>
      </c>
      <c r="D32" s="87">
        <f>'08'!S36</f>
        <v>0</v>
      </c>
      <c r="E32" s="90">
        <f>'08'!W35</f>
        <v>0</v>
      </c>
      <c r="F32" s="88">
        <f t="shared" si="3"/>
        <v>30.2</v>
      </c>
      <c r="G32" s="92">
        <f>'08'!X35</f>
        <v>0</v>
      </c>
      <c r="H32" s="93">
        <f>'08'!Z36</f>
        <v>0</v>
      </c>
    </row>
    <row r="33" ht="12.0" customHeight="1">
      <c r="A33" s="55"/>
      <c r="B33" s="86">
        <f>DATE($C$2,9,1)</f>
        <v>43709</v>
      </c>
      <c r="C33" s="87">
        <f>'09'!V35</f>
        <v>105</v>
      </c>
      <c r="D33" s="87">
        <f>'09'!S35</f>
        <v>0</v>
      </c>
      <c r="E33" s="90">
        <f>'09'!W35</f>
        <v>0</v>
      </c>
      <c r="F33" s="88">
        <f t="shared" si="3"/>
        <v>30.2</v>
      </c>
      <c r="G33" s="41">
        <f>'09'!X35</f>
        <v>0</v>
      </c>
      <c r="H33" s="90">
        <f>'09'!Z35</f>
        <v>0</v>
      </c>
    </row>
    <row r="34" ht="12.0" customHeight="1">
      <c r="A34" s="55"/>
      <c r="B34" s="86">
        <f>DATE($C$2,10,1)</f>
        <v>43739</v>
      </c>
      <c r="C34" s="87">
        <f>'10'!V36</f>
        <v>115</v>
      </c>
      <c r="D34" s="87">
        <f>'10'!S36</f>
        <v>0</v>
      </c>
      <c r="E34" s="90">
        <f>'10'!W36</f>
        <v>0</v>
      </c>
      <c r="F34" s="88">
        <f t="shared" si="3"/>
        <v>30.2</v>
      </c>
      <c r="G34" s="41">
        <f>'10'!X36</f>
        <v>0</v>
      </c>
      <c r="H34" s="90">
        <f>'10'!Z36</f>
        <v>0</v>
      </c>
    </row>
    <row r="35" ht="12.0" customHeight="1">
      <c r="A35" s="55"/>
      <c r="B35" s="86">
        <f>DATE($C$2,11,1)</f>
        <v>43770</v>
      </c>
      <c r="C35" s="87">
        <f>'11'!V35</f>
        <v>100</v>
      </c>
      <c r="D35" s="87">
        <f>'11'!S35</f>
        <v>0</v>
      </c>
      <c r="E35" s="90">
        <f>'11'!W35</f>
        <v>0</v>
      </c>
      <c r="F35" s="88">
        <f t="shared" si="3"/>
        <v>30.2</v>
      </c>
      <c r="G35" s="41">
        <f>'11'!X35</f>
        <v>0</v>
      </c>
      <c r="H35" s="90">
        <f>'11'!Z35</f>
        <v>0</v>
      </c>
    </row>
    <row r="36" ht="12.0" customHeight="1">
      <c r="A36" s="55"/>
      <c r="B36" s="86">
        <f>DATE($C$2,12,1)</f>
        <v>43800</v>
      </c>
      <c r="C36" s="87">
        <f>'12'!V36</f>
        <v>95</v>
      </c>
      <c r="D36" s="87">
        <f>'12'!S36</f>
        <v>0</v>
      </c>
      <c r="E36" s="90">
        <f>'12'!W36</f>
        <v>0</v>
      </c>
      <c r="F36" s="88">
        <f t="shared" si="3"/>
        <v>30.2</v>
      </c>
      <c r="G36" s="41">
        <f>'12'!X36</f>
        <v>0</v>
      </c>
      <c r="H36" s="90">
        <f>'12'!Z36</f>
        <v>0</v>
      </c>
    </row>
    <row r="37" ht="12.75" customHeight="1">
      <c r="A37" s="55"/>
      <c r="B37" s="55"/>
      <c r="C37" s="94">
        <f t="shared" ref="C37:D37" si="4">SUM(C25:C36)</f>
        <v>1185</v>
      </c>
      <c r="D37" s="94">
        <f t="shared" si="4"/>
        <v>152</v>
      </c>
      <c r="E37" s="55"/>
      <c r="F37" s="55"/>
      <c r="G37" s="55"/>
      <c r="H37" s="55"/>
    </row>
  </sheetData>
  <mergeCells count="14">
    <mergeCell ref="C23:C24"/>
    <mergeCell ref="C10:D10"/>
    <mergeCell ref="C4:D4"/>
    <mergeCell ref="C6:D6"/>
    <mergeCell ref="C8:D8"/>
    <mergeCell ref="C2:D2"/>
    <mergeCell ref="F10:G10"/>
    <mergeCell ref="D23:D24"/>
    <mergeCell ref="B22:E22"/>
    <mergeCell ref="B23:B24"/>
    <mergeCell ref="H23:H24"/>
    <mergeCell ref="E23:E24"/>
    <mergeCell ref="G23:G24"/>
    <mergeCell ref="F23:F24"/>
  </mergeCells>
  <conditionalFormatting sqref="F25">
    <cfRule type="expression" dxfId="6" priority="1">
      <formula>DATE($C$2,1,1) &gt; TODAY()</formula>
    </cfRule>
  </conditionalFormatting>
  <conditionalFormatting sqref="F27">
    <cfRule type="expression" dxfId="6" priority="2">
      <formula>DATE($C$2,3,1) &gt; TODAY()</formula>
    </cfRule>
  </conditionalFormatting>
  <conditionalFormatting sqref="F30">
    <cfRule type="expression" dxfId="6" priority="3">
      <formula>DATE($C$2,6,1) &gt; TODAY()</formula>
    </cfRule>
  </conditionalFormatting>
  <conditionalFormatting sqref="F31">
    <cfRule type="expression" dxfId="6" priority="4">
      <formula>DATE($C$2,7,1) &gt; TODAY()</formula>
    </cfRule>
  </conditionalFormatting>
  <conditionalFormatting sqref="F32">
    <cfRule type="expression" dxfId="6" priority="5">
      <formula>DATE($C$2,8,1) &gt; TODAY()</formula>
    </cfRule>
  </conditionalFormatting>
  <conditionalFormatting sqref="F34">
    <cfRule type="expression" dxfId="6" priority="6">
      <formula>DATE($C$2,10,1) &gt; TODAY()</formula>
    </cfRule>
  </conditionalFormatting>
  <conditionalFormatting sqref="F35">
    <cfRule type="expression" dxfId="6" priority="7">
      <formula>DATE($C$2,11,1) &gt; TODAY()</formula>
    </cfRule>
  </conditionalFormatting>
  <conditionalFormatting sqref="F36">
    <cfRule type="expression" dxfId="6" priority="8">
      <formula>DATE($C$2,12,1) &gt; TODAY()</formula>
    </cfRule>
  </conditionalFormatting>
  <conditionalFormatting sqref="F29">
    <cfRule type="expression" dxfId="7" priority="9">
      <formula>DATE($C$2,5,1) &gt; TODAY()</formula>
    </cfRule>
  </conditionalFormatting>
  <conditionalFormatting sqref="F33">
    <cfRule type="expression" dxfId="6" priority="10">
      <formula>DATE($C$2,9,1) &gt; TODAY()</formula>
    </cfRule>
  </conditionalFormatting>
  <conditionalFormatting sqref="G19 E25:H36">
    <cfRule type="cellIs" dxfId="8" priority="11" operator="greaterThan">
      <formula>0</formula>
    </cfRule>
  </conditionalFormatting>
  <conditionalFormatting sqref="G19 E25:H36">
    <cfRule type="cellIs" dxfId="2" priority="12" operator="equal">
      <formula>0</formula>
    </cfRule>
  </conditionalFormatting>
  <conditionalFormatting sqref="G19 E25:H36">
    <cfRule type="cellIs" dxfId="5" priority="13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3" t="str">
        <f>"  "&amp;'Jahresüberblick'!C4</f>
        <v>  WATZAL Kevin</v>
      </c>
      <c r="B1" s="2"/>
      <c r="C1" s="4"/>
      <c r="D1" s="5" t="str">
        <f>Text($B$5, "MMMM")&amp;" "&amp;Text($B$5, "YYYY") </f>
        <v>Februar 2019</v>
      </c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'Jahresüberblick'!B26</f>
        <v>43497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3" si="1">WEEKNUM(B5,2)</f>
        <v>5</v>
      </c>
      <c r="B5" s="34">
        <f>B2</f>
        <v>43497</v>
      </c>
      <c r="C5" s="35">
        <v>1.0</v>
      </c>
      <c r="D5" s="36"/>
      <c r="E5" s="37"/>
      <c r="F5" s="39"/>
      <c r="G5" s="37"/>
      <c r="H5" s="36"/>
      <c r="I5" s="37"/>
      <c r="J5" s="36"/>
      <c r="K5" s="37"/>
      <c r="L5" s="36"/>
      <c r="M5" s="37"/>
      <c r="N5" s="39"/>
      <c r="O5" s="41">
        <f t="shared" ref="O5:O33" si="2">N5*24</f>
        <v>0</v>
      </c>
      <c r="P5" s="42">
        <f t="shared" ref="P5:P33" si="3">IF(AND($F5 &gt; 0, $H5 &gt; $F5), $H5 - $F5, 0) + IF(AND($J5 &gt; 0, $L5 &gt; $J5), $L5 - $J5, 0)</f>
        <v>0</v>
      </c>
      <c r="Q5" s="41">
        <f t="shared" ref="Q5:Q33" si="4">P5*24</f>
        <v>0</v>
      </c>
      <c r="R5" s="42">
        <f t="shared" ref="R5:R33" si="5">IF(AND($D5 &gt; 0, $F5 &gt; $D5),$F5-$D5,0) + IF(AND($H5 &gt; 0, $J5 &gt; $H5),$J5-$H5,0) + IF(AND($L5 &gt; 0, $N5 &gt; $L5),$N5-$L5,0)</f>
        <v>0</v>
      </c>
      <c r="S5" s="41">
        <f t="shared" ref="S5:S33" si="6">R5*24</f>
        <v>0</v>
      </c>
      <c r="T5" s="41">
        <f>IF(TEXT(B5,"DDD") = "So.", SUM(R5), 0)</f>
        <v>0</v>
      </c>
      <c r="U5" s="42">
        <f t="shared" ref="U5:U33" si="7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5</v>
      </c>
      <c r="W5" s="41">
        <f t="shared" ref="W5:W33" si="8">IF(OR(Y5="Zeitausgleich",Y5="Krankenstand"),0,IF(NOW()+1&gt;=B5+1,S5-V5,0))</f>
        <v>-5</v>
      </c>
      <c r="X5" s="43">
        <f t="shared" ref="X5:X33" si="9">IF(Y5="Zeitausgleich",-V5,0)</f>
        <v>0</v>
      </c>
      <c r="Y5" s="44"/>
      <c r="Z5" s="43">
        <f t="shared" ref="Z5:Z33" si="10">IF(Y5="Urlaub", -1, 0) + IF(Y5="halber Urlaubstag", -0.5, 0)</f>
        <v>0</v>
      </c>
      <c r="AA5" s="45"/>
      <c r="AB5" s="46"/>
    </row>
    <row r="6" ht="12.0" customHeight="1">
      <c r="A6" s="33">
        <f t="shared" si="1"/>
        <v>5</v>
      </c>
      <c r="B6" s="34">
        <f t="shared" ref="B6:B32" si="11">B5+1</f>
        <v>43498</v>
      </c>
      <c r="C6" s="48">
        <v>1.0</v>
      </c>
      <c r="D6" s="36"/>
      <c r="E6" s="37"/>
      <c r="F6" s="36"/>
      <c r="G6" s="37"/>
      <c r="H6" s="36"/>
      <c r="I6" s="37"/>
      <c r="J6" s="36"/>
      <c r="K6" s="37"/>
      <c r="L6" s="36"/>
      <c r="M6" s="37"/>
      <c r="N6" s="36"/>
      <c r="O6" s="41">
        <f t="shared" si="2"/>
        <v>0</v>
      </c>
      <c r="P6" s="42">
        <f t="shared" si="3"/>
        <v>0</v>
      </c>
      <c r="Q6" s="41">
        <f t="shared" si="4"/>
        <v>0</v>
      </c>
      <c r="R6" s="42">
        <f t="shared" si="5"/>
        <v>0</v>
      </c>
      <c r="S6" s="41">
        <f t="shared" si="6"/>
        <v>0</v>
      </c>
      <c r="T6" s="42">
        <f>IF(TEXT(B6,"DDD") = "So.", SUM(R5:R6), 0)</f>
        <v>0</v>
      </c>
      <c r="U6" s="42">
        <f t="shared" si="7"/>
        <v>0</v>
      </c>
      <c r="V6" s="41">
        <f>IF(Y6="halber Urlaubstag",0,IF(OR(Y6="Feiertag",Y6="Krankenstand",Y6="Urlaub",Y6="Pflegeurlaub"),0,IF(Y6="halber Arbeitstag",INDIRECT(ADDRESS((ROW('Jahresüberblick'!$C$12)+WEEKDAY(B6,2)),4,4,TRUE,"Jahresüberblick"))*0.5,INDIRECT(ADDRESS((ROW('Jahresüberblick'!$C$12)+WEEKDAY(B6,2)),4,4,TRUE,"Jahresüberblick")))))</f>
        <v>0</v>
      </c>
      <c r="W6" s="41">
        <f t="shared" si="8"/>
        <v>0</v>
      </c>
      <c r="X6" s="43">
        <f t="shared" si="9"/>
        <v>0</v>
      </c>
      <c r="Y6" s="44"/>
      <c r="Z6" s="43">
        <f t="shared" si="10"/>
        <v>0</v>
      </c>
      <c r="AA6" s="45"/>
      <c r="AB6" s="46"/>
    </row>
    <row r="7" ht="12.0" customHeight="1">
      <c r="A7" s="33">
        <f t="shared" si="1"/>
        <v>5</v>
      </c>
      <c r="B7" s="34">
        <f t="shared" si="11"/>
        <v>43499</v>
      </c>
      <c r="C7" s="48">
        <v>1.0</v>
      </c>
      <c r="D7" s="36"/>
      <c r="E7" s="37"/>
      <c r="F7" s="36"/>
      <c r="G7" s="37"/>
      <c r="H7" s="36"/>
      <c r="I7" s="37"/>
      <c r="J7" s="36"/>
      <c r="K7" s="37"/>
      <c r="L7" s="36"/>
      <c r="M7" s="37"/>
      <c r="N7" s="36"/>
      <c r="O7" s="41">
        <f t="shared" si="2"/>
        <v>0</v>
      </c>
      <c r="P7" s="42">
        <f t="shared" si="3"/>
        <v>0</v>
      </c>
      <c r="Q7" s="41">
        <f t="shared" si="4"/>
        <v>0</v>
      </c>
      <c r="R7" s="42">
        <f t="shared" si="5"/>
        <v>0</v>
      </c>
      <c r="S7" s="41">
        <f t="shared" si="6"/>
        <v>0</v>
      </c>
      <c r="T7" s="42">
        <f>IF(TEXT(B7,"DDD") = "So.", SUM(R5:R7), 0)</f>
        <v>0</v>
      </c>
      <c r="U7" s="42">
        <f t="shared" si="7"/>
        <v>0</v>
      </c>
      <c r="V7" s="41">
        <f>IF(Y7="halber Urlaubstag",0,IF(OR(Y7="Feiertag",Y7="Krankenstand",Y7="Urlaub",Y7="Pflegeurlaub"),0,IF(Y7="halber Arbeitstag",INDIRECT(ADDRESS((ROW('Jahresüberblick'!$C$12)+WEEKDAY(B7,2)),4,4,TRUE,"Jahresüberblick"))*0.5,INDIRECT(ADDRESS((ROW('Jahresüberblick'!$C$12)+WEEKDAY(B7,2)),4,4,TRUE,"Jahresüberblick")))))</f>
        <v>0</v>
      </c>
      <c r="W7" s="41">
        <f t="shared" si="8"/>
        <v>0</v>
      </c>
      <c r="X7" s="43">
        <f t="shared" si="9"/>
        <v>0</v>
      </c>
      <c r="Y7" s="44"/>
      <c r="Z7" s="43">
        <f t="shared" si="10"/>
        <v>0</v>
      </c>
      <c r="AA7" s="45"/>
      <c r="AB7" s="46"/>
    </row>
    <row r="8" ht="12.0" customHeight="1">
      <c r="A8" s="33">
        <f t="shared" si="1"/>
        <v>6</v>
      </c>
      <c r="B8" s="34">
        <f t="shared" si="11"/>
        <v>43500</v>
      </c>
      <c r="C8" s="48">
        <v>1.0</v>
      </c>
      <c r="D8" s="38"/>
      <c r="E8" s="37"/>
      <c r="F8" s="38"/>
      <c r="G8" s="37"/>
      <c r="H8" s="38"/>
      <c r="I8" s="37"/>
      <c r="J8" s="38"/>
      <c r="K8" s="37"/>
      <c r="L8" s="38"/>
      <c r="M8" s="37"/>
      <c r="N8" s="38"/>
      <c r="O8" s="41">
        <f t="shared" si="2"/>
        <v>0</v>
      </c>
      <c r="P8" s="42">
        <f t="shared" si="3"/>
        <v>0</v>
      </c>
      <c r="Q8" s="41">
        <f t="shared" si="4"/>
        <v>0</v>
      </c>
      <c r="R8" s="42">
        <f t="shared" si="5"/>
        <v>0</v>
      </c>
      <c r="S8" s="41">
        <f t="shared" si="6"/>
        <v>0</v>
      </c>
      <c r="T8" s="42">
        <f>IF(TEXT(B8,"DDD") = "So.", SUM(R5:R8), 0)</f>
        <v>0</v>
      </c>
      <c r="U8" s="42">
        <f t="shared" si="7"/>
        <v>0</v>
      </c>
      <c r="V8" s="41">
        <f>IF(Y8="halber Urlaubstag",0,IF(OR(Y8="Feiertag",Y8="Krankenstand",Y8="Urlaub",Y8="Pflegeurlaub"),0,IF(Y8="halber Arbeitstag",INDIRECT(ADDRESS((ROW('Jahresüberblick'!$C$12)+WEEKDAY(B8,2)),4,4,TRUE,"Jahresüberblick"))*0.5,INDIRECT(ADDRESS((ROW('Jahresüberblick'!$C$12)+WEEKDAY(B8,2)),4,4,TRUE,"Jahresüberblick")))))</f>
        <v>5</v>
      </c>
      <c r="W8" s="41">
        <f t="shared" si="8"/>
        <v>-5</v>
      </c>
      <c r="X8" s="43">
        <f t="shared" si="9"/>
        <v>0</v>
      </c>
      <c r="Y8" s="44"/>
      <c r="Z8" s="43">
        <f t="shared" si="10"/>
        <v>0</v>
      </c>
      <c r="AA8" s="45"/>
      <c r="AB8" s="46"/>
    </row>
    <row r="9" ht="12.0" customHeight="1">
      <c r="A9" s="33">
        <f t="shared" si="1"/>
        <v>6</v>
      </c>
      <c r="B9" s="34">
        <f t="shared" si="11"/>
        <v>43501</v>
      </c>
      <c r="C9" s="48">
        <v>1.0</v>
      </c>
      <c r="D9" s="38"/>
      <c r="E9" s="37"/>
      <c r="F9" s="38"/>
      <c r="G9" s="37"/>
      <c r="H9" s="38"/>
      <c r="I9" s="37"/>
      <c r="J9" s="38"/>
      <c r="K9" s="37"/>
      <c r="L9" s="38"/>
      <c r="M9" s="37"/>
      <c r="N9" s="38"/>
      <c r="O9" s="41">
        <f t="shared" si="2"/>
        <v>0</v>
      </c>
      <c r="P9" s="42">
        <f t="shared" si="3"/>
        <v>0</v>
      </c>
      <c r="Q9" s="41">
        <f t="shared" si="4"/>
        <v>0</v>
      </c>
      <c r="R9" s="42">
        <f t="shared" si="5"/>
        <v>0</v>
      </c>
      <c r="S9" s="41">
        <f t="shared" si="6"/>
        <v>0</v>
      </c>
      <c r="T9" s="42">
        <f>IF(TEXT(B9,"DDD") = "So.", SUM(R5:R9), 0)</f>
        <v>0</v>
      </c>
      <c r="U9" s="42">
        <f t="shared" si="7"/>
        <v>0</v>
      </c>
      <c r="V9" s="41">
        <f>IF(Y9="halber Urlaubstag",0,IF(OR(Y9="Feiertag",Y9="Krankenstand",Y9="Urlaub",Y9="Pflegeurlaub"),0,IF(Y9="halber Arbeitstag",INDIRECT(ADDRESS((ROW('Jahresüberblick'!$C$12)+WEEKDAY(B9,2)),4,4,TRUE,"Jahresüberblick"))*0.5,INDIRECT(ADDRESS((ROW('Jahresüberblick'!$C$12)+WEEKDAY(B9,2)),4,4,TRUE,"Jahresüberblick")))))</f>
        <v>5</v>
      </c>
      <c r="W9" s="41">
        <f t="shared" si="8"/>
        <v>-5</v>
      </c>
      <c r="X9" s="43">
        <f t="shared" si="9"/>
        <v>0</v>
      </c>
      <c r="Y9" s="44"/>
      <c r="Z9" s="43">
        <f t="shared" si="10"/>
        <v>0</v>
      </c>
      <c r="AA9" s="45"/>
      <c r="AB9" s="46"/>
    </row>
    <row r="10" ht="12.0" customHeight="1">
      <c r="A10" s="33">
        <f t="shared" si="1"/>
        <v>6</v>
      </c>
      <c r="B10" s="34">
        <f t="shared" si="11"/>
        <v>43502</v>
      </c>
      <c r="C10" s="48">
        <v>1.0</v>
      </c>
      <c r="D10" s="36"/>
      <c r="E10" s="37"/>
      <c r="F10" s="36"/>
      <c r="G10" s="37"/>
      <c r="H10" s="36"/>
      <c r="I10" s="37"/>
      <c r="J10" s="36"/>
      <c r="K10" s="37"/>
      <c r="L10" s="38"/>
      <c r="M10" s="37"/>
      <c r="N10" s="38"/>
      <c r="O10" s="41">
        <f t="shared" si="2"/>
        <v>0</v>
      </c>
      <c r="P10" s="42">
        <f t="shared" si="3"/>
        <v>0</v>
      </c>
      <c r="Q10" s="41">
        <f t="shared" si="4"/>
        <v>0</v>
      </c>
      <c r="R10" s="42">
        <f t="shared" si="5"/>
        <v>0</v>
      </c>
      <c r="S10" s="41">
        <f t="shared" si="6"/>
        <v>0</v>
      </c>
      <c r="T10" s="42">
        <f>IF(TEXT(B10,"DDD") = "So.", SUM(R5:R10), 0)</f>
        <v>0</v>
      </c>
      <c r="U10" s="42">
        <f t="shared" si="7"/>
        <v>0</v>
      </c>
      <c r="V10" s="41">
        <f>IF(Y10="halber Urlaubstag",0,IF(OR(Y10="Feiertag",Y10="Krankenstand",Y10="Urlaub",Y10="Pflegeurlaub"),0,IF(Y10="halber Arbeitstag",INDIRECT(ADDRESS((ROW('Jahresüberblick'!$C$12)+WEEKDAY(B10,2)),4,4,TRUE,"Jahresüberblick"))*0.5,INDIRECT(ADDRESS((ROW('Jahresüberblick'!$C$12)+WEEKDAY(B10,2)),4,4,TRUE,"Jahresüberblick")))))</f>
        <v>5</v>
      </c>
      <c r="W10" s="41">
        <f t="shared" si="8"/>
        <v>-5</v>
      </c>
      <c r="X10" s="43">
        <f t="shared" si="9"/>
        <v>0</v>
      </c>
      <c r="Y10" s="44"/>
      <c r="Z10" s="43">
        <f t="shared" si="10"/>
        <v>0</v>
      </c>
      <c r="AA10" s="45"/>
      <c r="AB10" s="46"/>
    </row>
    <row r="11" ht="12.0" customHeight="1">
      <c r="A11" s="33">
        <f t="shared" si="1"/>
        <v>6</v>
      </c>
      <c r="B11" s="34">
        <f t="shared" si="11"/>
        <v>43503</v>
      </c>
      <c r="C11" s="48">
        <v>1.0</v>
      </c>
      <c r="D11" s="36"/>
      <c r="E11" s="37"/>
      <c r="F11" s="36"/>
      <c r="G11" s="37"/>
      <c r="H11" s="36"/>
      <c r="I11" s="37"/>
      <c r="J11" s="36"/>
      <c r="K11" s="37"/>
      <c r="L11" s="38"/>
      <c r="M11" s="37"/>
      <c r="N11" s="38"/>
      <c r="O11" s="41">
        <f t="shared" si="2"/>
        <v>0</v>
      </c>
      <c r="P11" s="42">
        <f t="shared" si="3"/>
        <v>0</v>
      </c>
      <c r="Q11" s="41">
        <f t="shared" si="4"/>
        <v>0</v>
      </c>
      <c r="R11" s="42">
        <f t="shared" si="5"/>
        <v>0</v>
      </c>
      <c r="S11" s="41">
        <f t="shared" si="6"/>
        <v>0</v>
      </c>
      <c r="T11" s="42">
        <f t="shared" ref="T11:T33" si="12">IF(TEXT(B11,"DDD") = "So.", SUM($R5:$R11), 0)</f>
        <v>0</v>
      </c>
      <c r="U11" s="42">
        <f t="shared" si="7"/>
        <v>0</v>
      </c>
      <c r="V11" s="41">
        <f>IF(Y11="halber Urlaubstag",0,IF(OR(Y11="Feiertag",Y11="Krankenstand",Y11="Urlaub",Y11="Pflegeurlaub"),0,IF(Y11="halber Arbeitstag",INDIRECT(ADDRESS((ROW('Jahresüberblick'!$C$12)+WEEKDAY(B11,2)),4,4,TRUE,"Jahresüberblick"))*0.5,INDIRECT(ADDRESS((ROW('Jahresüberblick'!$C$12)+WEEKDAY(B11,2)),4,4,TRUE,"Jahresüberblick")))))</f>
        <v>5</v>
      </c>
      <c r="W11" s="41">
        <f t="shared" si="8"/>
        <v>-5</v>
      </c>
      <c r="X11" s="43">
        <f t="shared" si="9"/>
        <v>0</v>
      </c>
      <c r="Y11" s="50"/>
      <c r="Z11" s="43">
        <f t="shared" si="10"/>
        <v>0</v>
      </c>
      <c r="AA11" s="45"/>
      <c r="AB11" s="46"/>
    </row>
    <row r="12" ht="12.0" customHeight="1">
      <c r="A12" s="33">
        <f t="shared" si="1"/>
        <v>6</v>
      </c>
      <c r="B12" s="34">
        <f t="shared" si="11"/>
        <v>43504</v>
      </c>
      <c r="C12" s="48">
        <v>1.0</v>
      </c>
      <c r="D12" s="36"/>
      <c r="E12" s="37"/>
      <c r="F12" s="36"/>
      <c r="G12" s="37"/>
      <c r="H12" s="36"/>
      <c r="I12" s="37"/>
      <c r="J12" s="36"/>
      <c r="K12" s="37"/>
      <c r="L12" s="38"/>
      <c r="M12" s="37"/>
      <c r="N12" s="38"/>
      <c r="O12" s="41">
        <f t="shared" si="2"/>
        <v>0</v>
      </c>
      <c r="P12" s="42">
        <f t="shared" si="3"/>
        <v>0</v>
      </c>
      <c r="Q12" s="41">
        <f t="shared" si="4"/>
        <v>0</v>
      </c>
      <c r="R12" s="42">
        <f t="shared" si="5"/>
        <v>0</v>
      </c>
      <c r="S12" s="41">
        <f t="shared" si="6"/>
        <v>0</v>
      </c>
      <c r="T12" s="42">
        <f t="shared" si="12"/>
        <v>0</v>
      </c>
      <c r="U12" s="42">
        <f t="shared" si="7"/>
        <v>0</v>
      </c>
      <c r="V12" s="41">
        <f>IF(Y12="halber Urlaubstag",0,IF(OR(Y12="Feiertag",Y12="Krankenstand",Y12="Urlaub",Y12="Pflegeurlaub"),0,IF(Y12="halber Arbeitstag",INDIRECT(ADDRESS((ROW('Jahresüberblick'!$C$12)+WEEKDAY(B12,2)),4,4,TRUE,"Jahresüberblick"))*0.5,INDIRECT(ADDRESS((ROW('Jahresüberblick'!$C$12)+WEEKDAY(B12,2)),4,4,TRUE,"Jahresüberblick")))))</f>
        <v>5</v>
      </c>
      <c r="W12" s="41">
        <f t="shared" si="8"/>
        <v>-5</v>
      </c>
      <c r="X12" s="43">
        <f t="shared" si="9"/>
        <v>0</v>
      </c>
      <c r="Y12" s="44"/>
      <c r="Z12" s="43">
        <f t="shared" si="10"/>
        <v>0</v>
      </c>
      <c r="AA12" s="45"/>
      <c r="AB12" s="46"/>
    </row>
    <row r="13" ht="12.0" customHeight="1">
      <c r="A13" s="33">
        <f t="shared" si="1"/>
        <v>6</v>
      </c>
      <c r="B13" s="34">
        <f t="shared" si="11"/>
        <v>43505</v>
      </c>
      <c r="C13" s="48">
        <v>1.0</v>
      </c>
      <c r="D13" s="36"/>
      <c r="E13" s="37"/>
      <c r="F13" s="36"/>
      <c r="G13" s="37"/>
      <c r="H13" s="36"/>
      <c r="I13" s="37"/>
      <c r="J13" s="36"/>
      <c r="K13" s="37"/>
      <c r="L13" s="38"/>
      <c r="M13" s="37"/>
      <c r="N13" s="38"/>
      <c r="O13" s="41">
        <f t="shared" si="2"/>
        <v>0</v>
      </c>
      <c r="P13" s="42">
        <f t="shared" si="3"/>
        <v>0</v>
      </c>
      <c r="Q13" s="41">
        <f t="shared" si="4"/>
        <v>0</v>
      </c>
      <c r="R13" s="42">
        <f t="shared" si="5"/>
        <v>0</v>
      </c>
      <c r="S13" s="41">
        <f t="shared" si="6"/>
        <v>0</v>
      </c>
      <c r="T13" s="42">
        <f t="shared" si="12"/>
        <v>0</v>
      </c>
      <c r="U13" s="42">
        <f t="shared" si="7"/>
        <v>0</v>
      </c>
      <c r="V13" s="41">
        <f>IF(Y13="halber Urlaubstag",0,IF(OR(Y13="Feiertag",Y13="Krankenstand",Y13="Urlaub",Y13="Pflegeurlaub"),0,IF(Y13="halber Arbeitstag",INDIRECT(ADDRESS((ROW('Jahresüberblick'!$C$12)+WEEKDAY(B13,2)),4,4,TRUE,"Jahresüberblick"))*0.5,INDIRECT(ADDRESS((ROW('Jahresüberblick'!$C$12)+WEEKDAY(B13,2)),4,4,TRUE,"Jahresüberblick")))))</f>
        <v>0</v>
      </c>
      <c r="W13" s="41">
        <f t="shared" si="8"/>
        <v>0</v>
      </c>
      <c r="X13" s="43">
        <f t="shared" si="9"/>
        <v>0</v>
      </c>
      <c r="Y13" s="51"/>
      <c r="Z13" s="43">
        <f t="shared" si="10"/>
        <v>0</v>
      </c>
      <c r="AA13" s="45"/>
      <c r="AB13" s="46"/>
    </row>
    <row r="14" ht="12.0" customHeight="1">
      <c r="A14" s="33">
        <f t="shared" si="1"/>
        <v>6</v>
      </c>
      <c r="B14" s="34">
        <f t="shared" si="11"/>
        <v>43506</v>
      </c>
      <c r="C14" s="48">
        <v>1.0</v>
      </c>
      <c r="D14" s="36"/>
      <c r="E14" s="37"/>
      <c r="F14" s="36"/>
      <c r="G14" s="37"/>
      <c r="H14" s="36"/>
      <c r="I14" s="37"/>
      <c r="J14" s="36"/>
      <c r="K14" s="37"/>
      <c r="L14" s="38"/>
      <c r="M14" s="37"/>
      <c r="N14" s="38"/>
      <c r="O14" s="41">
        <f t="shared" si="2"/>
        <v>0</v>
      </c>
      <c r="P14" s="42">
        <f t="shared" si="3"/>
        <v>0</v>
      </c>
      <c r="Q14" s="41">
        <f t="shared" si="4"/>
        <v>0</v>
      </c>
      <c r="R14" s="42">
        <f t="shared" si="5"/>
        <v>0</v>
      </c>
      <c r="S14" s="41">
        <f t="shared" si="6"/>
        <v>0</v>
      </c>
      <c r="T14" s="42">
        <f t="shared" si="12"/>
        <v>0</v>
      </c>
      <c r="U14" s="42">
        <f t="shared" si="7"/>
        <v>0</v>
      </c>
      <c r="V14" s="41">
        <f>IF(Y14="halber Urlaubstag",0,IF(OR(Y14="Feiertag",Y14="Krankenstand",Y14="Urlaub",Y14="Pflegeurlaub"),0,IF(Y14="halber Arbeitstag",INDIRECT(ADDRESS((ROW('Jahresüberblick'!$C$12)+WEEKDAY(B14,2)),4,4,TRUE,"Jahresüberblick"))*0.5,INDIRECT(ADDRESS((ROW('Jahresüberblick'!$C$12)+WEEKDAY(B14,2)),4,4,TRUE,"Jahresüberblick")))))</f>
        <v>0</v>
      </c>
      <c r="W14" s="41">
        <f t="shared" si="8"/>
        <v>0</v>
      </c>
      <c r="X14" s="43">
        <f t="shared" si="9"/>
        <v>0</v>
      </c>
      <c r="Y14" s="51"/>
      <c r="Z14" s="43">
        <f t="shared" si="10"/>
        <v>0</v>
      </c>
      <c r="AA14" s="45"/>
      <c r="AB14" s="46"/>
    </row>
    <row r="15" ht="12.0" customHeight="1">
      <c r="A15" s="33">
        <f t="shared" si="1"/>
        <v>7</v>
      </c>
      <c r="B15" s="34">
        <f t="shared" si="11"/>
        <v>43507</v>
      </c>
      <c r="C15" s="48">
        <v>1.0</v>
      </c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41">
        <f t="shared" si="2"/>
        <v>0</v>
      </c>
      <c r="P15" s="42">
        <f t="shared" si="3"/>
        <v>0</v>
      </c>
      <c r="Q15" s="41">
        <f t="shared" si="4"/>
        <v>0</v>
      </c>
      <c r="R15" s="42">
        <f t="shared" si="5"/>
        <v>0</v>
      </c>
      <c r="S15" s="41">
        <f t="shared" si="6"/>
        <v>0</v>
      </c>
      <c r="T15" s="42">
        <f t="shared" si="12"/>
        <v>0</v>
      </c>
      <c r="U15" s="42">
        <f t="shared" si="7"/>
        <v>0</v>
      </c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5</v>
      </c>
      <c r="W15" s="41">
        <f t="shared" si="8"/>
        <v>-5</v>
      </c>
      <c r="X15" s="43">
        <f t="shared" si="9"/>
        <v>0</v>
      </c>
      <c r="Y15" s="44"/>
      <c r="Z15" s="43">
        <f t="shared" si="10"/>
        <v>0</v>
      </c>
      <c r="AA15" s="45"/>
      <c r="AB15" s="46"/>
    </row>
    <row r="16" ht="12.0" customHeight="1">
      <c r="A16" s="33">
        <f t="shared" si="1"/>
        <v>7</v>
      </c>
      <c r="B16" s="34">
        <f t="shared" si="11"/>
        <v>43508</v>
      </c>
      <c r="C16" s="48">
        <v>1.0</v>
      </c>
      <c r="D16" s="36"/>
      <c r="E16" s="37"/>
      <c r="F16" s="36"/>
      <c r="G16" s="37"/>
      <c r="H16" s="36"/>
      <c r="I16" s="37"/>
      <c r="J16" s="36"/>
      <c r="K16" s="37"/>
      <c r="L16" s="38"/>
      <c r="M16" s="37"/>
      <c r="N16" s="38"/>
      <c r="O16" s="41">
        <f t="shared" si="2"/>
        <v>0</v>
      </c>
      <c r="P16" s="42">
        <f t="shared" si="3"/>
        <v>0</v>
      </c>
      <c r="Q16" s="41">
        <f t="shared" si="4"/>
        <v>0</v>
      </c>
      <c r="R16" s="42">
        <f t="shared" si="5"/>
        <v>0</v>
      </c>
      <c r="S16" s="41">
        <f t="shared" si="6"/>
        <v>0</v>
      </c>
      <c r="T16" s="42">
        <f t="shared" si="12"/>
        <v>0</v>
      </c>
      <c r="U16" s="42">
        <f t="shared" si="7"/>
        <v>0</v>
      </c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5</v>
      </c>
      <c r="W16" s="41">
        <f t="shared" si="8"/>
        <v>-5</v>
      </c>
      <c r="X16" s="43">
        <f t="shared" si="9"/>
        <v>0</v>
      </c>
      <c r="Y16" s="44"/>
      <c r="Z16" s="43">
        <f t="shared" si="10"/>
        <v>0</v>
      </c>
      <c r="AA16" s="45"/>
      <c r="AB16" s="46"/>
    </row>
    <row r="17" ht="12.0" customHeight="1">
      <c r="A17" s="33">
        <f t="shared" si="1"/>
        <v>7</v>
      </c>
      <c r="B17" s="34">
        <f t="shared" si="11"/>
        <v>43509</v>
      </c>
      <c r="C17" s="48">
        <v>1.0</v>
      </c>
      <c r="D17" s="36"/>
      <c r="E17" s="37"/>
      <c r="F17" s="49"/>
      <c r="G17" s="37"/>
      <c r="H17" s="36"/>
      <c r="I17" s="37"/>
      <c r="J17" s="36"/>
      <c r="K17" s="37"/>
      <c r="L17" s="38"/>
      <c r="M17" s="37"/>
      <c r="N17" s="38"/>
      <c r="O17" s="41">
        <f t="shared" si="2"/>
        <v>0</v>
      </c>
      <c r="P17" s="42">
        <f t="shared" si="3"/>
        <v>0</v>
      </c>
      <c r="Q17" s="41">
        <f t="shared" si="4"/>
        <v>0</v>
      </c>
      <c r="R17" s="42">
        <f t="shared" si="5"/>
        <v>0</v>
      </c>
      <c r="S17" s="41">
        <f t="shared" si="6"/>
        <v>0</v>
      </c>
      <c r="T17" s="42">
        <f t="shared" si="12"/>
        <v>0</v>
      </c>
      <c r="U17" s="42">
        <f t="shared" si="7"/>
        <v>0</v>
      </c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5</v>
      </c>
      <c r="W17" s="41">
        <f t="shared" si="8"/>
        <v>-5</v>
      </c>
      <c r="X17" s="43">
        <f t="shared" si="9"/>
        <v>0</v>
      </c>
      <c r="Y17" s="51"/>
      <c r="Z17" s="43">
        <f t="shared" si="10"/>
        <v>0</v>
      </c>
      <c r="AA17" s="45"/>
      <c r="AB17" s="46"/>
    </row>
    <row r="18" ht="12.0" customHeight="1">
      <c r="A18" s="33">
        <f t="shared" si="1"/>
        <v>7</v>
      </c>
      <c r="B18" s="34">
        <f t="shared" si="11"/>
        <v>43510</v>
      </c>
      <c r="C18" s="48">
        <v>1.0</v>
      </c>
      <c r="D18" s="36"/>
      <c r="E18" s="37"/>
      <c r="F18" s="36"/>
      <c r="G18" s="37"/>
      <c r="H18" s="36"/>
      <c r="I18" s="37"/>
      <c r="J18" s="36"/>
      <c r="K18" s="37"/>
      <c r="L18" s="38"/>
      <c r="M18" s="37"/>
      <c r="N18" s="38"/>
      <c r="O18" s="41">
        <f t="shared" si="2"/>
        <v>0</v>
      </c>
      <c r="P18" s="42">
        <f t="shared" si="3"/>
        <v>0</v>
      </c>
      <c r="Q18" s="41">
        <f t="shared" si="4"/>
        <v>0</v>
      </c>
      <c r="R18" s="42">
        <f t="shared" si="5"/>
        <v>0</v>
      </c>
      <c r="S18" s="41">
        <f t="shared" si="6"/>
        <v>0</v>
      </c>
      <c r="T18" s="42">
        <f t="shared" si="12"/>
        <v>0</v>
      </c>
      <c r="U18" s="42">
        <f t="shared" si="7"/>
        <v>0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5</v>
      </c>
      <c r="W18" s="41">
        <f t="shared" si="8"/>
        <v>-5</v>
      </c>
      <c r="X18" s="43">
        <f t="shared" si="9"/>
        <v>0</v>
      </c>
      <c r="Y18" s="51"/>
      <c r="Z18" s="43">
        <f t="shared" si="10"/>
        <v>0</v>
      </c>
      <c r="AA18" s="45"/>
      <c r="AB18" s="46"/>
    </row>
    <row r="19" ht="12.0" customHeight="1">
      <c r="A19" s="33">
        <f t="shared" si="1"/>
        <v>7</v>
      </c>
      <c r="B19" s="34">
        <f t="shared" si="11"/>
        <v>43511</v>
      </c>
      <c r="C19" s="48">
        <v>1.0</v>
      </c>
      <c r="D19" s="36"/>
      <c r="E19" s="37"/>
      <c r="F19" s="36"/>
      <c r="G19" s="37"/>
      <c r="H19" s="36"/>
      <c r="I19" s="37"/>
      <c r="J19" s="36"/>
      <c r="K19" s="37"/>
      <c r="L19" s="38"/>
      <c r="M19" s="37"/>
      <c r="N19" s="38"/>
      <c r="O19" s="41">
        <f t="shared" si="2"/>
        <v>0</v>
      </c>
      <c r="P19" s="42">
        <f t="shared" si="3"/>
        <v>0</v>
      </c>
      <c r="Q19" s="41">
        <f t="shared" si="4"/>
        <v>0</v>
      </c>
      <c r="R19" s="42">
        <f t="shared" si="5"/>
        <v>0</v>
      </c>
      <c r="S19" s="41">
        <f t="shared" si="6"/>
        <v>0</v>
      </c>
      <c r="T19" s="42">
        <f t="shared" si="12"/>
        <v>0</v>
      </c>
      <c r="U19" s="42">
        <f t="shared" si="7"/>
        <v>0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5</v>
      </c>
      <c r="W19" s="41">
        <f t="shared" si="8"/>
        <v>-5</v>
      </c>
      <c r="X19" s="43">
        <f t="shared" si="9"/>
        <v>0</v>
      </c>
      <c r="Y19" s="51"/>
      <c r="Z19" s="43">
        <f t="shared" si="10"/>
        <v>0</v>
      </c>
      <c r="AA19" s="45"/>
      <c r="AB19" s="46"/>
    </row>
    <row r="20" ht="12.0" customHeight="1">
      <c r="A20" s="33">
        <f t="shared" si="1"/>
        <v>7</v>
      </c>
      <c r="B20" s="34">
        <f t="shared" si="11"/>
        <v>43512</v>
      </c>
      <c r="C20" s="48">
        <v>1.0</v>
      </c>
      <c r="D20" s="36"/>
      <c r="E20" s="37"/>
      <c r="F20" s="36"/>
      <c r="G20" s="37"/>
      <c r="H20" s="36"/>
      <c r="I20" s="37"/>
      <c r="J20" s="36"/>
      <c r="K20" s="37"/>
      <c r="L20" s="38"/>
      <c r="M20" s="37"/>
      <c r="N20" s="38"/>
      <c r="O20" s="41">
        <f t="shared" si="2"/>
        <v>0</v>
      </c>
      <c r="P20" s="42">
        <f t="shared" si="3"/>
        <v>0</v>
      </c>
      <c r="Q20" s="41">
        <f t="shared" si="4"/>
        <v>0</v>
      </c>
      <c r="R20" s="42">
        <f t="shared" si="5"/>
        <v>0</v>
      </c>
      <c r="S20" s="41">
        <f t="shared" si="6"/>
        <v>0</v>
      </c>
      <c r="T20" s="42">
        <f t="shared" si="12"/>
        <v>0</v>
      </c>
      <c r="U20" s="42">
        <f t="shared" si="7"/>
        <v>0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0</v>
      </c>
      <c r="W20" s="41">
        <f t="shared" si="8"/>
        <v>0</v>
      </c>
      <c r="X20" s="43">
        <f t="shared" si="9"/>
        <v>0</v>
      </c>
      <c r="Y20" s="51"/>
      <c r="Z20" s="43">
        <f t="shared" si="10"/>
        <v>0</v>
      </c>
      <c r="AA20" s="45"/>
      <c r="AB20" s="46"/>
    </row>
    <row r="21" ht="12.0" customHeight="1">
      <c r="A21" s="33">
        <f t="shared" si="1"/>
        <v>7</v>
      </c>
      <c r="B21" s="34">
        <f t="shared" si="11"/>
        <v>43513</v>
      </c>
      <c r="C21" s="48">
        <v>1.0</v>
      </c>
      <c r="D21" s="36"/>
      <c r="E21" s="37"/>
      <c r="F21" s="36"/>
      <c r="G21" s="37"/>
      <c r="H21" s="36"/>
      <c r="I21" s="37"/>
      <c r="J21" s="36"/>
      <c r="K21" s="37"/>
      <c r="L21" s="38"/>
      <c r="M21" s="37"/>
      <c r="N21" s="38"/>
      <c r="O21" s="41">
        <f t="shared" si="2"/>
        <v>0</v>
      </c>
      <c r="P21" s="42">
        <f t="shared" si="3"/>
        <v>0</v>
      </c>
      <c r="Q21" s="41">
        <f t="shared" si="4"/>
        <v>0</v>
      </c>
      <c r="R21" s="42">
        <f t="shared" si="5"/>
        <v>0</v>
      </c>
      <c r="S21" s="41">
        <f t="shared" si="6"/>
        <v>0</v>
      </c>
      <c r="T21" s="42">
        <f t="shared" si="12"/>
        <v>0</v>
      </c>
      <c r="U21" s="42">
        <f t="shared" si="7"/>
        <v>0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0</v>
      </c>
      <c r="W21" s="41">
        <f t="shared" si="8"/>
        <v>0</v>
      </c>
      <c r="X21" s="43">
        <f t="shared" si="9"/>
        <v>0</v>
      </c>
      <c r="Y21" s="51"/>
      <c r="Z21" s="43">
        <f t="shared" si="10"/>
        <v>0</v>
      </c>
      <c r="AA21" s="45"/>
      <c r="AB21" s="46"/>
    </row>
    <row r="22" ht="12.0" customHeight="1">
      <c r="A22" s="33">
        <f t="shared" si="1"/>
        <v>8</v>
      </c>
      <c r="B22" s="34">
        <f t="shared" si="11"/>
        <v>43514</v>
      </c>
      <c r="C22" s="48">
        <v>1.0</v>
      </c>
      <c r="D22" s="38"/>
      <c r="E22" s="37"/>
      <c r="F22" s="38"/>
      <c r="G22" s="37"/>
      <c r="H22" s="38"/>
      <c r="I22" s="37"/>
      <c r="J22" s="38"/>
      <c r="K22" s="37"/>
      <c r="L22" s="38"/>
      <c r="M22" s="37"/>
      <c r="N22" s="38"/>
      <c r="O22" s="41">
        <f t="shared" si="2"/>
        <v>0</v>
      </c>
      <c r="P22" s="42">
        <f t="shared" si="3"/>
        <v>0</v>
      </c>
      <c r="Q22" s="41">
        <f t="shared" si="4"/>
        <v>0</v>
      </c>
      <c r="R22" s="42">
        <f t="shared" si="5"/>
        <v>0</v>
      </c>
      <c r="S22" s="41">
        <f t="shared" si="6"/>
        <v>0</v>
      </c>
      <c r="T22" s="42">
        <f t="shared" si="12"/>
        <v>0</v>
      </c>
      <c r="U22" s="42">
        <f t="shared" si="7"/>
        <v>0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5</v>
      </c>
      <c r="W22" s="41">
        <f t="shared" si="8"/>
        <v>-5</v>
      </c>
      <c r="X22" s="43">
        <f t="shared" si="9"/>
        <v>0</v>
      </c>
      <c r="Y22" s="51"/>
      <c r="Z22" s="43">
        <f t="shared" si="10"/>
        <v>0</v>
      </c>
      <c r="AA22" s="45"/>
      <c r="AB22" s="46"/>
    </row>
    <row r="23" ht="12.0" customHeight="1">
      <c r="A23" s="33">
        <f t="shared" si="1"/>
        <v>8</v>
      </c>
      <c r="B23" s="34">
        <f t="shared" si="11"/>
        <v>43515</v>
      </c>
      <c r="C23" s="48">
        <v>1.0</v>
      </c>
      <c r="D23" s="38"/>
      <c r="E23" s="37"/>
      <c r="F23" s="38"/>
      <c r="G23" s="37"/>
      <c r="H23" s="38"/>
      <c r="I23" s="37"/>
      <c r="J23" s="38"/>
      <c r="K23" s="37"/>
      <c r="L23" s="38"/>
      <c r="M23" s="37"/>
      <c r="N23" s="38"/>
      <c r="O23" s="41">
        <f t="shared" si="2"/>
        <v>0</v>
      </c>
      <c r="P23" s="42">
        <f t="shared" si="3"/>
        <v>0</v>
      </c>
      <c r="Q23" s="41">
        <f t="shared" si="4"/>
        <v>0</v>
      </c>
      <c r="R23" s="42">
        <f t="shared" si="5"/>
        <v>0</v>
      </c>
      <c r="S23" s="41">
        <f t="shared" si="6"/>
        <v>0</v>
      </c>
      <c r="T23" s="42">
        <f t="shared" si="12"/>
        <v>0</v>
      </c>
      <c r="U23" s="42">
        <f t="shared" si="7"/>
        <v>0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5</v>
      </c>
      <c r="W23" s="41">
        <f t="shared" si="8"/>
        <v>-5</v>
      </c>
      <c r="X23" s="43">
        <f t="shared" si="9"/>
        <v>0</v>
      </c>
      <c r="Y23" s="51"/>
      <c r="Z23" s="43">
        <f t="shared" si="10"/>
        <v>0</v>
      </c>
      <c r="AA23" s="45"/>
      <c r="AB23" s="46"/>
    </row>
    <row r="24" ht="12.0" customHeight="1">
      <c r="A24" s="33">
        <f t="shared" si="1"/>
        <v>8</v>
      </c>
      <c r="B24" s="34">
        <f t="shared" si="11"/>
        <v>43516</v>
      </c>
      <c r="C24" s="48">
        <v>1.0</v>
      </c>
      <c r="D24" s="36"/>
      <c r="E24" s="37"/>
      <c r="F24" s="36"/>
      <c r="G24" s="37"/>
      <c r="H24" s="36"/>
      <c r="I24" s="37"/>
      <c r="J24" s="36"/>
      <c r="K24" s="37"/>
      <c r="L24" s="36"/>
      <c r="M24" s="37"/>
      <c r="N24" s="36"/>
      <c r="O24" s="41">
        <f t="shared" si="2"/>
        <v>0</v>
      </c>
      <c r="P24" s="42">
        <f t="shared" si="3"/>
        <v>0</v>
      </c>
      <c r="Q24" s="41">
        <f t="shared" si="4"/>
        <v>0</v>
      </c>
      <c r="R24" s="42">
        <f t="shared" si="5"/>
        <v>0</v>
      </c>
      <c r="S24" s="41">
        <f t="shared" si="6"/>
        <v>0</v>
      </c>
      <c r="T24" s="42">
        <f t="shared" si="12"/>
        <v>0</v>
      </c>
      <c r="U24" s="42">
        <f t="shared" si="7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5</v>
      </c>
      <c r="W24" s="41">
        <f t="shared" si="8"/>
        <v>-5</v>
      </c>
      <c r="X24" s="43">
        <f t="shared" si="9"/>
        <v>0</v>
      </c>
      <c r="Y24" s="51"/>
      <c r="Z24" s="43">
        <f t="shared" si="10"/>
        <v>0</v>
      </c>
      <c r="AA24" s="45"/>
      <c r="AB24" s="46"/>
    </row>
    <row r="25" ht="12.0" customHeight="1">
      <c r="A25" s="33">
        <f t="shared" si="1"/>
        <v>8</v>
      </c>
      <c r="B25" s="34">
        <f t="shared" si="11"/>
        <v>43517</v>
      </c>
      <c r="C25" s="48">
        <v>1.0</v>
      </c>
      <c r="D25" s="36"/>
      <c r="E25" s="37"/>
      <c r="F25" s="36"/>
      <c r="G25" s="37"/>
      <c r="H25" s="36"/>
      <c r="I25" s="37"/>
      <c r="J25" s="36"/>
      <c r="K25" s="37"/>
      <c r="L25" s="38"/>
      <c r="M25" s="37"/>
      <c r="N25" s="38"/>
      <c r="O25" s="41">
        <f t="shared" si="2"/>
        <v>0</v>
      </c>
      <c r="P25" s="42">
        <f t="shared" si="3"/>
        <v>0</v>
      </c>
      <c r="Q25" s="41">
        <f t="shared" si="4"/>
        <v>0</v>
      </c>
      <c r="R25" s="42">
        <f t="shared" si="5"/>
        <v>0</v>
      </c>
      <c r="S25" s="41">
        <f t="shared" si="6"/>
        <v>0</v>
      </c>
      <c r="T25" s="42">
        <f t="shared" si="12"/>
        <v>0</v>
      </c>
      <c r="U25" s="42">
        <f t="shared" si="7"/>
        <v>0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5</v>
      </c>
      <c r="W25" s="41">
        <f t="shared" si="8"/>
        <v>-5</v>
      </c>
      <c r="X25" s="43">
        <f t="shared" si="9"/>
        <v>0</v>
      </c>
      <c r="Y25" s="51"/>
      <c r="Z25" s="43">
        <f t="shared" si="10"/>
        <v>0</v>
      </c>
      <c r="AA25" s="45"/>
      <c r="AB25" s="46"/>
    </row>
    <row r="26" ht="12.0" customHeight="1">
      <c r="A26" s="33">
        <f t="shared" si="1"/>
        <v>8</v>
      </c>
      <c r="B26" s="34">
        <f t="shared" si="11"/>
        <v>43518</v>
      </c>
      <c r="C26" s="48">
        <v>1.0</v>
      </c>
      <c r="D26" s="36"/>
      <c r="E26" s="37"/>
      <c r="F26" s="36"/>
      <c r="G26" s="37"/>
      <c r="H26" s="36"/>
      <c r="I26" s="37"/>
      <c r="J26" s="36"/>
      <c r="K26" s="37"/>
      <c r="L26" s="38"/>
      <c r="M26" s="37"/>
      <c r="N26" s="38"/>
      <c r="O26" s="41">
        <f t="shared" si="2"/>
        <v>0</v>
      </c>
      <c r="P26" s="42">
        <f t="shared" si="3"/>
        <v>0</v>
      </c>
      <c r="Q26" s="41">
        <f t="shared" si="4"/>
        <v>0</v>
      </c>
      <c r="R26" s="42">
        <f t="shared" si="5"/>
        <v>0</v>
      </c>
      <c r="S26" s="41">
        <f t="shared" si="6"/>
        <v>0</v>
      </c>
      <c r="T26" s="42">
        <f t="shared" si="12"/>
        <v>0</v>
      </c>
      <c r="U26" s="42">
        <f t="shared" si="7"/>
        <v>0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5</v>
      </c>
      <c r="W26" s="41">
        <f t="shared" si="8"/>
        <v>-5</v>
      </c>
      <c r="X26" s="43">
        <f t="shared" si="9"/>
        <v>0</v>
      </c>
      <c r="Y26" s="51"/>
      <c r="Z26" s="43">
        <f t="shared" si="10"/>
        <v>0</v>
      </c>
      <c r="AA26" s="45"/>
      <c r="AB26" s="46"/>
    </row>
    <row r="27" ht="12.0" customHeight="1">
      <c r="A27" s="33">
        <f t="shared" si="1"/>
        <v>8</v>
      </c>
      <c r="B27" s="34">
        <f t="shared" si="11"/>
        <v>43519</v>
      </c>
      <c r="C27" s="48">
        <v>1.0</v>
      </c>
      <c r="D27" s="36"/>
      <c r="E27" s="37"/>
      <c r="F27" s="49"/>
      <c r="G27" s="37"/>
      <c r="H27" s="36"/>
      <c r="I27" s="37"/>
      <c r="J27" s="36"/>
      <c r="K27" s="37"/>
      <c r="L27" s="38"/>
      <c r="M27" s="37"/>
      <c r="N27" s="38"/>
      <c r="O27" s="41">
        <f t="shared" si="2"/>
        <v>0</v>
      </c>
      <c r="P27" s="42">
        <f t="shared" si="3"/>
        <v>0</v>
      </c>
      <c r="Q27" s="41">
        <f t="shared" si="4"/>
        <v>0</v>
      </c>
      <c r="R27" s="42">
        <f t="shared" si="5"/>
        <v>0</v>
      </c>
      <c r="S27" s="41">
        <f t="shared" si="6"/>
        <v>0</v>
      </c>
      <c r="T27" s="42">
        <f t="shared" si="12"/>
        <v>0</v>
      </c>
      <c r="U27" s="42">
        <f t="shared" si="7"/>
        <v>0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0</v>
      </c>
      <c r="W27" s="41">
        <f t="shared" si="8"/>
        <v>0</v>
      </c>
      <c r="X27" s="43">
        <f t="shared" si="9"/>
        <v>0</v>
      </c>
      <c r="Y27" s="51"/>
      <c r="Z27" s="43">
        <f t="shared" si="10"/>
        <v>0</v>
      </c>
      <c r="AA27" s="45"/>
      <c r="AB27" s="46"/>
    </row>
    <row r="28" ht="12.0" customHeight="1">
      <c r="A28" s="33">
        <f t="shared" si="1"/>
        <v>8</v>
      </c>
      <c r="B28" s="34">
        <f t="shared" si="11"/>
        <v>43520</v>
      </c>
      <c r="C28" s="48">
        <v>1.0</v>
      </c>
      <c r="D28" s="36"/>
      <c r="E28" s="37"/>
      <c r="F28" s="36"/>
      <c r="G28" s="37"/>
      <c r="H28" s="36"/>
      <c r="I28" s="37"/>
      <c r="J28" s="36"/>
      <c r="K28" s="37"/>
      <c r="L28" s="36"/>
      <c r="M28" s="37"/>
      <c r="N28" s="36"/>
      <c r="O28" s="41">
        <f t="shared" si="2"/>
        <v>0</v>
      </c>
      <c r="P28" s="42">
        <f t="shared" si="3"/>
        <v>0</v>
      </c>
      <c r="Q28" s="41">
        <f t="shared" si="4"/>
        <v>0</v>
      </c>
      <c r="R28" s="42">
        <f t="shared" si="5"/>
        <v>0</v>
      </c>
      <c r="S28" s="41">
        <f t="shared" si="6"/>
        <v>0</v>
      </c>
      <c r="T28" s="42">
        <f t="shared" si="12"/>
        <v>0</v>
      </c>
      <c r="U28" s="42">
        <f t="shared" si="7"/>
        <v>0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0</v>
      </c>
      <c r="W28" s="41">
        <f t="shared" si="8"/>
        <v>0</v>
      </c>
      <c r="X28" s="43">
        <f t="shared" si="9"/>
        <v>0</v>
      </c>
      <c r="Y28" s="51"/>
      <c r="Z28" s="43">
        <f t="shared" si="10"/>
        <v>0</v>
      </c>
      <c r="AA28" s="45"/>
      <c r="AB28" s="46"/>
    </row>
    <row r="29" ht="12.0" customHeight="1">
      <c r="A29" s="33">
        <f t="shared" si="1"/>
        <v>9</v>
      </c>
      <c r="B29" s="34">
        <f t="shared" si="11"/>
        <v>43521</v>
      </c>
      <c r="C29" s="48">
        <v>1.0</v>
      </c>
      <c r="D29" s="36"/>
      <c r="E29" s="37"/>
      <c r="F29" s="36"/>
      <c r="G29" s="37"/>
      <c r="H29" s="38"/>
      <c r="I29" s="37"/>
      <c r="J29" s="38"/>
      <c r="K29" s="37"/>
      <c r="L29" s="38"/>
      <c r="M29" s="37"/>
      <c r="N29" s="38"/>
      <c r="O29" s="41">
        <f t="shared" si="2"/>
        <v>0</v>
      </c>
      <c r="P29" s="42">
        <f t="shared" si="3"/>
        <v>0</v>
      </c>
      <c r="Q29" s="41">
        <f t="shared" si="4"/>
        <v>0</v>
      </c>
      <c r="R29" s="42">
        <f t="shared" si="5"/>
        <v>0</v>
      </c>
      <c r="S29" s="41">
        <f t="shared" si="6"/>
        <v>0</v>
      </c>
      <c r="T29" s="42">
        <f t="shared" si="12"/>
        <v>0</v>
      </c>
      <c r="U29" s="42">
        <f t="shared" si="7"/>
        <v>0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5</v>
      </c>
      <c r="W29" s="41">
        <f t="shared" si="8"/>
        <v>-5</v>
      </c>
      <c r="X29" s="43">
        <f t="shared" si="9"/>
        <v>0</v>
      </c>
      <c r="Y29" s="51"/>
      <c r="Z29" s="43">
        <f t="shared" si="10"/>
        <v>0</v>
      </c>
      <c r="AA29" s="45"/>
      <c r="AB29" s="46"/>
    </row>
    <row r="30" ht="12.0" customHeight="1">
      <c r="A30" s="33">
        <f t="shared" si="1"/>
        <v>9</v>
      </c>
      <c r="B30" s="34">
        <f t="shared" si="11"/>
        <v>43522</v>
      </c>
      <c r="C30" s="48">
        <v>1.0</v>
      </c>
      <c r="D30" s="49"/>
      <c r="E30" s="37"/>
      <c r="F30" s="36"/>
      <c r="G30" s="37"/>
      <c r="H30" s="38"/>
      <c r="I30" s="37"/>
      <c r="J30" s="38"/>
      <c r="K30" s="37"/>
      <c r="L30" s="38"/>
      <c r="M30" s="37"/>
      <c r="N30" s="38"/>
      <c r="O30" s="41">
        <f t="shared" si="2"/>
        <v>0</v>
      </c>
      <c r="P30" s="42">
        <f t="shared" si="3"/>
        <v>0</v>
      </c>
      <c r="Q30" s="41">
        <f t="shared" si="4"/>
        <v>0</v>
      </c>
      <c r="R30" s="42">
        <f t="shared" si="5"/>
        <v>0</v>
      </c>
      <c r="S30" s="41">
        <f t="shared" si="6"/>
        <v>0</v>
      </c>
      <c r="T30" s="42">
        <f t="shared" si="12"/>
        <v>0</v>
      </c>
      <c r="U30" s="42">
        <f t="shared" si="7"/>
        <v>0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5</v>
      </c>
      <c r="W30" s="41">
        <f t="shared" si="8"/>
        <v>-5</v>
      </c>
      <c r="X30" s="43">
        <f t="shared" si="9"/>
        <v>0</v>
      </c>
      <c r="Y30" s="51"/>
      <c r="Z30" s="43">
        <f t="shared" si="10"/>
        <v>0</v>
      </c>
      <c r="AA30" s="45"/>
      <c r="AB30" s="46"/>
    </row>
    <row r="31" ht="12.0" customHeight="1">
      <c r="A31" s="33">
        <f t="shared" si="1"/>
        <v>9</v>
      </c>
      <c r="B31" s="34">
        <f t="shared" si="11"/>
        <v>43523</v>
      </c>
      <c r="C31" s="48">
        <v>1.0</v>
      </c>
      <c r="D31" s="36"/>
      <c r="E31" s="37"/>
      <c r="F31" s="36"/>
      <c r="G31" s="37"/>
      <c r="H31" s="38"/>
      <c r="I31" s="37"/>
      <c r="J31" s="38"/>
      <c r="K31" s="37"/>
      <c r="L31" s="38"/>
      <c r="M31" s="37"/>
      <c r="N31" s="38"/>
      <c r="O31" s="41">
        <f t="shared" si="2"/>
        <v>0</v>
      </c>
      <c r="P31" s="42">
        <f t="shared" si="3"/>
        <v>0</v>
      </c>
      <c r="Q31" s="41">
        <f t="shared" si="4"/>
        <v>0</v>
      </c>
      <c r="R31" s="42">
        <f t="shared" si="5"/>
        <v>0</v>
      </c>
      <c r="S31" s="41">
        <f t="shared" si="6"/>
        <v>0</v>
      </c>
      <c r="T31" s="42">
        <f t="shared" si="12"/>
        <v>0</v>
      </c>
      <c r="U31" s="42">
        <f t="shared" si="7"/>
        <v>0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5</v>
      </c>
      <c r="W31" s="41">
        <f t="shared" si="8"/>
        <v>-5</v>
      </c>
      <c r="X31" s="43">
        <f t="shared" si="9"/>
        <v>0</v>
      </c>
      <c r="Y31" s="51"/>
      <c r="Z31" s="43">
        <f t="shared" si="10"/>
        <v>0</v>
      </c>
      <c r="AA31" s="45"/>
      <c r="AB31" s="46"/>
    </row>
    <row r="32" ht="12.0" customHeight="1">
      <c r="A32" s="33">
        <f t="shared" si="1"/>
        <v>9</v>
      </c>
      <c r="B32" s="34">
        <f t="shared" si="11"/>
        <v>43524</v>
      </c>
      <c r="C32" s="48">
        <v>1.0</v>
      </c>
      <c r="D32" s="36"/>
      <c r="E32" s="37"/>
      <c r="F32" s="36"/>
      <c r="G32" s="37"/>
      <c r="H32" s="36"/>
      <c r="I32" s="37"/>
      <c r="J32" s="36"/>
      <c r="K32" s="37"/>
      <c r="L32" s="38"/>
      <c r="M32" s="37"/>
      <c r="N32" s="38"/>
      <c r="O32" s="41">
        <f t="shared" si="2"/>
        <v>0</v>
      </c>
      <c r="P32" s="42">
        <f t="shared" si="3"/>
        <v>0</v>
      </c>
      <c r="Q32" s="41">
        <f t="shared" si="4"/>
        <v>0</v>
      </c>
      <c r="R32" s="42">
        <f t="shared" si="5"/>
        <v>0</v>
      </c>
      <c r="S32" s="41">
        <f t="shared" si="6"/>
        <v>0</v>
      </c>
      <c r="T32" s="42">
        <f t="shared" si="12"/>
        <v>0</v>
      </c>
      <c r="U32" s="42">
        <f t="shared" si="7"/>
        <v>0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5</v>
      </c>
      <c r="W32" s="41">
        <f t="shared" si="8"/>
        <v>-5</v>
      </c>
      <c r="X32" s="43">
        <f t="shared" si="9"/>
        <v>0</v>
      </c>
      <c r="Y32" s="51"/>
      <c r="Z32" s="43">
        <f t="shared" si="10"/>
        <v>0</v>
      </c>
      <c r="AA32" s="45"/>
      <c r="AB32" s="46"/>
    </row>
    <row r="33" ht="12.0" customHeight="1">
      <c r="A33" s="33">
        <f t="shared" si="1"/>
        <v>53</v>
      </c>
      <c r="B33" s="34" t="str">
        <f>IF(AND(DAY(DATE('Jahresüberblick'!C2,3,))=29,'Jahresüberblick'!C2&lt;&gt;1900),B32+1,"")</f>
        <v/>
      </c>
      <c r="C33" s="48" t="str">
        <f>IF(TEXT(B33,"MM")=TEXT(B6,"MM"),1,"")</f>
        <v/>
      </c>
      <c r="D33" s="38"/>
      <c r="E33" s="37"/>
      <c r="F33" s="38"/>
      <c r="G33" s="37"/>
      <c r="H33" s="38"/>
      <c r="I33" s="37"/>
      <c r="J33" s="38"/>
      <c r="K33" s="37"/>
      <c r="L33" s="38"/>
      <c r="M33" s="37"/>
      <c r="N33" s="38"/>
      <c r="O33" s="41">
        <f t="shared" si="2"/>
        <v>0</v>
      </c>
      <c r="P33" s="42">
        <f t="shared" si="3"/>
        <v>0</v>
      </c>
      <c r="Q33" s="41">
        <f t="shared" si="4"/>
        <v>0</v>
      </c>
      <c r="R33" s="42">
        <f t="shared" si="5"/>
        <v>0</v>
      </c>
      <c r="S33" s="41">
        <f t="shared" si="6"/>
        <v>0</v>
      </c>
      <c r="T33" s="42">
        <f t="shared" si="12"/>
        <v>0</v>
      </c>
      <c r="U33" s="42">
        <f t="shared" si="7"/>
        <v>0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0</v>
      </c>
      <c r="W33" s="41">
        <f t="shared" si="8"/>
        <v>0</v>
      </c>
      <c r="X33" s="43">
        <f t="shared" si="9"/>
        <v>0</v>
      </c>
      <c r="Y33" s="51"/>
      <c r="Z33" s="43">
        <f t="shared" si="10"/>
        <v>0</v>
      </c>
      <c r="AA33" s="45"/>
      <c r="AB33" s="46"/>
    </row>
    <row r="34" ht="12.75" customHeight="1">
      <c r="A34" s="53"/>
      <c r="B34" s="55"/>
      <c r="C34" s="57" t="s">
        <v>24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  <c r="R34" s="59">
        <f>SUM(R5:R33)</f>
        <v>0</v>
      </c>
      <c r="S34" s="60">
        <f>SUBTOTAL(9,S5:S33)</f>
        <v>0</v>
      </c>
      <c r="T34" s="55"/>
      <c r="U34" s="55"/>
      <c r="V34" s="60">
        <f>SUBTOTAL(9,V5:V33)</f>
        <v>100</v>
      </c>
      <c r="W34" s="61">
        <f t="shared" ref="W34:X34" si="13">SUM(W5:W33)</f>
        <v>-100</v>
      </c>
      <c r="X34" s="63">
        <f t="shared" si="13"/>
        <v>0</v>
      </c>
      <c r="Y34" s="64"/>
      <c r="Z34" s="63">
        <f>SUM(Z5:Z33)</f>
        <v>0</v>
      </c>
      <c r="AA34" s="64"/>
      <c r="AB34" s="65"/>
    </row>
  </sheetData>
  <autoFilter ref="$C$2:$C$34"/>
  <mergeCells count="19">
    <mergeCell ref="B3:B4"/>
    <mergeCell ref="A2:A4"/>
    <mergeCell ref="D2:E4"/>
    <mergeCell ref="D1:H1"/>
    <mergeCell ref="F2:G4"/>
    <mergeCell ref="H2:I4"/>
    <mergeCell ref="J2:K4"/>
    <mergeCell ref="X2:X3"/>
    <mergeCell ref="Y2:Y4"/>
    <mergeCell ref="Z2:Z4"/>
    <mergeCell ref="AA2:AB4"/>
    <mergeCell ref="W2:W3"/>
    <mergeCell ref="U2:U3"/>
    <mergeCell ref="V2:V3"/>
    <mergeCell ref="P2:Q3"/>
    <mergeCell ref="R2:S3"/>
    <mergeCell ref="N2:O4"/>
    <mergeCell ref="L2:M4"/>
    <mergeCell ref="T2:T4"/>
  </mergeCells>
  <conditionalFormatting sqref="X5:AB33">
    <cfRule type="expression" dxfId="0" priority="1">
      <formula>OR(TEXT($B5,"DDD")="So.",TEXT($B5,"DDD")="Sa.")</formula>
    </cfRule>
  </conditionalFormatting>
  <conditionalFormatting sqref="W5:W33">
    <cfRule type="expression" dxfId="0" priority="2">
      <formula>OR(TEXT($B5,"DDD")="So.",TEXT($B5,"DDD")="Sa.")</formula>
    </cfRule>
  </conditionalFormatting>
  <conditionalFormatting sqref="W5:W34">
    <cfRule type="cellIs" dxfId="1" priority="3" operator="greaterThan">
      <formula>0</formula>
    </cfRule>
  </conditionalFormatting>
  <conditionalFormatting sqref="B5:B33">
    <cfRule type="cellIs" dxfId="2" priority="4" operator="equal">
      <formula>TODAY()</formula>
    </cfRule>
  </conditionalFormatting>
  <conditionalFormatting sqref="D5:X33 Z5:Z33">
    <cfRule type="expression" dxfId="3" priority="5">
      <formula>OR(TEXT($B5,"DDD")="So.",TEXT($B5,"DDD")="Sa.")</formula>
    </cfRule>
  </conditionalFormatting>
  <conditionalFormatting sqref="D5:V33 X5:X33 Z5:Z33 AB5:AB33">
    <cfRule type="expression" dxfId="2" priority="6">
      <formula>$B5=TODAY()</formula>
    </cfRule>
  </conditionalFormatting>
  <conditionalFormatting sqref="I5:I33 K5:X33 Z5:Z33">
    <cfRule type="cellIs" dxfId="4" priority="7" operator="equal">
      <formula>0</formula>
    </cfRule>
  </conditionalFormatting>
  <conditionalFormatting sqref="W5:W34">
    <cfRule type="cellIs" dxfId="5" priority="8" operator="lessThan">
      <formula>0</formula>
    </cfRule>
  </conditionalFormatting>
  <dataValidations>
    <dataValidation type="list" allowBlank="1" showErrorMessage="1" sqref="Y17:Y33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1" t="str">
        <f>"  "&amp;'Jahresüberblick'!C4</f>
        <v>  WATZAL Kevin</v>
      </c>
      <c r="B1" s="2"/>
      <c r="C1" s="4"/>
      <c r="D1" s="5" t="str">
        <f>Text($B$5, "MMMM")&amp;" "&amp;Text($B$5, "YYYY") </f>
        <v>März 2019</v>
      </c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'Jahresüberblick'!B27</f>
        <v>43525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5" si="1">WEEKNUM(B5,2)</f>
        <v>9</v>
      </c>
      <c r="B5" s="34">
        <f>B2</f>
        <v>43525</v>
      </c>
      <c r="C5" s="35">
        <v>1.0</v>
      </c>
      <c r="D5" s="36"/>
      <c r="E5" s="37"/>
      <c r="F5" s="39"/>
      <c r="G5" s="37"/>
      <c r="H5" s="36"/>
      <c r="I5" s="37"/>
      <c r="J5" s="36"/>
      <c r="K5" s="37"/>
      <c r="L5" s="38"/>
      <c r="M5" s="37"/>
      <c r="N5" s="40"/>
      <c r="O5" s="41">
        <f t="shared" ref="O5:O14" si="2">N5*24</f>
        <v>0</v>
      </c>
      <c r="P5" s="42">
        <f t="shared" ref="P5:P14" si="3">IF(AND($F5 &gt; 0, $H5 &gt; $F5), $H5 - $F5, 0) + IF(AND($J5 &gt; 0, $L5 &gt; $J5), $L5 - $J5, 0)</f>
        <v>0</v>
      </c>
      <c r="Q5" s="41">
        <f t="shared" ref="Q5:Q14" si="4">P5*24</f>
        <v>0</v>
      </c>
      <c r="R5" s="42">
        <f t="shared" ref="R5:R14" si="5">IF(AND($D5 &gt; 0, $F5 &gt; $D5),$F5-$D5,0) + IF(AND($H5 &gt; 0, $J5 &gt; $H5),$J5-$H5,0) + IF(AND($L5 &gt; 0, $N5 &gt; $L5),$N5-$L5,0)</f>
        <v>0</v>
      </c>
      <c r="S5" s="41">
        <f t="shared" ref="S5:S14" si="6">R5*24</f>
        <v>0</v>
      </c>
      <c r="T5" s="41">
        <f>IF(TEXT(B5,"DDD") = "So.", SUM(R5), 0)</f>
        <v>0</v>
      </c>
      <c r="U5" s="42">
        <f t="shared" ref="U5:U14" si="7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5</v>
      </c>
      <c r="W5" s="41">
        <f t="shared" ref="W5:W35" si="8">IF(OR(Y5="Zeitausgleich",Y5="Krankenstand"),0,IF(NOW()+1&gt;=B5+1,S5-V5,0))</f>
        <v>-5</v>
      </c>
      <c r="X5" s="43">
        <f t="shared" ref="X5:X35" si="9">IF(Y5="Zeitausgleich",-V5,0)</f>
        <v>0</v>
      </c>
      <c r="Y5" s="44"/>
      <c r="Z5" s="43">
        <f t="shared" ref="Z5:Z35" si="10">IF(Y5="Urlaub", -1, 0) + IF(Y5="halber Urlaubstag", -0.5, 0)</f>
        <v>0</v>
      </c>
      <c r="AA5" s="45"/>
      <c r="AB5" s="46"/>
    </row>
    <row r="6" ht="12.0" customHeight="1">
      <c r="A6" s="33">
        <f t="shared" si="1"/>
        <v>9</v>
      </c>
      <c r="B6" s="34">
        <f t="shared" ref="B6:B34" si="11">B5+1</f>
        <v>43526</v>
      </c>
      <c r="C6" s="48">
        <v>1.0</v>
      </c>
      <c r="D6" s="36"/>
      <c r="E6" s="37"/>
      <c r="F6" s="36"/>
      <c r="G6" s="37"/>
      <c r="H6" s="36"/>
      <c r="I6" s="37"/>
      <c r="J6" s="36"/>
      <c r="K6" s="37"/>
      <c r="L6" s="38"/>
      <c r="M6" s="37"/>
      <c r="N6" s="38"/>
      <c r="O6" s="41">
        <f t="shared" si="2"/>
        <v>0</v>
      </c>
      <c r="P6" s="42">
        <f t="shared" si="3"/>
        <v>0</v>
      </c>
      <c r="Q6" s="41">
        <f t="shared" si="4"/>
        <v>0</v>
      </c>
      <c r="R6" s="42">
        <f t="shared" si="5"/>
        <v>0</v>
      </c>
      <c r="S6" s="41">
        <f t="shared" si="6"/>
        <v>0</v>
      </c>
      <c r="T6" s="42">
        <f>IF(TEXT(B6,"DDD") = "So.", SUM(R5:R6), 0)</f>
        <v>0</v>
      </c>
      <c r="U6" s="42">
        <f t="shared" si="7"/>
        <v>0</v>
      </c>
      <c r="V6" s="41">
        <f>IF(Y6="halber Urlaubstag",0,IF(OR(Y6="Feiertag",Y6="Krankenstand",Y6="Urlaub",Y6="Pflegeurlaub"),0,IF(Y6="halber Arbeitstag",INDIRECT(ADDRESS((ROW('Jahresüberblick'!$C$12)+WEEKDAY(B6,2)),4,4,TRUE,"Jahresüberblick"))*0.5,INDIRECT(ADDRESS((ROW('Jahresüberblick'!$C$12)+WEEKDAY(B6,2)),4,4,TRUE,"Jahresüberblick")))))</f>
        <v>0</v>
      </c>
      <c r="W6" s="41">
        <f t="shared" si="8"/>
        <v>0</v>
      </c>
      <c r="X6" s="43">
        <f t="shared" si="9"/>
        <v>0</v>
      </c>
      <c r="Y6" s="44"/>
      <c r="Z6" s="43">
        <f t="shared" si="10"/>
        <v>0</v>
      </c>
      <c r="AA6" s="45"/>
      <c r="AB6" s="46"/>
    </row>
    <row r="7" ht="12.0" customHeight="1">
      <c r="A7" s="33">
        <f t="shared" si="1"/>
        <v>9</v>
      </c>
      <c r="B7" s="34">
        <f t="shared" si="11"/>
        <v>43527</v>
      </c>
      <c r="C7" s="48">
        <v>1.0</v>
      </c>
      <c r="D7" s="36"/>
      <c r="E7" s="37"/>
      <c r="F7" s="36"/>
      <c r="G7" s="37"/>
      <c r="H7" s="36"/>
      <c r="I7" s="37"/>
      <c r="J7" s="36"/>
      <c r="K7" s="37"/>
      <c r="L7" s="38"/>
      <c r="M7" s="37"/>
      <c r="N7" s="38"/>
      <c r="O7" s="41">
        <f t="shared" si="2"/>
        <v>0</v>
      </c>
      <c r="P7" s="42">
        <f t="shared" si="3"/>
        <v>0</v>
      </c>
      <c r="Q7" s="41">
        <f t="shared" si="4"/>
        <v>0</v>
      </c>
      <c r="R7" s="42">
        <f t="shared" si="5"/>
        <v>0</v>
      </c>
      <c r="S7" s="41">
        <f t="shared" si="6"/>
        <v>0</v>
      </c>
      <c r="T7" s="42">
        <f>IF(TEXT(B7,"DDD") = "So.", SUM(R5:R7), 0)</f>
        <v>0</v>
      </c>
      <c r="U7" s="42">
        <f t="shared" si="7"/>
        <v>0</v>
      </c>
      <c r="V7" s="41">
        <f>IF(Y7="halber Urlaubstag",0,IF(OR(Y7="Feiertag",Y7="Krankenstand",Y7="Urlaub",Y7="Pflegeurlaub"),0,IF(Y7="halber Arbeitstag",INDIRECT(ADDRESS((ROW('Jahresüberblick'!$C$12)+WEEKDAY(B7,2)),4,4,TRUE,"Jahresüberblick"))*0.5,INDIRECT(ADDRESS((ROW('Jahresüberblick'!$C$12)+WEEKDAY(B7,2)),4,4,TRUE,"Jahresüberblick")))))</f>
        <v>0</v>
      </c>
      <c r="W7" s="41">
        <f t="shared" si="8"/>
        <v>0</v>
      </c>
      <c r="X7" s="43">
        <f t="shared" si="9"/>
        <v>0</v>
      </c>
      <c r="Y7" s="44"/>
      <c r="Z7" s="43">
        <f t="shared" si="10"/>
        <v>0</v>
      </c>
      <c r="AA7" s="45"/>
      <c r="AB7" s="46"/>
    </row>
    <row r="8" ht="12.0" customHeight="1">
      <c r="A8" s="33">
        <f t="shared" si="1"/>
        <v>10</v>
      </c>
      <c r="B8" s="34">
        <f t="shared" si="11"/>
        <v>43528</v>
      </c>
      <c r="C8" s="48">
        <v>1.0</v>
      </c>
      <c r="D8" s="38"/>
      <c r="E8" s="37"/>
      <c r="F8" s="38"/>
      <c r="G8" s="37"/>
      <c r="H8" s="38"/>
      <c r="I8" s="37"/>
      <c r="J8" s="38"/>
      <c r="K8" s="37"/>
      <c r="L8" s="38"/>
      <c r="M8" s="37"/>
      <c r="N8" s="38"/>
      <c r="O8" s="41">
        <f t="shared" si="2"/>
        <v>0</v>
      </c>
      <c r="P8" s="42">
        <f t="shared" si="3"/>
        <v>0</v>
      </c>
      <c r="Q8" s="41">
        <f t="shared" si="4"/>
        <v>0</v>
      </c>
      <c r="R8" s="42">
        <f t="shared" si="5"/>
        <v>0</v>
      </c>
      <c r="S8" s="41">
        <f t="shared" si="6"/>
        <v>0</v>
      </c>
      <c r="T8" s="42">
        <f>IF(TEXT(B8,"DDD") = "So.", SUM(R5:R8), 0)</f>
        <v>0</v>
      </c>
      <c r="U8" s="42">
        <f t="shared" si="7"/>
        <v>0</v>
      </c>
      <c r="V8" s="41">
        <f>IF(Y8="halber Urlaubstag",0,IF(OR(Y8="Feiertag",Y8="Krankenstand",Y8="Urlaub",Y8="Pflegeurlaub"),0,IF(Y8="halber Arbeitstag",INDIRECT(ADDRESS((ROW('Jahresüberblick'!$C$12)+WEEKDAY(B8,2)),4,4,TRUE,"Jahresüberblick"))*0.5,INDIRECT(ADDRESS((ROW('Jahresüberblick'!$C$12)+WEEKDAY(B8,2)),4,4,TRUE,"Jahresüberblick")))))</f>
        <v>5</v>
      </c>
      <c r="W8" s="41">
        <f t="shared" si="8"/>
        <v>-5</v>
      </c>
      <c r="X8" s="43">
        <f t="shared" si="9"/>
        <v>0</v>
      </c>
      <c r="Y8" s="44"/>
      <c r="Z8" s="43">
        <f t="shared" si="10"/>
        <v>0</v>
      </c>
      <c r="AA8" s="45"/>
      <c r="AB8" s="46"/>
    </row>
    <row r="9" ht="12.0" customHeight="1">
      <c r="A9" s="33">
        <f t="shared" si="1"/>
        <v>10</v>
      </c>
      <c r="B9" s="34">
        <f t="shared" si="11"/>
        <v>43529</v>
      </c>
      <c r="C9" s="48">
        <v>1.0</v>
      </c>
      <c r="D9" s="38"/>
      <c r="E9" s="37"/>
      <c r="F9" s="38"/>
      <c r="G9" s="37"/>
      <c r="H9" s="38"/>
      <c r="I9" s="37"/>
      <c r="J9" s="38"/>
      <c r="K9" s="37"/>
      <c r="L9" s="38"/>
      <c r="M9" s="37"/>
      <c r="N9" s="38"/>
      <c r="O9" s="41">
        <f t="shared" si="2"/>
        <v>0</v>
      </c>
      <c r="P9" s="42">
        <f t="shared" si="3"/>
        <v>0</v>
      </c>
      <c r="Q9" s="41">
        <f t="shared" si="4"/>
        <v>0</v>
      </c>
      <c r="R9" s="42">
        <f t="shared" si="5"/>
        <v>0</v>
      </c>
      <c r="S9" s="41">
        <f t="shared" si="6"/>
        <v>0</v>
      </c>
      <c r="T9" s="42">
        <f>IF(TEXT(B9,"DDD") = "So.", SUM(R5:R9), 0)</f>
        <v>0</v>
      </c>
      <c r="U9" s="42">
        <f t="shared" si="7"/>
        <v>0</v>
      </c>
      <c r="V9" s="41">
        <f>IF(Y9="halber Urlaubstag",0,IF(OR(Y9="Feiertag",Y9="Krankenstand",Y9="Urlaub",Y9="Pflegeurlaub"),0,IF(Y9="halber Arbeitstag",INDIRECT(ADDRESS((ROW('Jahresüberblick'!$C$12)+WEEKDAY(B9,2)),4,4,TRUE,"Jahresüberblick"))*0.5,INDIRECT(ADDRESS((ROW('Jahresüberblick'!$C$12)+WEEKDAY(B9,2)),4,4,TRUE,"Jahresüberblick")))))</f>
        <v>5</v>
      </c>
      <c r="W9" s="41">
        <f t="shared" si="8"/>
        <v>-5</v>
      </c>
      <c r="X9" s="43">
        <f t="shared" si="9"/>
        <v>0</v>
      </c>
      <c r="Y9" s="44"/>
      <c r="Z9" s="43">
        <f t="shared" si="10"/>
        <v>0</v>
      </c>
      <c r="AA9" s="45"/>
      <c r="AB9" s="46"/>
    </row>
    <row r="10" ht="12.0" customHeight="1">
      <c r="A10" s="33">
        <f t="shared" si="1"/>
        <v>10</v>
      </c>
      <c r="B10" s="34">
        <f t="shared" si="11"/>
        <v>43530</v>
      </c>
      <c r="C10" s="48">
        <v>1.0</v>
      </c>
      <c r="D10" s="38"/>
      <c r="E10" s="37"/>
      <c r="F10" s="38"/>
      <c r="G10" s="37"/>
      <c r="H10" s="38"/>
      <c r="I10" s="37"/>
      <c r="J10" s="38"/>
      <c r="K10" s="37"/>
      <c r="L10" s="38"/>
      <c r="M10" s="37"/>
      <c r="N10" s="38"/>
      <c r="O10" s="41">
        <f t="shared" si="2"/>
        <v>0</v>
      </c>
      <c r="P10" s="42">
        <f t="shared" si="3"/>
        <v>0</v>
      </c>
      <c r="Q10" s="41">
        <f t="shared" si="4"/>
        <v>0</v>
      </c>
      <c r="R10" s="42">
        <f t="shared" si="5"/>
        <v>0</v>
      </c>
      <c r="S10" s="41">
        <f t="shared" si="6"/>
        <v>0</v>
      </c>
      <c r="T10" s="42">
        <f>IF(TEXT(B10,"DDD") = "So.", SUM(R5:R10), 0)</f>
        <v>0</v>
      </c>
      <c r="U10" s="42">
        <f t="shared" si="7"/>
        <v>0</v>
      </c>
      <c r="V10" s="41">
        <f>IF(Y10="halber Urlaubstag",0,IF(OR(Y10="Feiertag",Y10="Krankenstand",Y10="Urlaub",Y10="Pflegeurlaub"),0,IF(Y10="halber Arbeitstag",INDIRECT(ADDRESS((ROW('Jahresüberblick'!$C$12)+WEEKDAY(B10,2)),4,4,TRUE,"Jahresüberblick"))*0.5,INDIRECT(ADDRESS((ROW('Jahresüberblick'!$C$12)+WEEKDAY(B10,2)),4,4,TRUE,"Jahresüberblick")))))</f>
        <v>5</v>
      </c>
      <c r="W10" s="41">
        <f t="shared" si="8"/>
        <v>-5</v>
      </c>
      <c r="X10" s="43">
        <f t="shared" si="9"/>
        <v>0</v>
      </c>
      <c r="Y10" s="44"/>
      <c r="Z10" s="43">
        <f t="shared" si="10"/>
        <v>0</v>
      </c>
      <c r="AA10" s="45"/>
      <c r="AB10" s="46"/>
    </row>
    <row r="11" ht="12.0" customHeight="1">
      <c r="A11" s="33">
        <f t="shared" si="1"/>
        <v>10</v>
      </c>
      <c r="B11" s="34">
        <f t="shared" si="11"/>
        <v>43531</v>
      </c>
      <c r="C11" s="48">
        <v>1.0</v>
      </c>
      <c r="D11" s="38"/>
      <c r="E11" s="37"/>
      <c r="F11" s="38"/>
      <c r="G11" s="37"/>
      <c r="H11" s="38"/>
      <c r="I11" s="37"/>
      <c r="J11" s="38"/>
      <c r="K11" s="37"/>
      <c r="L11" s="38"/>
      <c r="M11" s="37"/>
      <c r="N11" s="38"/>
      <c r="O11" s="41">
        <f t="shared" si="2"/>
        <v>0</v>
      </c>
      <c r="P11" s="42">
        <f t="shared" si="3"/>
        <v>0</v>
      </c>
      <c r="Q11" s="41">
        <f t="shared" si="4"/>
        <v>0</v>
      </c>
      <c r="R11" s="42">
        <f t="shared" si="5"/>
        <v>0</v>
      </c>
      <c r="S11" s="41">
        <f t="shared" si="6"/>
        <v>0</v>
      </c>
      <c r="T11" s="42">
        <f t="shared" ref="T11:T14" si="12">IF(TEXT(B11,"DDD") = "So.", SUM($R5:$R11), 0)</f>
        <v>0</v>
      </c>
      <c r="U11" s="42">
        <f t="shared" si="7"/>
        <v>0</v>
      </c>
      <c r="V11" s="41">
        <f>IF(Y11="halber Urlaubstag",0,IF(OR(Y11="Feiertag",Y11="Krankenstand",Y11="Urlaub",Y11="Pflegeurlaub"),0,IF(Y11="halber Arbeitstag",INDIRECT(ADDRESS((ROW('Jahresüberblick'!$C$12)+WEEKDAY(B11,2)),4,4,TRUE,"Jahresüberblick"))*0.5,INDIRECT(ADDRESS((ROW('Jahresüberblick'!$C$12)+WEEKDAY(B11,2)),4,4,TRUE,"Jahresüberblick")))))</f>
        <v>5</v>
      </c>
      <c r="W11" s="41">
        <f t="shared" si="8"/>
        <v>-5</v>
      </c>
      <c r="X11" s="43">
        <f t="shared" si="9"/>
        <v>0</v>
      </c>
      <c r="Y11" s="50"/>
      <c r="Z11" s="43">
        <f t="shared" si="10"/>
        <v>0</v>
      </c>
      <c r="AA11" s="45"/>
      <c r="AB11" s="46"/>
    </row>
    <row r="12" ht="12.0" customHeight="1">
      <c r="A12" s="33">
        <f t="shared" si="1"/>
        <v>10</v>
      </c>
      <c r="B12" s="34">
        <f t="shared" si="11"/>
        <v>43532</v>
      </c>
      <c r="C12" s="48">
        <v>1.0</v>
      </c>
      <c r="D12" s="38"/>
      <c r="E12" s="37"/>
      <c r="F12" s="38"/>
      <c r="G12" s="37"/>
      <c r="H12" s="38"/>
      <c r="I12" s="37"/>
      <c r="J12" s="38"/>
      <c r="K12" s="37"/>
      <c r="L12" s="38"/>
      <c r="M12" s="37"/>
      <c r="N12" s="38"/>
      <c r="O12" s="41">
        <f t="shared" si="2"/>
        <v>0</v>
      </c>
      <c r="P12" s="42">
        <f t="shared" si="3"/>
        <v>0</v>
      </c>
      <c r="Q12" s="41">
        <f t="shared" si="4"/>
        <v>0</v>
      </c>
      <c r="R12" s="42">
        <f t="shared" si="5"/>
        <v>0</v>
      </c>
      <c r="S12" s="41">
        <f t="shared" si="6"/>
        <v>0</v>
      </c>
      <c r="T12" s="42">
        <f t="shared" si="12"/>
        <v>0</v>
      </c>
      <c r="U12" s="42">
        <f t="shared" si="7"/>
        <v>0</v>
      </c>
      <c r="V12" s="41">
        <f>IF(Y12="halber Urlaubstag",0,IF(OR(Y12="Feiertag",Y12="Krankenstand",Y12="Urlaub",Y12="Pflegeurlaub"),0,IF(Y12="halber Arbeitstag",INDIRECT(ADDRESS((ROW('Jahresüberblick'!$C$12)+WEEKDAY(B12,2)),4,4,TRUE,"Jahresüberblick"))*0.5,INDIRECT(ADDRESS((ROW('Jahresüberblick'!$C$12)+WEEKDAY(B12,2)),4,4,TRUE,"Jahresüberblick")))))</f>
        <v>5</v>
      </c>
      <c r="W12" s="41">
        <f t="shared" si="8"/>
        <v>-5</v>
      </c>
      <c r="X12" s="43">
        <f t="shared" si="9"/>
        <v>0</v>
      </c>
      <c r="Y12" s="44"/>
      <c r="Z12" s="43">
        <f t="shared" si="10"/>
        <v>0</v>
      </c>
      <c r="AA12" s="45"/>
      <c r="AB12" s="46"/>
    </row>
    <row r="13" ht="12.0" customHeight="1">
      <c r="A13" s="33">
        <f t="shared" si="1"/>
        <v>10</v>
      </c>
      <c r="B13" s="34">
        <f t="shared" si="11"/>
        <v>43533</v>
      </c>
      <c r="C13" s="48">
        <v>1.0</v>
      </c>
      <c r="D13" s="38"/>
      <c r="E13" s="37"/>
      <c r="F13" s="38"/>
      <c r="G13" s="37"/>
      <c r="H13" s="38"/>
      <c r="I13" s="37"/>
      <c r="J13" s="38"/>
      <c r="K13" s="37"/>
      <c r="L13" s="38"/>
      <c r="M13" s="37"/>
      <c r="N13" s="38"/>
      <c r="O13" s="41">
        <f t="shared" si="2"/>
        <v>0</v>
      </c>
      <c r="P13" s="42">
        <f t="shared" si="3"/>
        <v>0</v>
      </c>
      <c r="Q13" s="41">
        <f t="shared" si="4"/>
        <v>0</v>
      </c>
      <c r="R13" s="42">
        <f t="shared" si="5"/>
        <v>0</v>
      </c>
      <c r="S13" s="41">
        <f t="shared" si="6"/>
        <v>0</v>
      </c>
      <c r="T13" s="42">
        <f t="shared" si="12"/>
        <v>0</v>
      </c>
      <c r="U13" s="42">
        <f t="shared" si="7"/>
        <v>0</v>
      </c>
      <c r="V13" s="41">
        <f>IF(Y13="halber Urlaubstag",0,IF(OR(Y13="Feiertag",Y13="Krankenstand",Y13="Urlaub",Y13="Pflegeurlaub"),0,IF(Y13="halber Arbeitstag",INDIRECT(ADDRESS((ROW('Jahresüberblick'!$C$12)+WEEKDAY(B13,2)),4,4,TRUE,"Jahresüberblick"))*0.5,INDIRECT(ADDRESS((ROW('Jahresüberblick'!$C$12)+WEEKDAY(B13,2)),4,4,TRUE,"Jahresüberblick")))))</f>
        <v>0</v>
      </c>
      <c r="W13" s="41">
        <f t="shared" si="8"/>
        <v>0</v>
      </c>
      <c r="X13" s="43">
        <f t="shared" si="9"/>
        <v>0</v>
      </c>
      <c r="Y13" s="52"/>
      <c r="Z13" s="43">
        <f t="shared" si="10"/>
        <v>0</v>
      </c>
      <c r="AA13" s="45"/>
      <c r="AB13" s="46"/>
    </row>
    <row r="14" ht="12.0" customHeight="1">
      <c r="A14" s="33">
        <f t="shared" si="1"/>
        <v>10</v>
      </c>
      <c r="B14" s="34">
        <f t="shared" si="11"/>
        <v>43534</v>
      </c>
      <c r="C14" s="48">
        <v>1.0</v>
      </c>
      <c r="D14" s="36"/>
      <c r="E14" s="37"/>
      <c r="F14" s="36"/>
      <c r="G14" s="37"/>
      <c r="H14" s="36"/>
      <c r="I14" s="37"/>
      <c r="J14" s="36"/>
      <c r="K14" s="37"/>
      <c r="L14" s="38"/>
      <c r="M14" s="37"/>
      <c r="N14" s="38"/>
      <c r="O14" s="41">
        <f t="shared" si="2"/>
        <v>0</v>
      </c>
      <c r="P14" s="42">
        <f t="shared" si="3"/>
        <v>0</v>
      </c>
      <c r="Q14" s="41">
        <f t="shared" si="4"/>
        <v>0</v>
      </c>
      <c r="R14" s="42">
        <f t="shared" si="5"/>
        <v>0</v>
      </c>
      <c r="S14" s="41">
        <f t="shared" si="6"/>
        <v>0</v>
      </c>
      <c r="T14" s="42">
        <f t="shared" si="12"/>
        <v>0</v>
      </c>
      <c r="U14" s="42">
        <f t="shared" si="7"/>
        <v>0</v>
      </c>
      <c r="V14" s="41">
        <f>IF(Y14="halber Urlaubstag",0,IF(OR(Y14="Feiertag",Y14="Krankenstand",Y14="Urlaub",Y14="Pflegeurlaub"),0,IF(Y14="halber Arbeitstag",INDIRECT(ADDRESS((ROW('Jahresüberblick'!$C$12)+WEEKDAY(B14,2)),4,4,TRUE,"Jahresüberblick"))*0.5,INDIRECT(ADDRESS((ROW('Jahresüberblick'!$C$12)+WEEKDAY(B14,2)),4,4,TRUE,"Jahresüberblick")))))</f>
        <v>0</v>
      </c>
      <c r="W14" s="41">
        <f t="shared" si="8"/>
        <v>0</v>
      </c>
      <c r="X14" s="43">
        <f t="shared" si="9"/>
        <v>0</v>
      </c>
      <c r="Y14" s="51"/>
      <c r="Z14" s="43">
        <f t="shared" si="10"/>
        <v>0</v>
      </c>
      <c r="AA14" s="45"/>
      <c r="AB14" s="46"/>
    </row>
    <row r="15" ht="12.0" customHeight="1">
      <c r="A15" s="33">
        <f t="shared" si="1"/>
        <v>11</v>
      </c>
      <c r="B15" s="34">
        <f t="shared" si="11"/>
        <v>43535</v>
      </c>
      <c r="C15" s="48">
        <v>1.0</v>
      </c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41"/>
      <c r="P15" s="42"/>
      <c r="Q15" s="41"/>
      <c r="R15" s="42"/>
      <c r="S15" s="41"/>
      <c r="T15" s="42"/>
      <c r="U15" s="42"/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5</v>
      </c>
      <c r="W15" s="41">
        <f t="shared" si="8"/>
        <v>-5</v>
      </c>
      <c r="X15" s="43">
        <f t="shared" si="9"/>
        <v>0</v>
      </c>
      <c r="Y15" s="44"/>
      <c r="Z15" s="43">
        <f t="shared" si="10"/>
        <v>0</v>
      </c>
      <c r="AA15" s="45"/>
      <c r="AB15" s="46"/>
    </row>
    <row r="16" ht="12.0" customHeight="1">
      <c r="A16" s="33">
        <f t="shared" si="1"/>
        <v>11</v>
      </c>
      <c r="B16" s="34">
        <f t="shared" si="11"/>
        <v>43536</v>
      </c>
      <c r="C16" s="48">
        <v>1.0</v>
      </c>
      <c r="D16" s="36"/>
      <c r="E16" s="37"/>
      <c r="F16" s="36"/>
      <c r="G16" s="37"/>
      <c r="H16" s="36"/>
      <c r="I16" s="37"/>
      <c r="J16" s="36"/>
      <c r="K16" s="37"/>
      <c r="L16" s="38"/>
      <c r="M16" s="37"/>
      <c r="N16" s="38"/>
      <c r="O16" s="41"/>
      <c r="P16" s="42"/>
      <c r="Q16" s="41"/>
      <c r="R16" s="42"/>
      <c r="S16" s="41"/>
      <c r="T16" s="42"/>
      <c r="U16" s="42"/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5</v>
      </c>
      <c r="W16" s="41">
        <f t="shared" si="8"/>
        <v>-5</v>
      </c>
      <c r="X16" s="43">
        <f t="shared" si="9"/>
        <v>0</v>
      </c>
      <c r="Y16" s="44"/>
      <c r="Z16" s="43">
        <f t="shared" si="10"/>
        <v>0</v>
      </c>
      <c r="AA16" s="45"/>
      <c r="AB16" s="46"/>
    </row>
    <row r="17" ht="12.0" customHeight="1">
      <c r="A17" s="33">
        <f t="shared" si="1"/>
        <v>11</v>
      </c>
      <c r="B17" s="34">
        <f t="shared" si="11"/>
        <v>43537</v>
      </c>
      <c r="C17" s="48">
        <v>1.0</v>
      </c>
      <c r="D17" s="36"/>
      <c r="E17" s="37"/>
      <c r="F17" s="36"/>
      <c r="G17" s="37"/>
      <c r="H17" s="36"/>
      <c r="I17" s="37"/>
      <c r="J17" s="36"/>
      <c r="K17" s="37"/>
      <c r="L17" s="38"/>
      <c r="M17" s="37"/>
      <c r="N17" s="38"/>
      <c r="O17" s="41"/>
      <c r="P17" s="42">
        <f t="shared" ref="P17:P35" si="13">IF(AND($F17 &gt; 0, $H17 &gt; $F17), $H17 - $F17, 0) + IF(AND($J17 &gt; 0, $L17 &gt; $J17), $L17 - $J17, 0)</f>
        <v>0</v>
      </c>
      <c r="Q17" s="41">
        <f t="shared" ref="Q17:Q35" si="14">P17*24</f>
        <v>0</v>
      </c>
      <c r="R17" s="42">
        <f t="shared" ref="R17:R35" si="15">IF(AND($D17 &gt; 0, $F17 &gt; $D17),$F17-$D17,0) + IF(AND($H17 &gt; 0, $J17 &gt; $H17),$J17-$H17,0) + IF(AND($L17 &gt; 0, $N17 &gt; $L17),$N17-$L17,0)</f>
        <v>0</v>
      </c>
      <c r="S17" s="41">
        <f t="shared" ref="S17:S35" si="16">R17*24</f>
        <v>0</v>
      </c>
      <c r="T17" s="42">
        <f t="shared" ref="T17:T33" si="17">IF(TEXT(B17,"DDD") = "So.", SUM($R11:$R17), 0)</f>
        <v>0</v>
      </c>
      <c r="U17" s="42">
        <f t="shared" ref="U17:U35" si="18">IF($R17&lt;&gt;0,SUM($R$4:$R17),0)</f>
        <v>0</v>
      </c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5</v>
      </c>
      <c r="W17" s="41">
        <f t="shared" si="8"/>
        <v>-5</v>
      </c>
      <c r="X17" s="43">
        <f t="shared" si="9"/>
        <v>0</v>
      </c>
      <c r="Y17" s="51"/>
      <c r="Z17" s="43">
        <f t="shared" si="10"/>
        <v>0</v>
      </c>
      <c r="AA17" s="45"/>
      <c r="AB17" s="46"/>
    </row>
    <row r="18" ht="12.0" customHeight="1">
      <c r="A18" s="33">
        <f t="shared" si="1"/>
        <v>11</v>
      </c>
      <c r="B18" s="34">
        <f t="shared" si="11"/>
        <v>43538</v>
      </c>
      <c r="C18" s="48">
        <v>1.0</v>
      </c>
      <c r="D18" s="36"/>
      <c r="E18" s="37"/>
      <c r="F18" s="36"/>
      <c r="G18" s="37"/>
      <c r="H18" s="36"/>
      <c r="I18" s="37"/>
      <c r="J18" s="36"/>
      <c r="K18" s="37"/>
      <c r="L18" s="38"/>
      <c r="M18" s="37"/>
      <c r="N18" s="38"/>
      <c r="O18" s="41">
        <f t="shared" ref="O18:O35" si="19">N18*24</f>
        <v>0</v>
      </c>
      <c r="P18" s="42">
        <f t="shared" si="13"/>
        <v>0</v>
      </c>
      <c r="Q18" s="41">
        <f t="shared" si="14"/>
        <v>0</v>
      </c>
      <c r="R18" s="42">
        <f t="shared" si="15"/>
        <v>0</v>
      </c>
      <c r="S18" s="41">
        <f t="shared" si="16"/>
        <v>0</v>
      </c>
      <c r="T18" s="42">
        <f t="shared" si="17"/>
        <v>0</v>
      </c>
      <c r="U18" s="42">
        <f t="shared" si="18"/>
        <v>0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5</v>
      </c>
      <c r="W18" s="41">
        <f t="shared" si="8"/>
        <v>-5</v>
      </c>
      <c r="X18" s="43">
        <f t="shared" si="9"/>
        <v>0</v>
      </c>
      <c r="Y18" s="51"/>
      <c r="Z18" s="43">
        <f t="shared" si="10"/>
        <v>0</v>
      </c>
      <c r="AA18" s="45"/>
      <c r="AB18" s="46"/>
    </row>
    <row r="19" ht="12.0" customHeight="1">
      <c r="A19" s="33">
        <f t="shared" si="1"/>
        <v>11</v>
      </c>
      <c r="B19" s="34">
        <f t="shared" si="11"/>
        <v>43539</v>
      </c>
      <c r="C19" s="48">
        <v>1.0</v>
      </c>
      <c r="D19" s="36"/>
      <c r="E19" s="37"/>
      <c r="F19" s="36"/>
      <c r="G19" s="37"/>
      <c r="H19" s="36"/>
      <c r="I19" s="37"/>
      <c r="J19" s="36"/>
      <c r="K19" s="37"/>
      <c r="L19" s="38"/>
      <c r="M19" s="37"/>
      <c r="N19" s="38"/>
      <c r="O19" s="41">
        <f t="shared" si="19"/>
        <v>0</v>
      </c>
      <c r="P19" s="42">
        <f t="shared" si="13"/>
        <v>0</v>
      </c>
      <c r="Q19" s="41">
        <f t="shared" si="14"/>
        <v>0</v>
      </c>
      <c r="R19" s="42">
        <f t="shared" si="15"/>
        <v>0</v>
      </c>
      <c r="S19" s="41">
        <f t="shared" si="16"/>
        <v>0</v>
      </c>
      <c r="T19" s="42">
        <f t="shared" si="17"/>
        <v>0</v>
      </c>
      <c r="U19" s="42">
        <f t="shared" si="18"/>
        <v>0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5</v>
      </c>
      <c r="W19" s="41">
        <f t="shared" si="8"/>
        <v>-5</v>
      </c>
      <c r="X19" s="43">
        <f t="shared" si="9"/>
        <v>0</v>
      </c>
      <c r="Y19" s="51"/>
      <c r="Z19" s="43">
        <f t="shared" si="10"/>
        <v>0</v>
      </c>
      <c r="AA19" s="45"/>
      <c r="AB19" s="46"/>
    </row>
    <row r="20" ht="12.0" customHeight="1">
      <c r="A20" s="33">
        <f t="shared" si="1"/>
        <v>11</v>
      </c>
      <c r="B20" s="34">
        <f t="shared" si="11"/>
        <v>43540</v>
      </c>
      <c r="C20" s="48">
        <v>1.0</v>
      </c>
      <c r="D20" s="36"/>
      <c r="E20" s="37"/>
      <c r="F20" s="36"/>
      <c r="G20" s="37"/>
      <c r="H20" s="36"/>
      <c r="I20" s="37"/>
      <c r="J20" s="36"/>
      <c r="K20" s="37"/>
      <c r="L20" s="38"/>
      <c r="M20" s="37"/>
      <c r="N20" s="38"/>
      <c r="O20" s="41">
        <f t="shared" si="19"/>
        <v>0</v>
      </c>
      <c r="P20" s="42">
        <f t="shared" si="13"/>
        <v>0</v>
      </c>
      <c r="Q20" s="41">
        <f t="shared" si="14"/>
        <v>0</v>
      </c>
      <c r="R20" s="42">
        <f t="shared" si="15"/>
        <v>0</v>
      </c>
      <c r="S20" s="41">
        <f t="shared" si="16"/>
        <v>0</v>
      </c>
      <c r="T20" s="42">
        <f t="shared" si="17"/>
        <v>0</v>
      </c>
      <c r="U20" s="42">
        <f t="shared" si="18"/>
        <v>0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0</v>
      </c>
      <c r="W20" s="41">
        <f t="shared" si="8"/>
        <v>0</v>
      </c>
      <c r="X20" s="43">
        <f t="shared" si="9"/>
        <v>0</v>
      </c>
      <c r="Y20" s="51"/>
      <c r="Z20" s="43">
        <f t="shared" si="10"/>
        <v>0</v>
      </c>
      <c r="AA20" s="45"/>
      <c r="AB20" s="46"/>
    </row>
    <row r="21" ht="12.0" customHeight="1">
      <c r="A21" s="33">
        <f t="shared" si="1"/>
        <v>11</v>
      </c>
      <c r="B21" s="34">
        <f t="shared" si="11"/>
        <v>43541</v>
      </c>
      <c r="C21" s="48">
        <v>1.0</v>
      </c>
      <c r="D21" s="36"/>
      <c r="E21" s="37"/>
      <c r="F21" s="36"/>
      <c r="G21" s="37"/>
      <c r="H21" s="38"/>
      <c r="I21" s="37"/>
      <c r="J21" s="38"/>
      <c r="K21" s="37"/>
      <c r="L21" s="38"/>
      <c r="M21" s="37"/>
      <c r="N21" s="38"/>
      <c r="O21" s="41">
        <f t="shared" si="19"/>
        <v>0</v>
      </c>
      <c r="P21" s="42">
        <f t="shared" si="13"/>
        <v>0</v>
      </c>
      <c r="Q21" s="41">
        <f t="shared" si="14"/>
        <v>0</v>
      </c>
      <c r="R21" s="42">
        <f t="shared" si="15"/>
        <v>0</v>
      </c>
      <c r="S21" s="41">
        <f t="shared" si="16"/>
        <v>0</v>
      </c>
      <c r="T21" s="42">
        <f t="shared" si="17"/>
        <v>0</v>
      </c>
      <c r="U21" s="42">
        <f t="shared" si="18"/>
        <v>0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0</v>
      </c>
      <c r="W21" s="41">
        <f t="shared" si="8"/>
        <v>0</v>
      </c>
      <c r="X21" s="43">
        <f t="shared" si="9"/>
        <v>0</v>
      </c>
      <c r="Y21" s="52"/>
      <c r="Z21" s="43">
        <f t="shared" si="10"/>
        <v>0</v>
      </c>
      <c r="AA21" s="45"/>
      <c r="AB21" s="46"/>
    </row>
    <row r="22" ht="12.0" customHeight="1">
      <c r="A22" s="33">
        <f t="shared" si="1"/>
        <v>12</v>
      </c>
      <c r="B22" s="34">
        <f t="shared" si="11"/>
        <v>43542</v>
      </c>
      <c r="C22" s="48">
        <v>1.0</v>
      </c>
      <c r="D22" s="38"/>
      <c r="E22" s="37"/>
      <c r="F22" s="38"/>
      <c r="G22" s="37"/>
      <c r="H22" s="38"/>
      <c r="I22" s="37"/>
      <c r="J22" s="38"/>
      <c r="K22" s="37"/>
      <c r="L22" s="38"/>
      <c r="M22" s="37"/>
      <c r="N22" s="38"/>
      <c r="O22" s="41">
        <f t="shared" si="19"/>
        <v>0</v>
      </c>
      <c r="P22" s="42">
        <f t="shared" si="13"/>
        <v>0</v>
      </c>
      <c r="Q22" s="41">
        <f t="shared" si="14"/>
        <v>0</v>
      </c>
      <c r="R22" s="42">
        <f t="shared" si="15"/>
        <v>0</v>
      </c>
      <c r="S22" s="41">
        <f t="shared" si="16"/>
        <v>0</v>
      </c>
      <c r="T22" s="42">
        <f t="shared" si="17"/>
        <v>0</v>
      </c>
      <c r="U22" s="42">
        <f t="shared" si="18"/>
        <v>0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5</v>
      </c>
      <c r="W22" s="41">
        <f t="shared" si="8"/>
        <v>-5</v>
      </c>
      <c r="X22" s="43">
        <f t="shared" si="9"/>
        <v>0</v>
      </c>
      <c r="Y22" s="51"/>
      <c r="Z22" s="43">
        <f t="shared" si="10"/>
        <v>0</v>
      </c>
      <c r="AA22" s="45"/>
      <c r="AB22" s="46"/>
    </row>
    <row r="23" ht="12.0" customHeight="1">
      <c r="A23" s="33">
        <f t="shared" si="1"/>
        <v>12</v>
      </c>
      <c r="B23" s="34">
        <f t="shared" si="11"/>
        <v>43543</v>
      </c>
      <c r="C23" s="48">
        <v>1.0</v>
      </c>
      <c r="D23" s="38"/>
      <c r="E23" s="37"/>
      <c r="F23" s="38"/>
      <c r="G23" s="37"/>
      <c r="H23" s="38"/>
      <c r="I23" s="37"/>
      <c r="J23" s="38"/>
      <c r="K23" s="37"/>
      <c r="L23" s="38"/>
      <c r="M23" s="37"/>
      <c r="N23" s="38"/>
      <c r="O23" s="41">
        <f t="shared" si="19"/>
        <v>0</v>
      </c>
      <c r="P23" s="42">
        <f t="shared" si="13"/>
        <v>0</v>
      </c>
      <c r="Q23" s="41">
        <f t="shared" si="14"/>
        <v>0</v>
      </c>
      <c r="R23" s="42">
        <f t="shared" si="15"/>
        <v>0</v>
      </c>
      <c r="S23" s="41">
        <f t="shared" si="16"/>
        <v>0</v>
      </c>
      <c r="T23" s="42">
        <f t="shared" si="17"/>
        <v>0</v>
      </c>
      <c r="U23" s="42">
        <f t="shared" si="18"/>
        <v>0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5</v>
      </c>
      <c r="W23" s="41">
        <f t="shared" si="8"/>
        <v>-5</v>
      </c>
      <c r="X23" s="43">
        <f t="shared" si="9"/>
        <v>0</v>
      </c>
      <c r="Y23" s="51"/>
      <c r="Z23" s="43">
        <f t="shared" si="10"/>
        <v>0</v>
      </c>
      <c r="AA23" s="45"/>
      <c r="AB23" s="47" t="s">
        <v>23</v>
      </c>
    </row>
    <row r="24" ht="12.0" customHeight="1">
      <c r="A24" s="33">
        <f t="shared" si="1"/>
        <v>12</v>
      </c>
      <c r="B24" s="34">
        <f t="shared" si="11"/>
        <v>43544</v>
      </c>
      <c r="C24" s="48">
        <v>1.0</v>
      </c>
      <c r="D24" s="36"/>
      <c r="E24" s="37"/>
      <c r="F24" s="36"/>
      <c r="G24" s="37"/>
      <c r="H24" s="36"/>
      <c r="I24" s="37"/>
      <c r="J24" s="36"/>
      <c r="K24" s="37"/>
      <c r="L24" s="38"/>
      <c r="M24" s="37"/>
      <c r="N24" s="38"/>
      <c r="O24" s="41">
        <f t="shared" si="19"/>
        <v>0</v>
      </c>
      <c r="P24" s="42">
        <f t="shared" si="13"/>
        <v>0</v>
      </c>
      <c r="Q24" s="41">
        <f t="shared" si="14"/>
        <v>0</v>
      </c>
      <c r="R24" s="42">
        <f t="shared" si="15"/>
        <v>0</v>
      </c>
      <c r="S24" s="41">
        <f t="shared" si="16"/>
        <v>0</v>
      </c>
      <c r="T24" s="42">
        <f t="shared" si="17"/>
        <v>0</v>
      </c>
      <c r="U24" s="42">
        <f t="shared" si="18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5</v>
      </c>
      <c r="W24" s="41">
        <f t="shared" si="8"/>
        <v>-5</v>
      </c>
      <c r="X24" s="43">
        <f t="shared" si="9"/>
        <v>0</v>
      </c>
      <c r="Y24" s="51"/>
      <c r="Z24" s="43">
        <f t="shared" si="10"/>
        <v>0</v>
      </c>
      <c r="AA24" s="45"/>
      <c r="AB24" s="46"/>
    </row>
    <row r="25" ht="12.0" customHeight="1">
      <c r="A25" s="33">
        <f t="shared" si="1"/>
        <v>12</v>
      </c>
      <c r="B25" s="34">
        <f t="shared" si="11"/>
        <v>43545</v>
      </c>
      <c r="C25" s="48">
        <v>1.0</v>
      </c>
      <c r="D25" s="36"/>
      <c r="E25" s="37"/>
      <c r="F25" s="36"/>
      <c r="G25" s="37"/>
      <c r="H25" s="36"/>
      <c r="I25" s="37"/>
      <c r="J25" s="36"/>
      <c r="K25" s="37"/>
      <c r="L25" s="38"/>
      <c r="M25" s="37"/>
      <c r="N25" s="38"/>
      <c r="O25" s="41">
        <f t="shared" si="19"/>
        <v>0</v>
      </c>
      <c r="P25" s="42">
        <f t="shared" si="13"/>
        <v>0</v>
      </c>
      <c r="Q25" s="41">
        <f t="shared" si="14"/>
        <v>0</v>
      </c>
      <c r="R25" s="42">
        <f t="shared" si="15"/>
        <v>0</v>
      </c>
      <c r="S25" s="41">
        <f t="shared" si="16"/>
        <v>0</v>
      </c>
      <c r="T25" s="42">
        <f t="shared" si="17"/>
        <v>0</v>
      </c>
      <c r="U25" s="42">
        <f t="shared" si="18"/>
        <v>0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5</v>
      </c>
      <c r="W25" s="41">
        <f t="shared" si="8"/>
        <v>-5</v>
      </c>
      <c r="X25" s="43">
        <f t="shared" si="9"/>
        <v>0</v>
      </c>
      <c r="Y25" s="51"/>
      <c r="Z25" s="43">
        <f t="shared" si="10"/>
        <v>0</v>
      </c>
      <c r="AA25" s="45"/>
      <c r="AB25" s="46"/>
    </row>
    <row r="26" ht="12.0" customHeight="1">
      <c r="A26" s="33">
        <f t="shared" si="1"/>
        <v>12</v>
      </c>
      <c r="B26" s="34">
        <f t="shared" si="11"/>
        <v>43546</v>
      </c>
      <c r="C26" s="48">
        <v>1.0</v>
      </c>
      <c r="D26" s="36"/>
      <c r="E26" s="37"/>
      <c r="F26" s="36"/>
      <c r="G26" s="37"/>
      <c r="H26" s="36"/>
      <c r="I26" s="37"/>
      <c r="J26" s="36"/>
      <c r="K26" s="37"/>
      <c r="L26" s="38"/>
      <c r="M26" s="37"/>
      <c r="N26" s="38"/>
      <c r="O26" s="41">
        <f t="shared" si="19"/>
        <v>0</v>
      </c>
      <c r="P26" s="42">
        <f t="shared" si="13"/>
        <v>0</v>
      </c>
      <c r="Q26" s="41">
        <f t="shared" si="14"/>
        <v>0</v>
      </c>
      <c r="R26" s="42">
        <f t="shared" si="15"/>
        <v>0</v>
      </c>
      <c r="S26" s="41">
        <f t="shared" si="16"/>
        <v>0</v>
      </c>
      <c r="T26" s="42">
        <f t="shared" si="17"/>
        <v>0</v>
      </c>
      <c r="U26" s="42">
        <f t="shared" si="18"/>
        <v>0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5</v>
      </c>
      <c r="W26" s="41">
        <f t="shared" si="8"/>
        <v>-5</v>
      </c>
      <c r="X26" s="43">
        <f t="shared" si="9"/>
        <v>0</v>
      </c>
      <c r="Y26" s="51"/>
      <c r="Z26" s="43">
        <f t="shared" si="10"/>
        <v>0</v>
      </c>
      <c r="AA26" s="45"/>
      <c r="AB26" s="46"/>
    </row>
    <row r="27" ht="12.0" customHeight="1">
      <c r="A27" s="33">
        <f t="shared" si="1"/>
        <v>12</v>
      </c>
      <c r="B27" s="34">
        <f t="shared" si="11"/>
        <v>43547</v>
      </c>
      <c r="C27" s="48">
        <v>1.0</v>
      </c>
      <c r="D27" s="36"/>
      <c r="E27" s="37"/>
      <c r="F27" s="36"/>
      <c r="G27" s="37"/>
      <c r="H27" s="36"/>
      <c r="I27" s="37"/>
      <c r="J27" s="36"/>
      <c r="K27" s="37"/>
      <c r="L27" s="38"/>
      <c r="M27" s="37"/>
      <c r="N27" s="38"/>
      <c r="O27" s="41">
        <f t="shared" si="19"/>
        <v>0</v>
      </c>
      <c r="P27" s="42">
        <f t="shared" si="13"/>
        <v>0</v>
      </c>
      <c r="Q27" s="41">
        <f t="shared" si="14"/>
        <v>0</v>
      </c>
      <c r="R27" s="42">
        <f t="shared" si="15"/>
        <v>0</v>
      </c>
      <c r="S27" s="41">
        <f t="shared" si="16"/>
        <v>0</v>
      </c>
      <c r="T27" s="42">
        <f t="shared" si="17"/>
        <v>0</v>
      </c>
      <c r="U27" s="42">
        <f t="shared" si="18"/>
        <v>0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0</v>
      </c>
      <c r="W27" s="41">
        <f t="shared" si="8"/>
        <v>0</v>
      </c>
      <c r="X27" s="43">
        <f t="shared" si="9"/>
        <v>0</v>
      </c>
      <c r="Y27" s="51"/>
      <c r="Z27" s="43">
        <f t="shared" si="10"/>
        <v>0</v>
      </c>
      <c r="AA27" s="45"/>
      <c r="AB27" s="46"/>
    </row>
    <row r="28" ht="12.0" customHeight="1">
      <c r="A28" s="33">
        <f t="shared" si="1"/>
        <v>12</v>
      </c>
      <c r="B28" s="34">
        <f t="shared" si="11"/>
        <v>43548</v>
      </c>
      <c r="C28" s="48">
        <v>1.0</v>
      </c>
      <c r="D28" s="36"/>
      <c r="E28" s="37"/>
      <c r="F28" s="36"/>
      <c r="G28" s="37"/>
      <c r="H28" s="49"/>
      <c r="I28" s="37"/>
      <c r="J28" s="49"/>
      <c r="K28" s="37"/>
      <c r="L28" s="38"/>
      <c r="M28" s="37"/>
      <c r="N28" s="38"/>
      <c r="O28" s="41">
        <f t="shared" si="19"/>
        <v>0</v>
      </c>
      <c r="P28" s="42">
        <f t="shared" si="13"/>
        <v>0</v>
      </c>
      <c r="Q28" s="41">
        <f t="shared" si="14"/>
        <v>0</v>
      </c>
      <c r="R28" s="42">
        <f t="shared" si="15"/>
        <v>0</v>
      </c>
      <c r="S28" s="41">
        <f t="shared" si="16"/>
        <v>0</v>
      </c>
      <c r="T28" s="42">
        <f t="shared" si="17"/>
        <v>0</v>
      </c>
      <c r="U28" s="42">
        <f t="shared" si="18"/>
        <v>0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0</v>
      </c>
      <c r="W28" s="41">
        <f t="shared" si="8"/>
        <v>0</v>
      </c>
      <c r="X28" s="43">
        <f t="shared" si="9"/>
        <v>0</v>
      </c>
      <c r="Y28" s="51"/>
      <c r="Z28" s="43">
        <f t="shared" si="10"/>
        <v>0</v>
      </c>
      <c r="AA28" s="45"/>
      <c r="AB28" s="46"/>
    </row>
    <row r="29" ht="12.0" customHeight="1">
      <c r="A29" s="33">
        <f t="shared" si="1"/>
        <v>13</v>
      </c>
      <c r="B29" s="34">
        <f t="shared" si="11"/>
        <v>43549</v>
      </c>
      <c r="C29" s="48">
        <v>1.0</v>
      </c>
      <c r="D29" s="38"/>
      <c r="E29" s="37"/>
      <c r="F29" s="38"/>
      <c r="G29" s="37"/>
      <c r="H29" s="38"/>
      <c r="I29" s="37"/>
      <c r="J29" s="38"/>
      <c r="K29" s="37"/>
      <c r="L29" s="38"/>
      <c r="M29" s="37"/>
      <c r="N29" s="38"/>
      <c r="O29" s="41">
        <f t="shared" si="19"/>
        <v>0</v>
      </c>
      <c r="P29" s="42">
        <f t="shared" si="13"/>
        <v>0</v>
      </c>
      <c r="Q29" s="41">
        <f t="shared" si="14"/>
        <v>0</v>
      </c>
      <c r="R29" s="42">
        <f t="shared" si="15"/>
        <v>0</v>
      </c>
      <c r="S29" s="41">
        <f t="shared" si="16"/>
        <v>0</v>
      </c>
      <c r="T29" s="42">
        <f t="shared" si="17"/>
        <v>0</v>
      </c>
      <c r="U29" s="42">
        <f t="shared" si="18"/>
        <v>0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5</v>
      </c>
      <c r="W29" s="41">
        <f t="shared" si="8"/>
        <v>-5</v>
      </c>
      <c r="X29" s="43">
        <f t="shared" si="9"/>
        <v>0</v>
      </c>
      <c r="Y29" s="51"/>
      <c r="Z29" s="43">
        <f t="shared" si="10"/>
        <v>0</v>
      </c>
      <c r="AA29" s="45"/>
      <c r="AB29" s="46"/>
    </row>
    <row r="30" ht="12.0" customHeight="1">
      <c r="A30" s="33">
        <f t="shared" si="1"/>
        <v>13</v>
      </c>
      <c r="B30" s="34">
        <f t="shared" si="11"/>
        <v>43550</v>
      </c>
      <c r="C30" s="48">
        <v>1.0</v>
      </c>
      <c r="D30" s="38"/>
      <c r="E30" s="37"/>
      <c r="F30" s="38"/>
      <c r="G30" s="37"/>
      <c r="H30" s="38"/>
      <c r="I30" s="37"/>
      <c r="J30" s="38"/>
      <c r="K30" s="37"/>
      <c r="L30" s="38"/>
      <c r="M30" s="37"/>
      <c r="N30" s="38"/>
      <c r="O30" s="41">
        <f t="shared" si="19"/>
        <v>0</v>
      </c>
      <c r="P30" s="42">
        <f t="shared" si="13"/>
        <v>0</v>
      </c>
      <c r="Q30" s="41">
        <f t="shared" si="14"/>
        <v>0</v>
      </c>
      <c r="R30" s="42">
        <f t="shared" si="15"/>
        <v>0</v>
      </c>
      <c r="S30" s="41">
        <f t="shared" si="16"/>
        <v>0</v>
      </c>
      <c r="T30" s="42">
        <f t="shared" si="17"/>
        <v>0</v>
      </c>
      <c r="U30" s="42">
        <f t="shared" si="18"/>
        <v>0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5</v>
      </c>
      <c r="W30" s="41">
        <f t="shared" si="8"/>
        <v>-5</v>
      </c>
      <c r="X30" s="43">
        <f t="shared" si="9"/>
        <v>0</v>
      </c>
      <c r="Y30" s="51"/>
      <c r="Z30" s="43">
        <f t="shared" si="10"/>
        <v>0</v>
      </c>
      <c r="AA30" s="45"/>
      <c r="AB30" s="46"/>
    </row>
    <row r="31" ht="12.0" customHeight="1">
      <c r="A31" s="33">
        <f t="shared" si="1"/>
        <v>13</v>
      </c>
      <c r="B31" s="34">
        <f t="shared" si="11"/>
        <v>43551</v>
      </c>
      <c r="C31" s="48">
        <v>1.0</v>
      </c>
      <c r="D31" s="36"/>
      <c r="E31" s="37"/>
      <c r="F31" s="36"/>
      <c r="G31" s="37"/>
      <c r="H31" s="36"/>
      <c r="I31" s="37"/>
      <c r="J31" s="36"/>
      <c r="K31" s="37"/>
      <c r="L31" s="38"/>
      <c r="M31" s="37"/>
      <c r="N31" s="38"/>
      <c r="O31" s="41">
        <f t="shared" si="19"/>
        <v>0</v>
      </c>
      <c r="P31" s="42">
        <f t="shared" si="13"/>
        <v>0</v>
      </c>
      <c r="Q31" s="41">
        <f t="shared" si="14"/>
        <v>0</v>
      </c>
      <c r="R31" s="42">
        <f t="shared" si="15"/>
        <v>0</v>
      </c>
      <c r="S31" s="41">
        <f t="shared" si="16"/>
        <v>0</v>
      </c>
      <c r="T31" s="42">
        <f t="shared" si="17"/>
        <v>0</v>
      </c>
      <c r="U31" s="42">
        <f t="shared" si="18"/>
        <v>0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5</v>
      </c>
      <c r="W31" s="41">
        <f t="shared" si="8"/>
        <v>-5</v>
      </c>
      <c r="X31" s="43">
        <f t="shared" si="9"/>
        <v>0</v>
      </c>
      <c r="Y31" s="51"/>
      <c r="Z31" s="43">
        <f t="shared" si="10"/>
        <v>0</v>
      </c>
      <c r="AA31" s="45"/>
      <c r="AB31" s="46"/>
    </row>
    <row r="32" ht="12.0" customHeight="1">
      <c r="A32" s="33">
        <f t="shared" si="1"/>
        <v>13</v>
      </c>
      <c r="B32" s="34">
        <f t="shared" si="11"/>
        <v>43552</v>
      </c>
      <c r="C32" s="48">
        <v>1.0</v>
      </c>
      <c r="D32" s="36"/>
      <c r="E32" s="37"/>
      <c r="F32" s="49"/>
      <c r="G32" s="37"/>
      <c r="H32" s="36"/>
      <c r="I32" s="37"/>
      <c r="J32" s="36"/>
      <c r="K32" s="37"/>
      <c r="L32" s="38"/>
      <c r="M32" s="37"/>
      <c r="N32" s="38"/>
      <c r="O32" s="41">
        <f t="shared" si="19"/>
        <v>0</v>
      </c>
      <c r="P32" s="42">
        <f t="shared" si="13"/>
        <v>0</v>
      </c>
      <c r="Q32" s="41">
        <f t="shared" si="14"/>
        <v>0</v>
      </c>
      <c r="R32" s="42">
        <f t="shared" si="15"/>
        <v>0</v>
      </c>
      <c r="S32" s="41">
        <f t="shared" si="16"/>
        <v>0</v>
      </c>
      <c r="T32" s="42">
        <f t="shared" si="17"/>
        <v>0</v>
      </c>
      <c r="U32" s="42">
        <f t="shared" si="18"/>
        <v>0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5</v>
      </c>
      <c r="W32" s="41">
        <f t="shared" si="8"/>
        <v>-5</v>
      </c>
      <c r="X32" s="43">
        <f t="shared" si="9"/>
        <v>0</v>
      </c>
      <c r="Y32" s="51"/>
      <c r="Z32" s="43">
        <f t="shared" si="10"/>
        <v>0</v>
      </c>
      <c r="AA32" s="45"/>
      <c r="AB32" s="46"/>
    </row>
    <row r="33" ht="12.0" customHeight="1">
      <c r="A33" s="33">
        <f t="shared" si="1"/>
        <v>13</v>
      </c>
      <c r="B33" s="34">
        <f t="shared" si="11"/>
        <v>43553</v>
      </c>
      <c r="C33" s="48">
        <f>IF(TEXT(B33,"MM")=TEXT(B6,"MM"),1,"")</f>
        <v>1</v>
      </c>
      <c r="D33" s="36"/>
      <c r="E33" s="37"/>
      <c r="F33" s="36"/>
      <c r="G33" s="37"/>
      <c r="H33" s="36"/>
      <c r="I33" s="37"/>
      <c r="J33" s="36"/>
      <c r="K33" s="37"/>
      <c r="L33" s="38"/>
      <c r="M33" s="37"/>
      <c r="N33" s="38"/>
      <c r="O33" s="41">
        <f t="shared" si="19"/>
        <v>0</v>
      </c>
      <c r="P33" s="42">
        <f t="shared" si="13"/>
        <v>0</v>
      </c>
      <c r="Q33" s="41">
        <f t="shared" si="14"/>
        <v>0</v>
      </c>
      <c r="R33" s="42">
        <f t="shared" si="15"/>
        <v>0</v>
      </c>
      <c r="S33" s="41">
        <f t="shared" si="16"/>
        <v>0</v>
      </c>
      <c r="T33" s="42">
        <f t="shared" si="17"/>
        <v>0</v>
      </c>
      <c r="U33" s="42">
        <f t="shared" si="18"/>
        <v>0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5</v>
      </c>
      <c r="W33" s="41">
        <f t="shared" si="8"/>
        <v>-5</v>
      </c>
      <c r="X33" s="43">
        <f t="shared" si="9"/>
        <v>0</v>
      </c>
      <c r="Y33" s="51"/>
      <c r="Z33" s="43">
        <f t="shared" si="10"/>
        <v>0</v>
      </c>
      <c r="AA33" s="45"/>
      <c r="AB33" s="46"/>
    </row>
    <row r="34" ht="12.0" customHeight="1">
      <c r="A34" s="33">
        <f t="shared" si="1"/>
        <v>13</v>
      </c>
      <c r="B34" s="34">
        <f t="shared" si="11"/>
        <v>43554</v>
      </c>
      <c r="C34" s="48">
        <f t="shared" ref="C34:C35" si="20">IF(TEXT(B34,"MM")=TEXT(B6,"MM"),1,"")</f>
        <v>1</v>
      </c>
      <c r="D34" s="36"/>
      <c r="E34" s="66"/>
      <c r="F34" s="36"/>
      <c r="G34" s="66"/>
      <c r="H34" s="36"/>
      <c r="I34" s="66"/>
      <c r="J34" s="36"/>
      <c r="K34" s="66"/>
      <c r="L34" s="38"/>
      <c r="M34" s="66"/>
      <c r="N34" s="38"/>
      <c r="O34" s="41">
        <f t="shared" si="19"/>
        <v>0</v>
      </c>
      <c r="P34" s="42">
        <f t="shared" si="13"/>
        <v>0</v>
      </c>
      <c r="Q34" s="41">
        <f t="shared" si="14"/>
        <v>0</v>
      </c>
      <c r="R34" s="42">
        <f t="shared" si="15"/>
        <v>0</v>
      </c>
      <c r="S34" s="41">
        <f t="shared" si="16"/>
        <v>0</v>
      </c>
      <c r="T34" s="42">
        <f t="shared" ref="T34:T35" si="21">IF(TEXT(B34,"DDD") = "So.", SUM($R27:$R34), 0)</f>
        <v>0</v>
      </c>
      <c r="U34" s="42">
        <f t="shared" si="18"/>
        <v>0</v>
      </c>
      <c r="V34" s="41">
        <f>IF(Y34="halber Urlaubstag",0,IF(OR(Y34="Feiertag",Y34="Krankenstand",Y34="Urlaub",Y34="Pflegeurlaub"),0,IF(Y34="halber Arbeitstag",INDIRECT(ADDRESS((ROW('Jahresüberblick'!$C$12)+WEEKDAY(B34,2)),4,4,TRUE,"Jahresüberblick"))*0.5,INDIRECT(ADDRESS((ROW('Jahresüberblick'!$C$12)+WEEKDAY(B34,2)),4,4,TRUE,"Jahresüberblick")))))</f>
        <v>0</v>
      </c>
      <c r="W34" s="41">
        <f t="shared" si="8"/>
        <v>0</v>
      </c>
      <c r="X34" s="43">
        <f t="shared" si="9"/>
        <v>0</v>
      </c>
      <c r="Y34" s="51"/>
      <c r="Z34" s="43">
        <f t="shared" si="10"/>
        <v>0</v>
      </c>
      <c r="AA34" s="45"/>
      <c r="AB34" s="46"/>
    </row>
    <row r="35" ht="12.0" customHeight="1">
      <c r="A35" s="33">
        <f t="shared" si="1"/>
        <v>13</v>
      </c>
      <c r="B35" s="34">
        <f>B34+1</f>
        <v>43555</v>
      </c>
      <c r="C35" s="48">
        <f t="shared" si="20"/>
        <v>1</v>
      </c>
      <c r="D35" s="36"/>
      <c r="E35" s="37"/>
      <c r="F35" s="67"/>
      <c r="G35" s="37"/>
      <c r="H35" s="68"/>
      <c r="I35" s="37"/>
      <c r="J35" s="68"/>
      <c r="K35" s="37"/>
      <c r="L35" s="38"/>
      <c r="M35" s="37"/>
      <c r="N35" s="38"/>
      <c r="O35" s="41">
        <f t="shared" si="19"/>
        <v>0</v>
      </c>
      <c r="P35" s="42">
        <f t="shared" si="13"/>
        <v>0</v>
      </c>
      <c r="Q35" s="41">
        <f t="shared" si="14"/>
        <v>0</v>
      </c>
      <c r="R35" s="42">
        <f t="shared" si="15"/>
        <v>0</v>
      </c>
      <c r="S35" s="41">
        <f t="shared" si="16"/>
        <v>0</v>
      </c>
      <c r="T35" s="42">
        <f t="shared" si="21"/>
        <v>0</v>
      </c>
      <c r="U35" s="42">
        <f t="shared" si="18"/>
        <v>0</v>
      </c>
      <c r="V35" s="41">
        <f>IF(Y35="halber Urlaubstag",0,IF(OR(Y35="Feiertag",Y35="Krankenstand",Y35="Urlaub",Y35="Pflegeurlaub"),0,IF(Y35="halber Arbeitstag",INDIRECT(ADDRESS((ROW('Jahresüberblick'!$C$12)+WEEKDAY(B35,2)),4,4,TRUE,"Jahresüberblick"))*0.5,INDIRECT(ADDRESS((ROW('Jahresüberblick'!$C$12)+WEEKDAY(B35,2)),4,4,TRUE,"Jahresüberblick")))))</f>
        <v>0</v>
      </c>
      <c r="W35" s="41">
        <f t="shared" si="8"/>
        <v>0</v>
      </c>
      <c r="X35" s="43">
        <f t="shared" si="9"/>
        <v>0</v>
      </c>
      <c r="Y35" s="51"/>
      <c r="Z35" s="43">
        <f t="shared" si="10"/>
        <v>0</v>
      </c>
      <c r="AA35" s="45"/>
      <c r="AB35" s="46"/>
    </row>
    <row r="36" ht="12.75" customHeight="1">
      <c r="A36" s="53"/>
      <c r="B36" s="55"/>
      <c r="C36" s="57" t="s">
        <v>24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8"/>
      <c r="R36" s="59">
        <f>SUM(R5:R35)</f>
        <v>0</v>
      </c>
      <c r="S36" s="60">
        <f>SUBTOTAL(9,S5:S35)</f>
        <v>0</v>
      </c>
      <c r="T36" s="55"/>
      <c r="U36" s="55"/>
      <c r="V36" s="60">
        <f>SUBTOTAL(9,V5:V35)</f>
        <v>105</v>
      </c>
      <c r="W36" s="61">
        <f t="shared" ref="W36:X36" si="22">SUM(W5:W35)</f>
        <v>-105</v>
      </c>
      <c r="X36" s="63">
        <f t="shared" si="22"/>
        <v>0</v>
      </c>
      <c r="Y36" s="64"/>
      <c r="Z36" s="63">
        <f>SUM(Z5:Z35)</f>
        <v>0</v>
      </c>
      <c r="AA36" s="64"/>
      <c r="AB36" s="65"/>
    </row>
  </sheetData>
  <autoFilter ref="$C$2:$C$36"/>
  <mergeCells count="19">
    <mergeCell ref="B3:B4"/>
    <mergeCell ref="A2:A4"/>
    <mergeCell ref="D2:E4"/>
    <mergeCell ref="D1:H1"/>
    <mergeCell ref="F2:G4"/>
    <mergeCell ref="H2:I4"/>
    <mergeCell ref="J2:K4"/>
    <mergeCell ref="X2:X3"/>
    <mergeCell ref="W2:W3"/>
    <mergeCell ref="U2:U3"/>
    <mergeCell ref="V2:V3"/>
    <mergeCell ref="P2:Q3"/>
    <mergeCell ref="R2:S3"/>
    <mergeCell ref="N2:O4"/>
    <mergeCell ref="L2:M4"/>
    <mergeCell ref="Y2:Y4"/>
    <mergeCell ref="Z2:Z4"/>
    <mergeCell ref="AA2:AB4"/>
    <mergeCell ref="T2:T4"/>
  </mergeCells>
  <conditionalFormatting sqref="X5:AB35">
    <cfRule type="expression" dxfId="0" priority="1">
      <formula>OR(TEXT($B5,"DDD")="So.",TEXT($B5,"DDD")="Sa.")</formula>
    </cfRule>
  </conditionalFormatting>
  <conditionalFormatting sqref="W5:W35">
    <cfRule type="expression" dxfId="0" priority="2">
      <formula>OR(TEXT($B5,"DDD")="So.",TEXT($B5,"DDD")="Sa.")</formula>
    </cfRule>
  </conditionalFormatting>
  <conditionalFormatting sqref="W5:W36">
    <cfRule type="cellIs" dxfId="1" priority="3" operator="greaterThan">
      <formula>0</formula>
    </cfRule>
  </conditionalFormatting>
  <conditionalFormatting sqref="B5:B35">
    <cfRule type="cellIs" dxfId="2" priority="4" operator="equal">
      <formula>TODAY()</formula>
    </cfRule>
  </conditionalFormatting>
  <conditionalFormatting sqref="D5:X35 Z5:Z35">
    <cfRule type="expression" dxfId="3" priority="5">
      <formula>OR(TEXT($B5,"DDD")="So.",TEXT($B5,"DDD")="Sa.")</formula>
    </cfRule>
  </conditionalFormatting>
  <conditionalFormatting sqref="D5:V35 X5:X35 Z5:Z35 AB5:AB35">
    <cfRule type="expression" dxfId="2" priority="6">
      <formula>$B5=TODAY()</formula>
    </cfRule>
  </conditionalFormatting>
  <conditionalFormatting sqref="I5:I35 K5:X35 Z5:Z35">
    <cfRule type="cellIs" dxfId="4" priority="7" operator="equal">
      <formula>0</formula>
    </cfRule>
  </conditionalFormatting>
  <conditionalFormatting sqref="W5:W36">
    <cfRule type="cellIs" dxfId="5" priority="8" operator="lessThan">
      <formula>0</formula>
    </cfRule>
  </conditionalFormatting>
  <dataValidations>
    <dataValidation type="list" allowBlank="1" showErrorMessage="1" sqref="Y17:Y35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1" t="str">
        <f>"  "&amp;'Jahresüberblick'!C4</f>
        <v>  WATZAL Kevin</v>
      </c>
      <c r="B1" s="2"/>
      <c r="C1" s="4"/>
      <c r="D1" s="5" t="str">
        <f>Text($B$5, "MMMM")&amp;" "&amp;Text($B$5, "YYYY") </f>
        <v>April 2019</v>
      </c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'Jahresüberblick'!B28</f>
        <v>43556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4" si="1">WEEKNUM(B5,2)</f>
        <v>14</v>
      </c>
      <c r="B5" s="34">
        <f>B2</f>
        <v>43556</v>
      </c>
      <c r="C5" s="35">
        <v>1.0</v>
      </c>
      <c r="D5" s="38"/>
      <c r="E5" s="37">
        <f t="shared" ref="E5:E6" si="2">D5*24</f>
        <v>0</v>
      </c>
      <c r="F5" s="40"/>
      <c r="G5" s="37">
        <f t="shared" ref="G5:G6" si="3">F5*24</f>
        <v>0</v>
      </c>
      <c r="H5" s="38"/>
      <c r="I5" s="37">
        <f t="shared" ref="I5:I6" si="4">H5*24</f>
        <v>0</v>
      </c>
      <c r="J5" s="38"/>
      <c r="K5" s="37">
        <f t="shared" ref="K5:K14" si="5">J5*24</f>
        <v>0</v>
      </c>
      <c r="L5" s="38"/>
      <c r="M5" s="37">
        <f t="shared" ref="M5:M14" si="6">L5*24</f>
        <v>0</v>
      </c>
      <c r="N5" s="40"/>
      <c r="O5" s="41">
        <f t="shared" ref="O5:O14" si="7">N5*24</f>
        <v>0</v>
      </c>
      <c r="P5" s="42">
        <f t="shared" ref="P5:P34" si="8">IF(AND($F5 &gt; 0, $H5 &gt; $F5), $H5 - $F5, 0) + IF(AND($J5 &gt; 0, $L5 &gt; $J5), $L5 - $J5, 0)</f>
        <v>0</v>
      </c>
      <c r="Q5" s="41">
        <f t="shared" ref="Q5:Q34" si="9">P5*24</f>
        <v>0</v>
      </c>
      <c r="R5" s="42">
        <f t="shared" ref="R5:R34" si="10">IF(AND($D5 &gt; 0, $F5 &gt; $D5),$F5-$D5,0) + IF(AND($H5 &gt; 0, $J5 &gt; $H5),$J5-$H5,0) + IF(AND($L5 &gt; 0, $N5 &gt; $L5),$N5-$L5,0)</f>
        <v>0</v>
      </c>
      <c r="S5" s="41">
        <f t="shared" ref="S5:S34" si="11">R5*24</f>
        <v>0</v>
      </c>
      <c r="T5" s="41">
        <f>IF(TEXT(B5,"DDD") = "So.", SUM(R5), 0)</f>
        <v>0</v>
      </c>
      <c r="U5" s="42">
        <f t="shared" ref="U5:U34" si="12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5</v>
      </c>
      <c r="W5" s="41">
        <f t="shared" ref="W5:W34" si="13">IF(OR(Y5="Zeitausgleich",Y5="Krankenstand"),0,IF(NOW()+1&gt;=B5+1,S5-V5,0))</f>
        <v>-5</v>
      </c>
      <c r="X5" s="43">
        <f t="shared" ref="X5:X34" si="14">IF(Y5="Zeitausgleich",-V5,0)</f>
        <v>0</v>
      </c>
      <c r="Y5" s="44"/>
      <c r="Z5" s="43">
        <f t="shared" ref="Z5:Z34" si="15">IF(Y5="Urlaub", -1, 0) + IF(Y5="halber Urlaubstag", -0.5, 0)</f>
        <v>0</v>
      </c>
      <c r="AA5" s="45"/>
      <c r="AB5" s="46"/>
    </row>
    <row r="6" ht="12.0" customHeight="1">
      <c r="A6" s="33">
        <f t="shared" si="1"/>
        <v>14</v>
      </c>
      <c r="B6" s="34">
        <f t="shared" ref="B6:B34" si="16">B5+1</f>
        <v>43557</v>
      </c>
      <c r="C6" s="48">
        <v>1.0</v>
      </c>
      <c r="D6" s="38"/>
      <c r="E6" s="37">
        <f t="shared" si="2"/>
        <v>0</v>
      </c>
      <c r="F6" s="38"/>
      <c r="G6" s="37">
        <f t="shared" si="3"/>
        <v>0</v>
      </c>
      <c r="H6" s="38"/>
      <c r="I6" s="37">
        <f t="shared" si="4"/>
        <v>0</v>
      </c>
      <c r="J6" s="38"/>
      <c r="K6" s="37">
        <f t="shared" si="5"/>
        <v>0</v>
      </c>
      <c r="L6" s="38"/>
      <c r="M6" s="37">
        <f t="shared" si="6"/>
        <v>0</v>
      </c>
      <c r="N6" s="38"/>
      <c r="O6" s="41">
        <f t="shared" si="7"/>
        <v>0</v>
      </c>
      <c r="P6" s="42">
        <f t="shared" si="8"/>
        <v>0</v>
      </c>
      <c r="Q6" s="41">
        <f t="shared" si="9"/>
        <v>0</v>
      </c>
      <c r="R6" s="42">
        <f t="shared" si="10"/>
        <v>0</v>
      </c>
      <c r="S6" s="41">
        <f t="shared" si="11"/>
        <v>0</v>
      </c>
      <c r="T6" s="42">
        <f>IF(TEXT(B6,"DDD") = "So.", SUM(R5:R6), 0)</f>
        <v>0</v>
      </c>
      <c r="U6" s="42">
        <f t="shared" si="12"/>
        <v>0</v>
      </c>
      <c r="V6" s="41">
        <f>IF(Y6="halber Urlaubstag",0,IF(OR(Y6="Feiertag",Y6="Krankenstand",Y6="Urlaub",Y6="Pflegeurlaub"),0,IF(Y6="halber Arbeitstag",INDIRECT(ADDRESS((ROW('Jahresüberblick'!$C$12)+WEEKDAY(B6,2)),4,4,TRUE,"Jahresüberblick"))*0.5,INDIRECT(ADDRESS((ROW('Jahresüberblick'!$C$12)+WEEKDAY(B6,2)),4,4,TRUE,"Jahresüberblick")))))</f>
        <v>5</v>
      </c>
      <c r="W6" s="41">
        <f t="shared" si="13"/>
        <v>-5</v>
      </c>
      <c r="X6" s="43">
        <f t="shared" si="14"/>
        <v>0</v>
      </c>
      <c r="Y6" s="44"/>
      <c r="Z6" s="43">
        <f t="shared" si="15"/>
        <v>0</v>
      </c>
      <c r="AA6" s="45"/>
      <c r="AB6" s="46"/>
    </row>
    <row r="7" ht="12.0" customHeight="1">
      <c r="A7" s="33">
        <f t="shared" si="1"/>
        <v>14</v>
      </c>
      <c r="B7" s="34">
        <f t="shared" si="16"/>
        <v>43558</v>
      </c>
      <c r="C7" s="48">
        <v>1.0</v>
      </c>
      <c r="D7" s="36"/>
      <c r="E7" s="37"/>
      <c r="F7" s="36"/>
      <c r="G7" s="37"/>
      <c r="H7" s="36"/>
      <c r="I7" s="37"/>
      <c r="J7" s="36"/>
      <c r="K7" s="37">
        <f t="shared" si="5"/>
        <v>0</v>
      </c>
      <c r="L7" s="38"/>
      <c r="M7" s="37">
        <f t="shared" si="6"/>
        <v>0</v>
      </c>
      <c r="N7" s="38"/>
      <c r="O7" s="41">
        <f t="shared" si="7"/>
        <v>0</v>
      </c>
      <c r="P7" s="42">
        <f t="shared" si="8"/>
        <v>0</v>
      </c>
      <c r="Q7" s="41">
        <f t="shared" si="9"/>
        <v>0</v>
      </c>
      <c r="R7" s="42">
        <f t="shared" si="10"/>
        <v>0</v>
      </c>
      <c r="S7" s="41">
        <f t="shared" si="11"/>
        <v>0</v>
      </c>
      <c r="T7" s="42">
        <f>IF(TEXT(B7,"DDD") = "So.", SUM(R5:R7), 0)</f>
        <v>0</v>
      </c>
      <c r="U7" s="42">
        <f t="shared" si="12"/>
        <v>0</v>
      </c>
      <c r="V7" s="41">
        <f>IF(Y7="halber Urlaubstag",0,IF(OR(Y7="Feiertag",Y7="Krankenstand",Y7="Urlaub",Y7="Pflegeurlaub"),0,IF(Y7="halber Arbeitstag",INDIRECT(ADDRESS((ROW('Jahresüberblick'!$C$12)+WEEKDAY(B7,2)),4,4,TRUE,"Jahresüberblick"))*0.5,INDIRECT(ADDRESS((ROW('Jahresüberblick'!$C$12)+WEEKDAY(B7,2)),4,4,TRUE,"Jahresüberblick")))))</f>
        <v>5</v>
      </c>
      <c r="W7" s="41">
        <f t="shared" si="13"/>
        <v>-5</v>
      </c>
      <c r="X7" s="43">
        <f t="shared" si="14"/>
        <v>0</v>
      </c>
      <c r="Y7" s="44"/>
      <c r="Z7" s="43">
        <f t="shared" si="15"/>
        <v>0</v>
      </c>
      <c r="AA7" s="45"/>
      <c r="AB7" s="46"/>
    </row>
    <row r="8" ht="12.0" customHeight="1">
      <c r="A8" s="33">
        <f t="shared" si="1"/>
        <v>14</v>
      </c>
      <c r="B8" s="34">
        <f t="shared" si="16"/>
        <v>43559</v>
      </c>
      <c r="C8" s="48">
        <v>1.0</v>
      </c>
      <c r="D8" s="36"/>
      <c r="E8" s="37"/>
      <c r="F8" s="36"/>
      <c r="G8" s="37"/>
      <c r="H8" s="36"/>
      <c r="I8" s="37"/>
      <c r="J8" s="36"/>
      <c r="K8" s="37">
        <f t="shared" si="5"/>
        <v>0</v>
      </c>
      <c r="L8" s="38"/>
      <c r="M8" s="37">
        <f t="shared" si="6"/>
        <v>0</v>
      </c>
      <c r="N8" s="38"/>
      <c r="O8" s="41">
        <f t="shared" si="7"/>
        <v>0</v>
      </c>
      <c r="P8" s="42">
        <f t="shared" si="8"/>
        <v>0</v>
      </c>
      <c r="Q8" s="41">
        <f t="shared" si="9"/>
        <v>0</v>
      </c>
      <c r="R8" s="42">
        <f t="shared" si="10"/>
        <v>0</v>
      </c>
      <c r="S8" s="41">
        <f t="shared" si="11"/>
        <v>0</v>
      </c>
      <c r="T8" s="42">
        <f>IF(TEXT(B8,"DDD") = "So.", SUM(R5:R8), 0)</f>
        <v>0</v>
      </c>
      <c r="U8" s="42">
        <f t="shared" si="12"/>
        <v>0</v>
      </c>
      <c r="V8" s="41">
        <f>IF(Y8="halber Urlaubstag",0,IF(OR(Y8="Feiertag",Y8="Krankenstand",Y8="Urlaub",Y8="Pflegeurlaub"),0,IF(Y8="halber Arbeitstag",INDIRECT(ADDRESS((ROW('Jahresüberblick'!$C$12)+WEEKDAY(B8,2)),4,4,TRUE,"Jahresüberblick"))*0.5,INDIRECT(ADDRESS((ROW('Jahresüberblick'!$C$12)+WEEKDAY(B8,2)),4,4,TRUE,"Jahresüberblick")))))</f>
        <v>5</v>
      </c>
      <c r="W8" s="41">
        <f t="shared" si="13"/>
        <v>-5</v>
      </c>
      <c r="X8" s="43">
        <f t="shared" si="14"/>
        <v>0</v>
      </c>
      <c r="Y8" s="44"/>
      <c r="Z8" s="43">
        <f t="shared" si="15"/>
        <v>0</v>
      </c>
      <c r="AA8" s="45"/>
      <c r="AB8" s="46"/>
    </row>
    <row r="9" ht="12.0" customHeight="1">
      <c r="A9" s="33">
        <f t="shared" si="1"/>
        <v>14</v>
      </c>
      <c r="B9" s="34">
        <f t="shared" si="16"/>
        <v>43560</v>
      </c>
      <c r="C9" s="48">
        <v>1.0</v>
      </c>
      <c r="D9" s="36"/>
      <c r="E9" s="37"/>
      <c r="F9" s="36"/>
      <c r="G9" s="37"/>
      <c r="H9" s="36"/>
      <c r="I9" s="37"/>
      <c r="J9" s="36"/>
      <c r="K9" s="37">
        <f t="shared" si="5"/>
        <v>0</v>
      </c>
      <c r="L9" s="38"/>
      <c r="M9" s="37">
        <f t="shared" si="6"/>
        <v>0</v>
      </c>
      <c r="N9" s="38"/>
      <c r="O9" s="41">
        <f t="shared" si="7"/>
        <v>0</v>
      </c>
      <c r="P9" s="42">
        <f t="shared" si="8"/>
        <v>0</v>
      </c>
      <c r="Q9" s="41">
        <f t="shared" si="9"/>
        <v>0</v>
      </c>
      <c r="R9" s="42">
        <f t="shared" si="10"/>
        <v>0</v>
      </c>
      <c r="S9" s="41">
        <f t="shared" si="11"/>
        <v>0</v>
      </c>
      <c r="T9" s="42">
        <f>IF(TEXT(B9,"DDD") = "So.", SUM(R5:R9), 0)</f>
        <v>0</v>
      </c>
      <c r="U9" s="42">
        <f t="shared" si="12"/>
        <v>0</v>
      </c>
      <c r="V9" s="41">
        <f>IF(Y9="halber Urlaubstag",0,IF(OR(Y9="Feiertag",Y9="Krankenstand",Y9="Urlaub",Y9="Pflegeurlaub"),0,IF(Y9="halber Arbeitstag",INDIRECT(ADDRESS((ROW('Jahresüberblick'!$C$12)+WEEKDAY(B9,2)),4,4,TRUE,"Jahresüberblick"))*0.5,INDIRECT(ADDRESS((ROW('Jahresüberblick'!$C$12)+WEEKDAY(B9,2)),4,4,TRUE,"Jahresüberblick")))))</f>
        <v>5</v>
      </c>
      <c r="W9" s="41">
        <f t="shared" si="13"/>
        <v>-5</v>
      </c>
      <c r="X9" s="43">
        <f t="shared" si="14"/>
        <v>0</v>
      </c>
      <c r="Y9" s="44"/>
      <c r="Z9" s="43">
        <f t="shared" si="15"/>
        <v>0</v>
      </c>
      <c r="AA9" s="45"/>
      <c r="AB9" s="46"/>
    </row>
    <row r="10" ht="12.0" customHeight="1">
      <c r="A10" s="33">
        <f t="shared" si="1"/>
        <v>14</v>
      </c>
      <c r="B10" s="34">
        <f t="shared" si="16"/>
        <v>43561</v>
      </c>
      <c r="C10" s="48">
        <v>1.0</v>
      </c>
      <c r="D10" s="36"/>
      <c r="E10" s="37"/>
      <c r="F10" s="36"/>
      <c r="G10" s="37"/>
      <c r="H10" s="49"/>
      <c r="I10" s="37"/>
      <c r="J10" s="49"/>
      <c r="K10" s="37">
        <f t="shared" si="5"/>
        <v>0</v>
      </c>
      <c r="L10" s="38"/>
      <c r="M10" s="37">
        <f t="shared" si="6"/>
        <v>0</v>
      </c>
      <c r="N10" s="38"/>
      <c r="O10" s="41">
        <f t="shared" si="7"/>
        <v>0</v>
      </c>
      <c r="P10" s="42">
        <f t="shared" si="8"/>
        <v>0</v>
      </c>
      <c r="Q10" s="41">
        <f t="shared" si="9"/>
        <v>0</v>
      </c>
      <c r="R10" s="42">
        <f t="shared" si="10"/>
        <v>0</v>
      </c>
      <c r="S10" s="41">
        <f t="shared" si="11"/>
        <v>0</v>
      </c>
      <c r="T10" s="42">
        <f>IF(TEXT(B10,"DDD") = "So.", SUM(R5:R10), 0)</f>
        <v>0</v>
      </c>
      <c r="U10" s="42">
        <f t="shared" si="12"/>
        <v>0</v>
      </c>
      <c r="V10" s="41">
        <f>IF(Y10="halber Urlaubstag",0,IF(OR(Y10="Feiertag",Y10="Krankenstand",Y10="Urlaub",Y10="Pflegeurlaub"),0,IF(Y10="halber Arbeitstag",INDIRECT(ADDRESS((ROW('Jahresüberblick'!$C$12)+WEEKDAY(B10,2)),4,4,TRUE,"Jahresüberblick"))*0.5,INDIRECT(ADDRESS((ROW('Jahresüberblick'!$C$12)+WEEKDAY(B10,2)),4,4,TRUE,"Jahresüberblick")))))</f>
        <v>0</v>
      </c>
      <c r="W10" s="41">
        <f t="shared" si="13"/>
        <v>0</v>
      </c>
      <c r="X10" s="43">
        <f t="shared" si="14"/>
        <v>0</v>
      </c>
      <c r="Y10" s="44"/>
      <c r="Z10" s="43">
        <f t="shared" si="15"/>
        <v>0</v>
      </c>
      <c r="AA10" s="45"/>
      <c r="AB10" s="46"/>
    </row>
    <row r="11" ht="12.0" customHeight="1">
      <c r="A11" s="33">
        <f t="shared" si="1"/>
        <v>14</v>
      </c>
      <c r="B11" s="34">
        <f t="shared" si="16"/>
        <v>43562</v>
      </c>
      <c r="C11" s="48">
        <v>1.0</v>
      </c>
      <c r="D11" s="36"/>
      <c r="E11" s="37"/>
      <c r="F11" s="36"/>
      <c r="G11" s="37"/>
      <c r="H11" s="36"/>
      <c r="I11" s="37"/>
      <c r="J11" s="36"/>
      <c r="K11" s="37">
        <f t="shared" si="5"/>
        <v>0</v>
      </c>
      <c r="L11" s="38"/>
      <c r="M11" s="37">
        <f t="shared" si="6"/>
        <v>0</v>
      </c>
      <c r="N11" s="38"/>
      <c r="O11" s="41">
        <f t="shared" si="7"/>
        <v>0</v>
      </c>
      <c r="P11" s="42">
        <f t="shared" si="8"/>
        <v>0</v>
      </c>
      <c r="Q11" s="41">
        <f t="shared" si="9"/>
        <v>0</v>
      </c>
      <c r="R11" s="42">
        <f t="shared" si="10"/>
        <v>0</v>
      </c>
      <c r="S11" s="41">
        <f t="shared" si="11"/>
        <v>0</v>
      </c>
      <c r="T11" s="42">
        <f t="shared" ref="T11:T33" si="17">IF(TEXT(B11,"DDD") = "So.", SUM($R5:$R11), 0)</f>
        <v>0</v>
      </c>
      <c r="U11" s="42">
        <f t="shared" si="12"/>
        <v>0</v>
      </c>
      <c r="V11" s="41">
        <f>IF(Y11="halber Urlaubstag",0,IF(OR(Y11="Feiertag",Y11="Krankenstand",Y11="Urlaub",Y11="Pflegeurlaub"),0,IF(Y11="halber Arbeitstag",INDIRECT(ADDRESS((ROW('Jahresüberblick'!$C$12)+WEEKDAY(B11,2)),4,4,TRUE,"Jahresüberblick"))*0.5,INDIRECT(ADDRESS((ROW('Jahresüberblick'!$C$12)+WEEKDAY(B11,2)),4,4,TRUE,"Jahresüberblick")))))</f>
        <v>0</v>
      </c>
      <c r="W11" s="41">
        <f t="shared" si="13"/>
        <v>0</v>
      </c>
      <c r="X11" s="43">
        <f t="shared" si="14"/>
        <v>0</v>
      </c>
      <c r="Y11" s="50"/>
      <c r="Z11" s="43">
        <f t="shared" si="15"/>
        <v>0</v>
      </c>
      <c r="AA11" s="45"/>
      <c r="AB11" s="46"/>
    </row>
    <row r="12" ht="12.0" customHeight="1">
      <c r="A12" s="33">
        <f t="shared" si="1"/>
        <v>15</v>
      </c>
      <c r="B12" s="34">
        <f t="shared" si="16"/>
        <v>43563</v>
      </c>
      <c r="C12" s="48">
        <v>1.0</v>
      </c>
      <c r="D12" s="38"/>
      <c r="E12" s="37"/>
      <c r="F12" s="38"/>
      <c r="G12" s="37"/>
      <c r="H12" s="38"/>
      <c r="I12" s="37"/>
      <c r="J12" s="38"/>
      <c r="K12" s="37">
        <f t="shared" si="5"/>
        <v>0</v>
      </c>
      <c r="L12" s="38"/>
      <c r="M12" s="37">
        <f t="shared" si="6"/>
        <v>0</v>
      </c>
      <c r="N12" s="38"/>
      <c r="O12" s="41">
        <f t="shared" si="7"/>
        <v>0</v>
      </c>
      <c r="P12" s="42">
        <f t="shared" si="8"/>
        <v>0</v>
      </c>
      <c r="Q12" s="41">
        <f t="shared" si="9"/>
        <v>0</v>
      </c>
      <c r="R12" s="42">
        <f t="shared" si="10"/>
        <v>0</v>
      </c>
      <c r="S12" s="41">
        <f t="shared" si="11"/>
        <v>0</v>
      </c>
      <c r="T12" s="42">
        <f t="shared" si="17"/>
        <v>0</v>
      </c>
      <c r="U12" s="42">
        <f t="shared" si="12"/>
        <v>0</v>
      </c>
      <c r="V12" s="41">
        <f>IF(Y12="halber Urlaubstag",0,IF(OR(Y12="Feiertag",Y12="Krankenstand",Y12="Urlaub",Y12="Pflegeurlaub"),0,IF(Y12="halber Arbeitstag",INDIRECT(ADDRESS((ROW('Jahresüberblick'!$C$12)+WEEKDAY(B12,2)),4,4,TRUE,"Jahresüberblick"))*0.5,INDIRECT(ADDRESS((ROW('Jahresüberblick'!$C$12)+WEEKDAY(B12,2)),4,4,TRUE,"Jahresüberblick")))))</f>
        <v>5</v>
      </c>
      <c r="W12" s="41">
        <f t="shared" si="13"/>
        <v>-5</v>
      </c>
      <c r="X12" s="43">
        <f t="shared" si="14"/>
        <v>0</v>
      </c>
      <c r="Y12" s="44"/>
      <c r="Z12" s="43">
        <f t="shared" si="15"/>
        <v>0</v>
      </c>
      <c r="AA12" s="45"/>
      <c r="AB12" s="46"/>
    </row>
    <row r="13" ht="12.0" customHeight="1">
      <c r="A13" s="33">
        <f t="shared" si="1"/>
        <v>15</v>
      </c>
      <c r="B13" s="34">
        <f t="shared" si="16"/>
        <v>43564</v>
      </c>
      <c r="C13" s="48">
        <v>1.0</v>
      </c>
      <c r="D13" s="38"/>
      <c r="E13" s="37"/>
      <c r="F13" s="38"/>
      <c r="G13" s="37"/>
      <c r="H13" s="38"/>
      <c r="I13" s="37"/>
      <c r="J13" s="38"/>
      <c r="K13" s="37">
        <f t="shared" si="5"/>
        <v>0</v>
      </c>
      <c r="L13" s="38"/>
      <c r="M13" s="37">
        <f t="shared" si="6"/>
        <v>0</v>
      </c>
      <c r="N13" s="38"/>
      <c r="O13" s="41">
        <f t="shared" si="7"/>
        <v>0</v>
      </c>
      <c r="P13" s="42">
        <f t="shared" si="8"/>
        <v>0</v>
      </c>
      <c r="Q13" s="41">
        <f t="shared" si="9"/>
        <v>0</v>
      </c>
      <c r="R13" s="42">
        <f t="shared" si="10"/>
        <v>0</v>
      </c>
      <c r="S13" s="41">
        <f t="shared" si="11"/>
        <v>0</v>
      </c>
      <c r="T13" s="42">
        <f t="shared" si="17"/>
        <v>0</v>
      </c>
      <c r="U13" s="42">
        <f t="shared" si="12"/>
        <v>0</v>
      </c>
      <c r="V13" s="41">
        <f>IF(Y13="halber Urlaubstag",0,IF(OR(Y13="Feiertag",Y13="Krankenstand",Y13="Urlaub",Y13="Pflegeurlaub"),0,IF(Y13="halber Arbeitstag",INDIRECT(ADDRESS((ROW('Jahresüberblick'!$C$12)+WEEKDAY(B13,2)),4,4,TRUE,"Jahresüberblick"))*0.5,INDIRECT(ADDRESS((ROW('Jahresüberblick'!$C$12)+WEEKDAY(B13,2)),4,4,TRUE,"Jahresüberblick")))))</f>
        <v>5</v>
      </c>
      <c r="W13" s="41">
        <f t="shared" si="13"/>
        <v>-5</v>
      </c>
      <c r="X13" s="43">
        <f t="shared" si="14"/>
        <v>0</v>
      </c>
      <c r="Y13" s="51"/>
      <c r="Z13" s="43">
        <f t="shared" si="15"/>
        <v>0</v>
      </c>
      <c r="AA13" s="45"/>
      <c r="AB13" s="46"/>
    </row>
    <row r="14" ht="12.0" customHeight="1">
      <c r="A14" s="33">
        <f t="shared" si="1"/>
        <v>15</v>
      </c>
      <c r="B14" s="34">
        <f t="shared" si="16"/>
        <v>43565</v>
      </c>
      <c r="C14" s="48">
        <v>1.0</v>
      </c>
      <c r="D14" s="36"/>
      <c r="E14" s="37"/>
      <c r="F14" s="36"/>
      <c r="G14" s="37"/>
      <c r="H14" s="36"/>
      <c r="I14" s="37"/>
      <c r="J14" s="36"/>
      <c r="K14" s="37">
        <f t="shared" si="5"/>
        <v>0</v>
      </c>
      <c r="L14" s="38"/>
      <c r="M14" s="37">
        <f t="shared" si="6"/>
        <v>0</v>
      </c>
      <c r="N14" s="38"/>
      <c r="O14" s="41">
        <f t="shared" si="7"/>
        <v>0</v>
      </c>
      <c r="P14" s="42">
        <f t="shared" si="8"/>
        <v>0</v>
      </c>
      <c r="Q14" s="41">
        <f t="shared" si="9"/>
        <v>0</v>
      </c>
      <c r="R14" s="42">
        <f t="shared" si="10"/>
        <v>0</v>
      </c>
      <c r="S14" s="41">
        <f t="shared" si="11"/>
        <v>0</v>
      </c>
      <c r="T14" s="42">
        <f t="shared" si="17"/>
        <v>0</v>
      </c>
      <c r="U14" s="42">
        <f t="shared" si="12"/>
        <v>0</v>
      </c>
      <c r="V14" s="41">
        <f>IF(Y14="halber Urlaubstag",0,IF(OR(Y14="Feiertag",Y14="Krankenstand",Y14="Urlaub",Y14="Pflegeurlaub"),0,IF(Y14="halber Arbeitstag",INDIRECT(ADDRESS((ROW('Jahresüberblick'!$C$12)+WEEKDAY(B14,2)),4,4,TRUE,"Jahresüberblick"))*0.5,INDIRECT(ADDRESS((ROW('Jahresüberblick'!$C$12)+WEEKDAY(B14,2)),4,4,TRUE,"Jahresüberblick")))))</f>
        <v>5</v>
      </c>
      <c r="W14" s="41">
        <f t="shared" si="13"/>
        <v>-5</v>
      </c>
      <c r="X14" s="43">
        <f t="shared" si="14"/>
        <v>0</v>
      </c>
      <c r="Y14" s="51"/>
      <c r="Z14" s="43">
        <f t="shared" si="15"/>
        <v>0</v>
      </c>
      <c r="AA14" s="45"/>
      <c r="AB14" s="46"/>
    </row>
    <row r="15" ht="12.0" customHeight="1">
      <c r="A15" s="33">
        <f t="shared" si="1"/>
        <v>15</v>
      </c>
      <c r="B15" s="34">
        <f t="shared" si="16"/>
        <v>43566</v>
      </c>
      <c r="C15" s="48">
        <v>1.0</v>
      </c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41"/>
      <c r="P15" s="42">
        <f t="shared" si="8"/>
        <v>0</v>
      </c>
      <c r="Q15" s="41">
        <f t="shared" si="9"/>
        <v>0</v>
      </c>
      <c r="R15" s="42">
        <f t="shared" si="10"/>
        <v>0</v>
      </c>
      <c r="S15" s="41">
        <f t="shared" si="11"/>
        <v>0</v>
      </c>
      <c r="T15" s="42">
        <f t="shared" si="17"/>
        <v>0</v>
      </c>
      <c r="U15" s="42">
        <f t="shared" si="12"/>
        <v>0</v>
      </c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5</v>
      </c>
      <c r="W15" s="41">
        <f t="shared" si="13"/>
        <v>-5</v>
      </c>
      <c r="X15" s="43">
        <f t="shared" si="14"/>
        <v>0</v>
      </c>
      <c r="Y15" s="44"/>
      <c r="Z15" s="43">
        <f t="shared" si="15"/>
        <v>0</v>
      </c>
      <c r="AA15" s="45"/>
      <c r="AB15" s="46"/>
    </row>
    <row r="16" ht="12.0" customHeight="1">
      <c r="A16" s="33">
        <f t="shared" si="1"/>
        <v>15</v>
      </c>
      <c r="B16" s="34">
        <f t="shared" si="16"/>
        <v>43567</v>
      </c>
      <c r="C16" s="48">
        <v>1.0</v>
      </c>
      <c r="D16" s="36"/>
      <c r="E16" s="37"/>
      <c r="F16" s="36"/>
      <c r="G16" s="37"/>
      <c r="H16" s="36"/>
      <c r="I16" s="37"/>
      <c r="J16" s="36"/>
      <c r="K16" s="37"/>
      <c r="L16" s="38"/>
      <c r="M16" s="37"/>
      <c r="N16" s="38"/>
      <c r="O16" s="41"/>
      <c r="P16" s="42">
        <f t="shared" si="8"/>
        <v>0</v>
      </c>
      <c r="Q16" s="41">
        <f t="shared" si="9"/>
        <v>0</v>
      </c>
      <c r="R16" s="42">
        <f t="shared" si="10"/>
        <v>0</v>
      </c>
      <c r="S16" s="41">
        <f t="shared" si="11"/>
        <v>0</v>
      </c>
      <c r="T16" s="42">
        <f t="shared" si="17"/>
        <v>0</v>
      </c>
      <c r="U16" s="42">
        <f t="shared" si="12"/>
        <v>0</v>
      </c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5</v>
      </c>
      <c r="W16" s="41">
        <f t="shared" si="13"/>
        <v>-5</v>
      </c>
      <c r="X16" s="43">
        <f t="shared" si="14"/>
        <v>0</v>
      </c>
      <c r="Y16" s="44"/>
      <c r="Z16" s="43">
        <f t="shared" si="15"/>
        <v>0</v>
      </c>
      <c r="AA16" s="45"/>
      <c r="AB16" s="46"/>
    </row>
    <row r="17" ht="12.0" customHeight="1">
      <c r="A17" s="33">
        <f t="shared" si="1"/>
        <v>15</v>
      </c>
      <c r="B17" s="34">
        <f t="shared" si="16"/>
        <v>43568</v>
      </c>
      <c r="C17" s="48">
        <v>1.0</v>
      </c>
      <c r="D17" s="36"/>
      <c r="E17" s="37"/>
      <c r="F17" s="36"/>
      <c r="G17" s="37"/>
      <c r="H17" s="36"/>
      <c r="I17" s="37"/>
      <c r="J17" s="36"/>
      <c r="K17" s="37"/>
      <c r="L17" s="38"/>
      <c r="M17" s="37"/>
      <c r="N17" s="38"/>
      <c r="O17" s="41"/>
      <c r="P17" s="42">
        <f t="shared" si="8"/>
        <v>0</v>
      </c>
      <c r="Q17" s="41">
        <f t="shared" si="9"/>
        <v>0</v>
      </c>
      <c r="R17" s="42">
        <f t="shared" si="10"/>
        <v>0</v>
      </c>
      <c r="S17" s="41">
        <f t="shared" si="11"/>
        <v>0</v>
      </c>
      <c r="T17" s="42">
        <f t="shared" si="17"/>
        <v>0</v>
      </c>
      <c r="U17" s="42">
        <f t="shared" si="12"/>
        <v>0</v>
      </c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0</v>
      </c>
      <c r="W17" s="41">
        <f t="shared" si="13"/>
        <v>0</v>
      </c>
      <c r="X17" s="43">
        <f t="shared" si="14"/>
        <v>0</v>
      </c>
      <c r="Y17" s="51"/>
      <c r="Z17" s="43">
        <f t="shared" si="15"/>
        <v>0</v>
      </c>
      <c r="AA17" s="45"/>
      <c r="AB17" s="46"/>
    </row>
    <row r="18" ht="12.0" customHeight="1">
      <c r="A18" s="33">
        <f t="shared" si="1"/>
        <v>15</v>
      </c>
      <c r="B18" s="34">
        <f t="shared" si="16"/>
        <v>43569</v>
      </c>
      <c r="C18" s="48">
        <v>1.0</v>
      </c>
      <c r="D18" s="36"/>
      <c r="E18" s="37"/>
      <c r="F18" s="36"/>
      <c r="G18" s="37"/>
      <c r="H18" s="36"/>
      <c r="I18" s="37"/>
      <c r="J18" s="36"/>
      <c r="K18" s="37">
        <f t="shared" ref="K18:K34" si="18">J18*24</f>
        <v>0</v>
      </c>
      <c r="L18" s="38"/>
      <c r="M18" s="37">
        <f t="shared" ref="M18:M34" si="19">L18*24</f>
        <v>0</v>
      </c>
      <c r="N18" s="38"/>
      <c r="O18" s="41">
        <f t="shared" ref="O18:O34" si="20">N18*24</f>
        <v>0</v>
      </c>
      <c r="P18" s="42">
        <f t="shared" si="8"/>
        <v>0</v>
      </c>
      <c r="Q18" s="41">
        <f t="shared" si="9"/>
        <v>0</v>
      </c>
      <c r="R18" s="42">
        <f t="shared" si="10"/>
        <v>0</v>
      </c>
      <c r="S18" s="41">
        <f t="shared" si="11"/>
        <v>0</v>
      </c>
      <c r="T18" s="42">
        <f t="shared" si="17"/>
        <v>0</v>
      </c>
      <c r="U18" s="42">
        <f t="shared" si="12"/>
        <v>0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0</v>
      </c>
      <c r="W18" s="41">
        <f t="shared" si="13"/>
        <v>0</v>
      </c>
      <c r="X18" s="43">
        <f t="shared" si="14"/>
        <v>0</v>
      </c>
      <c r="Y18" s="51"/>
      <c r="Z18" s="43">
        <f t="shared" si="15"/>
        <v>0</v>
      </c>
      <c r="AA18" s="45"/>
      <c r="AB18" s="46"/>
    </row>
    <row r="19" ht="12.0" customHeight="1">
      <c r="A19" s="33">
        <f t="shared" si="1"/>
        <v>16</v>
      </c>
      <c r="B19" s="34">
        <f t="shared" si="16"/>
        <v>43570</v>
      </c>
      <c r="C19" s="48">
        <v>1.0</v>
      </c>
      <c r="D19" s="38"/>
      <c r="E19" s="37"/>
      <c r="F19" s="38"/>
      <c r="G19" s="37"/>
      <c r="H19" s="38"/>
      <c r="I19" s="37"/>
      <c r="J19" s="38"/>
      <c r="K19" s="37">
        <f t="shared" si="18"/>
        <v>0</v>
      </c>
      <c r="L19" s="38"/>
      <c r="M19" s="37">
        <f t="shared" si="19"/>
        <v>0</v>
      </c>
      <c r="N19" s="38"/>
      <c r="O19" s="41">
        <f t="shared" si="20"/>
        <v>0</v>
      </c>
      <c r="P19" s="42">
        <f t="shared" si="8"/>
        <v>0</v>
      </c>
      <c r="Q19" s="41">
        <f t="shared" si="9"/>
        <v>0</v>
      </c>
      <c r="R19" s="42">
        <f t="shared" si="10"/>
        <v>0</v>
      </c>
      <c r="S19" s="41">
        <f t="shared" si="11"/>
        <v>0</v>
      </c>
      <c r="T19" s="42">
        <f t="shared" si="17"/>
        <v>0</v>
      </c>
      <c r="U19" s="42">
        <f t="shared" si="12"/>
        <v>0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5</v>
      </c>
      <c r="W19" s="41">
        <f t="shared" si="13"/>
        <v>-5</v>
      </c>
      <c r="X19" s="43">
        <f t="shared" si="14"/>
        <v>0</v>
      </c>
      <c r="Y19" s="51"/>
      <c r="Z19" s="43">
        <f t="shared" si="15"/>
        <v>0</v>
      </c>
      <c r="AA19" s="45"/>
      <c r="AB19" s="46"/>
    </row>
    <row r="20" ht="12.0" customHeight="1">
      <c r="A20" s="33">
        <f t="shared" si="1"/>
        <v>16</v>
      </c>
      <c r="B20" s="34">
        <f t="shared" si="16"/>
        <v>43571</v>
      </c>
      <c r="C20" s="48">
        <v>1.0</v>
      </c>
      <c r="D20" s="38"/>
      <c r="E20" s="37"/>
      <c r="F20" s="38"/>
      <c r="G20" s="37"/>
      <c r="H20" s="38"/>
      <c r="I20" s="37"/>
      <c r="J20" s="38"/>
      <c r="K20" s="37">
        <f t="shared" si="18"/>
        <v>0</v>
      </c>
      <c r="L20" s="38"/>
      <c r="M20" s="37">
        <f t="shared" si="19"/>
        <v>0</v>
      </c>
      <c r="N20" s="38"/>
      <c r="O20" s="41">
        <f t="shared" si="20"/>
        <v>0</v>
      </c>
      <c r="P20" s="42">
        <f t="shared" si="8"/>
        <v>0</v>
      </c>
      <c r="Q20" s="41">
        <f t="shared" si="9"/>
        <v>0</v>
      </c>
      <c r="R20" s="42">
        <f t="shared" si="10"/>
        <v>0</v>
      </c>
      <c r="S20" s="41">
        <f t="shared" si="11"/>
        <v>0</v>
      </c>
      <c r="T20" s="42">
        <f t="shared" si="17"/>
        <v>0</v>
      </c>
      <c r="U20" s="42">
        <f t="shared" si="12"/>
        <v>0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5</v>
      </c>
      <c r="W20" s="41">
        <f t="shared" si="13"/>
        <v>-5</v>
      </c>
      <c r="X20" s="43">
        <f t="shared" si="14"/>
        <v>0</v>
      </c>
      <c r="Y20" s="51"/>
      <c r="Z20" s="43">
        <f t="shared" si="15"/>
        <v>0</v>
      </c>
      <c r="AA20" s="45"/>
      <c r="AB20" s="46"/>
    </row>
    <row r="21" ht="12.0" customHeight="1">
      <c r="A21" s="33">
        <f t="shared" si="1"/>
        <v>16</v>
      </c>
      <c r="B21" s="34">
        <f t="shared" si="16"/>
        <v>43572</v>
      </c>
      <c r="C21" s="48">
        <v>1.0</v>
      </c>
      <c r="D21" s="38"/>
      <c r="E21" s="37"/>
      <c r="F21" s="38"/>
      <c r="G21" s="37"/>
      <c r="H21" s="38"/>
      <c r="I21" s="37"/>
      <c r="J21" s="38"/>
      <c r="K21" s="37">
        <f t="shared" si="18"/>
        <v>0</v>
      </c>
      <c r="L21" s="38"/>
      <c r="M21" s="37">
        <f t="shared" si="19"/>
        <v>0</v>
      </c>
      <c r="N21" s="38"/>
      <c r="O21" s="41">
        <f t="shared" si="20"/>
        <v>0</v>
      </c>
      <c r="P21" s="42">
        <f t="shared" si="8"/>
        <v>0</v>
      </c>
      <c r="Q21" s="41">
        <f t="shared" si="9"/>
        <v>0</v>
      </c>
      <c r="R21" s="42">
        <f t="shared" si="10"/>
        <v>0</v>
      </c>
      <c r="S21" s="41">
        <f t="shared" si="11"/>
        <v>0</v>
      </c>
      <c r="T21" s="42">
        <f t="shared" si="17"/>
        <v>0</v>
      </c>
      <c r="U21" s="42">
        <f t="shared" si="12"/>
        <v>0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0</v>
      </c>
      <c r="W21" s="41">
        <f t="shared" si="13"/>
        <v>0</v>
      </c>
      <c r="X21" s="43">
        <f t="shared" si="14"/>
        <v>0</v>
      </c>
      <c r="Y21" s="52" t="s">
        <v>20</v>
      </c>
      <c r="Z21" s="43">
        <f t="shared" si="15"/>
        <v>0</v>
      </c>
      <c r="AA21" s="45"/>
      <c r="AB21" s="47" t="s">
        <v>26</v>
      </c>
    </row>
    <row r="22" ht="12.0" customHeight="1">
      <c r="A22" s="33">
        <f t="shared" si="1"/>
        <v>16</v>
      </c>
      <c r="B22" s="34">
        <f t="shared" si="16"/>
        <v>43573</v>
      </c>
      <c r="C22" s="48">
        <v>1.0</v>
      </c>
      <c r="D22" s="36"/>
      <c r="E22" s="37"/>
      <c r="F22" s="36"/>
      <c r="G22" s="37"/>
      <c r="H22" s="36"/>
      <c r="I22" s="37"/>
      <c r="J22" s="36"/>
      <c r="K22" s="37">
        <f t="shared" si="18"/>
        <v>0</v>
      </c>
      <c r="L22" s="38"/>
      <c r="M22" s="37">
        <f t="shared" si="19"/>
        <v>0</v>
      </c>
      <c r="N22" s="38"/>
      <c r="O22" s="41">
        <f t="shared" si="20"/>
        <v>0</v>
      </c>
      <c r="P22" s="42">
        <f t="shared" si="8"/>
        <v>0</v>
      </c>
      <c r="Q22" s="41">
        <f t="shared" si="9"/>
        <v>0</v>
      </c>
      <c r="R22" s="42">
        <f t="shared" si="10"/>
        <v>0</v>
      </c>
      <c r="S22" s="41">
        <f t="shared" si="11"/>
        <v>0</v>
      </c>
      <c r="T22" s="42">
        <f t="shared" si="17"/>
        <v>0</v>
      </c>
      <c r="U22" s="42">
        <f t="shared" si="12"/>
        <v>0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5</v>
      </c>
      <c r="W22" s="41">
        <f t="shared" si="13"/>
        <v>-5</v>
      </c>
      <c r="X22" s="43">
        <f t="shared" si="14"/>
        <v>0</v>
      </c>
      <c r="Y22" s="51"/>
      <c r="Z22" s="43">
        <f t="shared" si="15"/>
        <v>0</v>
      </c>
      <c r="AA22" s="45"/>
      <c r="AB22" s="46"/>
    </row>
    <row r="23" ht="12.0" customHeight="1">
      <c r="A23" s="33">
        <f t="shared" si="1"/>
        <v>16</v>
      </c>
      <c r="B23" s="34">
        <f t="shared" si="16"/>
        <v>43574</v>
      </c>
      <c r="C23" s="48">
        <v>1.0</v>
      </c>
      <c r="D23" s="36"/>
      <c r="E23" s="37"/>
      <c r="F23" s="36"/>
      <c r="G23" s="37"/>
      <c r="H23" s="36"/>
      <c r="I23" s="37"/>
      <c r="J23" s="36"/>
      <c r="K23" s="37">
        <f t="shared" si="18"/>
        <v>0</v>
      </c>
      <c r="L23" s="38"/>
      <c r="M23" s="37">
        <f t="shared" si="19"/>
        <v>0</v>
      </c>
      <c r="N23" s="38"/>
      <c r="O23" s="41">
        <f t="shared" si="20"/>
        <v>0</v>
      </c>
      <c r="P23" s="42">
        <f t="shared" si="8"/>
        <v>0</v>
      </c>
      <c r="Q23" s="41">
        <f t="shared" si="9"/>
        <v>0</v>
      </c>
      <c r="R23" s="42">
        <f t="shared" si="10"/>
        <v>0</v>
      </c>
      <c r="S23" s="41">
        <f t="shared" si="11"/>
        <v>0</v>
      </c>
      <c r="T23" s="42">
        <f t="shared" si="17"/>
        <v>0</v>
      </c>
      <c r="U23" s="42">
        <f t="shared" si="12"/>
        <v>0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5</v>
      </c>
      <c r="W23" s="41">
        <f t="shared" si="13"/>
        <v>-5</v>
      </c>
      <c r="X23" s="43">
        <f t="shared" si="14"/>
        <v>0</v>
      </c>
      <c r="Y23" s="51"/>
      <c r="Z23" s="43">
        <f t="shared" si="15"/>
        <v>0</v>
      </c>
      <c r="AA23" s="45"/>
      <c r="AB23" s="47"/>
    </row>
    <row r="24" ht="12.0" customHeight="1">
      <c r="A24" s="33">
        <f t="shared" si="1"/>
        <v>16</v>
      </c>
      <c r="B24" s="34">
        <f t="shared" si="16"/>
        <v>43575</v>
      </c>
      <c r="C24" s="48">
        <v>1.0</v>
      </c>
      <c r="D24" s="49"/>
      <c r="E24" s="37"/>
      <c r="F24" s="36"/>
      <c r="G24" s="37"/>
      <c r="H24" s="36"/>
      <c r="I24" s="37"/>
      <c r="J24" s="36"/>
      <c r="K24" s="37">
        <f t="shared" si="18"/>
        <v>0</v>
      </c>
      <c r="L24" s="38"/>
      <c r="M24" s="37">
        <f t="shared" si="19"/>
        <v>0</v>
      </c>
      <c r="N24" s="38"/>
      <c r="O24" s="41">
        <f t="shared" si="20"/>
        <v>0</v>
      </c>
      <c r="P24" s="42">
        <f t="shared" si="8"/>
        <v>0</v>
      </c>
      <c r="Q24" s="41">
        <f t="shared" si="9"/>
        <v>0</v>
      </c>
      <c r="R24" s="42">
        <f t="shared" si="10"/>
        <v>0</v>
      </c>
      <c r="S24" s="41">
        <f t="shared" si="11"/>
        <v>0</v>
      </c>
      <c r="T24" s="42">
        <f t="shared" si="17"/>
        <v>0</v>
      </c>
      <c r="U24" s="42">
        <f t="shared" si="12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0</v>
      </c>
      <c r="W24" s="41">
        <f t="shared" si="13"/>
        <v>0</v>
      </c>
      <c r="X24" s="43">
        <f t="shared" si="14"/>
        <v>0</v>
      </c>
      <c r="Y24" s="51"/>
      <c r="Z24" s="43">
        <f t="shared" si="15"/>
        <v>0</v>
      </c>
      <c r="AA24" s="45"/>
      <c r="AB24" s="46"/>
    </row>
    <row r="25" ht="12.0" customHeight="1">
      <c r="A25" s="33">
        <f t="shared" si="1"/>
        <v>16</v>
      </c>
      <c r="B25" s="34">
        <f t="shared" si="16"/>
        <v>43576</v>
      </c>
      <c r="C25" s="48">
        <v>1.0</v>
      </c>
      <c r="D25" s="36"/>
      <c r="E25" s="37"/>
      <c r="F25" s="36"/>
      <c r="G25" s="37"/>
      <c r="H25" s="38"/>
      <c r="I25" s="37"/>
      <c r="J25" s="38"/>
      <c r="K25" s="37">
        <f t="shared" si="18"/>
        <v>0</v>
      </c>
      <c r="L25" s="38"/>
      <c r="M25" s="37">
        <f t="shared" si="19"/>
        <v>0</v>
      </c>
      <c r="N25" s="38"/>
      <c r="O25" s="41">
        <f t="shared" si="20"/>
        <v>0</v>
      </c>
      <c r="P25" s="42">
        <f t="shared" si="8"/>
        <v>0</v>
      </c>
      <c r="Q25" s="41">
        <f t="shared" si="9"/>
        <v>0</v>
      </c>
      <c r="R25" s="42">
        <f t="shared" si="10"/>
        <v>0</v>
      </c>
      <c r="S25" s="41">
        <f t="shared" si="11"/>
        <v>0</v>
      </c>
      <c r="T25" s="42">
        <f t="shared" si="17"/>
        <v>0</v>
      </c>
      <c r="U25" s="42">
        <f t="shared" si="12"/>
        <v>0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0</v>
      </c>
      <c r="W25" s="41">
        <f t="shared" si="13"/>
        <v>0</v>
      </c>
      <c r="X25" s="43">
        <f t="shared" si="14"/>
        <v>0</v>
      </c>
      <c r="Y25" s="51"/>
      <c r="Z25" s="43">
        <f t="shared" si="15"/>
        <v>0</v>
      </c>
      <c r="AA25" s="45"/>
      <c r="AB25" s="46"/>
    </row>
    <row r="26" ht="12.0" customHeight="1">
      <c r="A26" s="33">
        <f t="shared" si="1"/>
        <v>17</v>
      </c>
      <c r="B26" s="34">
        <f t="shared" si="16"/>
        <v>43577</v>
      </c>
      <c r="C26" s="48">
        <v>1.0</v>
      </c>
      <c r="D26" s="38"/>
      <c r="E26" s="37"/>
      <c r="F26" s="38"/>
      <c r="G26" s="37"/>
      <c r="H26" s="38"/>
      <c r="I26" s="37"/>
      <c r="J26" s="38"/>
      <c r="K26" s="37">
        <f t="shared" si="18"/>
        <v>0</v>
      </c>
      <c r="L26" s="38"/>
      <c r="M26" s="37">
        <f t="shared" si="19"/>
        <v>0</v>
      </c>
      <c r="N26" s="38"/>
      <c r="O26" s="41">
        <f t="shared" si="20"/>
        <v>0</v>
      </c>
      <c r="P26" s="42">
        <f t="shared" si="8"/>
        <v>0</v>
      </c>
      <c r="Q26" s="41">
        <f t="shared" si="9"/>
        <v>0</v>
      </c>
      <c r="R26" s="42">
        <f t="shared" si="10"/>
        <v>0</v>
      </c>
      <c r="S26" s="41">
        <f t="shared" si="11"/>
        <v>0</v>
      </c>
      <c r="T26" s="42">
        <f t="shared" si="17"/>
        <v>0</v>
      </c>
      <c r="U26" s="42">
        <f t="shared" si="12"/>
        <v>0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5</v>
      </c>
      <c r="W26" s="41">
        <f t="shared" si="13"/>
        <v>-5</v>
      </c>
      <c r="X26" s="43">
        <f t="shared" si="14"/>
        <v>0</v>
      </c>
      <c r="Y26" s="51"/>
      <c r="Z26" s="43">
        <f t="shared" si="15"/>
        <v>0</v>
      </c>
      <c r="AA26" s="45"/>
      <c r="AB26" s="46"/>
    </row>
    <row r="27" ht="12.0" customHeight="1">
      <c r="A27" s="33">
        <f t="shared" si="1"/>
        <v>17</v>
      </c>
      <c r="B27" s="34">
        <f t="shared" si="16"/>
        <v>43578</v>
      </c>
      <c r="C27" s="48">
        <v>1.0</v>
      </c>
      <c r="D27" s="38"/>
      <c r="E27" s="37"/>
      <c r="F27" s="38"/>
      <c r="G27" s="37"/>
      <c r="H27" s="38"/>
      <c r="I27" s="37"/>
      <c r="J27" s="38"/>
      <c r="K27" s="37">
        <f t="shared" si="18"/>
        <v>0</v>
      </c>
      <c r="L27" s="38"/>
      <c r="M27" s="37">
        <f t="shared" si="19"/>
        <v>0</v>
      </c>
      <c r="N27" s="38"/>
      <c r="O27" s="41">
        <f t="shared" si="20"/>
        <v>0</v>
      </c>
      <c r="P27" s="42">
        <f t="shared" si="8"/>
        <v>0</v>
      </c>
      <c r="Q27" s="41">
        <f t="shared" si="9"/>
        <v>0</v>
      </c>
      <c r="R27" s="42">
        <f t="shared" si="10"/>
        <v>0</v>
      </c>
      <c r="S27" s="41">
        <f t="shared" si="11"/>
        <v>0</v>
      </c>
      <c r="T27" s="42">
        <f t="shared" si="17"/>
        <v>0</v>
      </c>
      <c r="U27" s="42">
        <f t="shared" si="12"/>
        <v>0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5</v>
      </c>
      <c r="W27" s="41">
        <f t="shared" si="13"/>
        <v>-5</v>
      </c>
      <c r="X27" s="43">
        <f t="shared" si="14"/>
        <v>0</v>
      </c>
      <c r="Y27" s="51"/>
      <c r="Z27" s="43">
        <f t="shared" si="15"/>
        <v>0</v>
      </c>
      <c r="AA27" s="45"/>
      <c r="AB27" s="46"/>
    </row>
    <row r="28" ht="12.0" customHeight="1">
      <c r="A28" s="33">
        <f t="shared" si="1"/>
        <v>17</v>
      </c>
      <c r="B28" s="34">
        <f t="shared" si="16"/>
        <v>43579</v>
      </c>
      <c r="C28" s="48">
        <v>1.0</v>
      </c>
      <c r="D28" s="36"/>
      <c r="E28" s="37"/>
      <c r="F28" s="36"/>
      <c r="G28" s="37"/>
      <c r="H28" s="36"/>
      <c r="I28" s="37"/>
      <c r="J28" s="36"/>
      <c r="K28" s="37">
        <f t="shared" si="18"/>
        <v>0</v>
      </c>
      <c r="L28" s="38"/>
      <c r="M28" s="37">
        <f t="shared" si="19"/>
        <v>0</v>
      </c>
      <c r="N28" s="38"/>
      <c r="O28" s="41">
        <f t="shared" si="20"/>
        <v>0</v>
      </c>
      <c r="P28" s="42">
        <f t="shared" si="8"/>
        <v>0</v>
      </c>
      <c r="Q28" s="41">
        <f t="shared" si="9"/>
        <v>0</v>
      </c>
      <c r="R28" s="42">
        <f t="shared" si="10"/>
        <v>0</v>
      </c>
      <c r="S28" s="41">
        <f t="shared" si="11"/>
        <v>0</v>
      </c>
      <c r="T28" s="42">
        <f t="shared" si="17"/>
        <v>0</v>
      </c>
      <c r="U28" s="42">
        <f t="shared" si="12"/>
        <v>0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5</v>
      </c>
      <c r="W28" s="41">
        <f t="shared" si="13"/>
        <v>-5</v>
      </c>
      <c r="X28" s="43">
        <f t="shared" si="14"/>
        <v>0</v>
      </c>
      <c r="Y28" s="51"/>
      <c r="Z28" s="43">
        <f t="shared" si="15"/>
        <v>0</v>
      </c>
      <c r="AA28" s="45"/>
      <c r="AB28" s="46"/>
    </row>
    <row r="29" ht="12.0" customHeight="1">
      <c r="A29" s="33">
        <f t="shared" si="1"/>
        <v>17</v>
      </c>
      <c r="B29" s="34">
        <f t="shared" si="16"/>
        <v>43580</v>
      </c>
      <c r="C29" s="48">
        <v>1.0</v>
      </c>
      <c r="D29" s="36"/>
      <c r="E29" s="37"/>
      <c r="F29" s="36"/>
      <c r="G29" s="37"/>
      <c r="H29" s="36"/>
      <c r="I29" s="37"/>
      <c r="J29" s="36"/>
      <c r="K29" s="37">
        <f t="shared" si="18"/>
        <v>0</v>
      </c>
      <c r="L29" s="38"/>
      <c r="M29" s="37">
        <f t="shared" si="19"/>
        <v>0</v>
      </c>
      <c r="N29" s="38"/>
      <c r="O29" s="41">
        <f t="shared" si="20"/>
        <v>0</v>
      </c>
      <c r="P29" s="42">
        <f t="shared" si="8"/>
        <v>0</v>
      </c>
      <c r="Q29" s="41">
        <f t="shared" si="9"/>
        <v>0</v>
      </c>
      <c r="R29" s="42">
        <f t="shared" si="10"/>
        <v>0</v>
      </c>
      <c r="S29" s="41">
        <f t="shared" si="11"/>
        <v>0</v>
      </c>
      <c r="T29" s="42">
        <f t="shared" si="17"/>
        <v>0</v>
      </c>
      <c r="U29" s="42">
        <f t="shared" si="12"/>
        <v>0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5</v>
      </c>
      <c r="W29" s="41">
        <f t="shared" si="13"/>
        <v>-5</v>
      </c>
      <c r="X29" s="43">
        <f t="shared" si="14"/>
        <v>0</v>
      </c>
      <c r="Y29" s="51"/>
      <c r="Z29" s="43">
        <f t="shared" si="15"/>
        <v>0</v>
      </c>
      <c r="AA29" s="45"/>
      <c r="AB29" s="46"/>
    </row>
    <row r="30" ht="12.0" customHeight="1">
      <c r="A30" s="33">
        <f t="shared" si="1"/>
        <v>17</v>
      </c>
      <c r="B30" s="34">
        <f t="shared" si="16"/>
        <v>43581</v>
      </c>
      <c r="C30" s="48">
        <v>1.0</v>
      </c>
      <c r="D30" s="36"/>
      <c r="E30" s="37"/>
      <c r="F30" s="36"/>
      <c r="G30" s="37"/>
      <c r="H30" s="36"/>
      <c r="I30" s="37"/>
      <c r="J30" s="36"/>
      <c r="K30" s="37">
        <f t="shared" si="18"/>
        <v>0</v>
      </c>
      <c r="L30" s="38"/>
      <c r="M30" s="37">
        <f t="shared" si="19"/>
        <v>0</v>
      </c>
      <c r="N30" s="38"/>
      <c r="O30" s="41">
        <f t="shared" si="20"/>
        <v>0</v>
      </c>
      <c r="P30" s="42">
        <f t="shared" si="8"/>
        <v>0</v>
      </c>
      <c r="Q30" s="41">
        <f t="shared" si="9"/>
        <v>0</v>
      </c>
      <c r="R30" s="42">
        <f t="shared" si="10"/>
        <v>0</v>
      </c>
      <c r="S30" s="41">
        <f t="shared" si="11"/>
        <v>0</v>
      </c>
      <c r="T30" s="42">
        <f t="shared" si="17"/>
        <v>0</v>
      </c>
      <c r="U30" s="42">
        <f t="shared" si="12"/>
        <v>0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5</v>
      </c>
      <c r="W30" s="41">
        <f t="shared" si="13"/>
        <v>-5</v>
      </c>
      <c r="X30" s="43">
        <f t="shared" si="14"/>
        <v>0</v>
      </c>
      <c r="Y30" s="51"/>
      <c r="Z30" s="43">
        <f t="shared" si="15"/>
        <v>0</v>
      </c>
      <c r="AA30" s="45"/>
      <c r="AB30" s="46"/>
    </row>
    <row r="31" ht="12.0" customHeight="1">
      <c r="A31" s="33">
        <f t="shared" si="1"/>
        <v>17</v>
      </c>
      <c r="B31" s="34">
        <f t="shared" si="16"/>
        <v>43582</v>
      </c>
      <c r="C31" s="48">
        <v>1.0</v>
      </c>
      <c r="D31" s="36"/>
      <c r="E31" s="37"/>
      <c r="F31" s="36"/>
      <c r="G31" s="37"/>
      <c r="H31" s="36"/>
      <c r="I31" s="37"/>
      <c r="J31" s="36"/>
      <c r="K31" s="37">
        <f t="shared" si="18"/>
        <v>0</v>
      </c>
      <c r="L31" s="38"/>
      <c r="M31" s="37">
        <f t="shared" si="19"/>
        <v>0</v>
      </c>
      <c r="N31" s="38"/>
      <c r="O31" s="41">
        <f t="shared" si="20"/>
        <v>0</v>
      </c>
      <c r="P31" s="42">
        <f t="shared" si="8"/>
        <v>0</v>
      </c>
      <c r="Q31" s="41">
        <f t="shared" si="9"/>
        <v>0</v>
      </c>
      <c r="R31" s="42">
        <f t="shared" si="10"/>
        <v>0</v>
      </c>
      <c r="S31" s="41">
        <f t="shared" si="11"/>
        <v>0</v>
      </c>
      <c r="T31" s="42">
        <f t="shared" si="17"/>
        <v>0</v>
      </c>
      <c r="U31" s="42">
        <f t="shared" si="12"/>
        <v>0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0</v>
      </c>
      <c r="W31" s="41">
        <f t="shared" si="13"/>
        <v>0</v>
      </c>
      <c r="X31" s="43">
        <f t="shared" si="14"/>
        <v>0</v>
      </c>
      <c r="Y31" s="51"/>
      <c r="Z31" s="43">
        <f t="shared" si="15"/>
        <v>0</v>
      </c>
      <c r="AA31" s="45"/>
      <c r="AB31" s="46"/>
    </row>
    <row r="32" ht="12.0" customHeight="1">
      <c r="A32" s="33">
        <f t="shared" si="1"/>
        <v>17</v>
      </c>
      <c r="B32" s="34">
        <f t="shared" si="16"/>
        <v>43583</v>
      </c>
      <c r="C32" s="48">
        <v>1.0</v>
      </c>
      <c r="D32" s="36"/>
      <c r="E32" s="37"/>
      <c r="F32" s="36"/>
      <c r="G32" s="37"/>
      <c r="H32" s="36"/>
      <c r="I32" s="37"/>
      <c r="J32" s="36"/>
      <c r="K32" s="37">
        <f t="shared" si="18"/>
        <v>0</v>
      </c>
      <c r="L32" s="38"/>
      <c r="M32" s="37">
        <f t="shared" si="19"/>
        <v>0</v>
      </c>
      <c r="N32" s="38"/>
      <c r="O32" s="41">
        <f t="shared" si="20"/>
        <v>0</v>
      </c>
      <c r="P32" s="42">
        <f t="shared" si="8"/>
        <v>0</v>
      </c>
      <c r="Q32" s="41">
        <f t="shared" si="9"/>
        <v>0</v>
      </c>
      <c r="R32" s="42">
        <f t="shared" si="10"/>
        <v>0</v>
      </c>
      <c r="S32" s="41">
        <f t="shared" si="11"/>
        <v>0</v>
      </c>
      <c r="T32" s="42">
        <f t="shared" si="17"/>
        <v>0</v>
      </c>
      <c r="U32" s="42">
        <f t="shared" si="12"/>
        <v>0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0</v>
      </c>
      <c r="W32" s="41">
        <f t="shared" si="13"/>
        <v>0</v>
      </c>
      <c r="X32" s="43">
        <f t="shared" si="14"/>
        <v>0</v>
      </c>
      <c r="Y32" s="51"/>
      <c r="Z32" s="43">
        <f t="shared" si="15"/>
        <v>0</v>
      </c>
      <c r="AA32" s="45"/>
      <c r="AB32" s="46"/>
    </row>
    <row r="33" ht="12.0" customHeight="1">
      <c r="A33" s="33">
        <f t="shared" si="1"/>
        <v>18</v>
      </c>
      <c r="B33" s="34">
        <f t="shared" si="16"/>
        <v>43584</v>
      </c>
      <c r="C33" s="48">
        <f>IF(TEXT(B33,"MM")=TEXT(B6,"MM"),1,"")</f>
        <v>1</v>
      </c>
      <c r="D33" s="38"/>
      <c r="E33" s="37">
        <f t="shared" ref="E33:E34" si="21">D33*24</f>
        <v>0</v>
      </c>
      <c r="F33" s="38"/>
      <c r="G33" s="37">
        <f t="shared" ref="G33:G34" si="22">F33*24</f>
        <v>0</v>
      </c>
      <c r="H33" s="38"/>
      <c r="I33" s="37">
        <f t="shared" ref="I33:I34" si="23">H33*24</f>
        <v>0</v>
      </c>
      <c r="J33" s="38"/>
      <c r="K33" s="37">
        <f t="shared" si="18"/>
        <v>0</v>
      </c>
      <c r="L33" s="38"/>
      <c r="M33" s="37">
        <f t="shared" si="19"/>
        <v>0</v>
      </c>
      <c r="N33" s="38"/>
      <c r="O33" s="41">
        <f t="shared" si="20"/>
        <v>0</v>
      </c>
      <c r="P33" s="42">
        <f t="shared" si="8"/>
        <v>0</v>
      </c>
      <c r="Q33" s="41">
        <f t="shared" si="9"/>
        <v>0</v>
      </c>
      <c r="R33" s="42">
        <f t="shared" si="10"/>
        <v>0</v>
      </c>
      <c r="S33" s="41">
        <f t="shared" si="11"/>
        <v>0</v>
      </c>
      <c r="T33" s="42">
        <f t="shared" si="17"/>
        <v>0</v>
      </c>
      <c r="U33" s="42">
        <f t="shared" si="12"/>
        <v>0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5</v>
      </c>
      <c r="W33" s="41">
        <f t="shared" si="13"/>
        <v>-5</v>
      </c>
      <c r="X33" s="43">
        <f t="shared" si="14"/>
        <v>0</v>
      </c>
      <c r="Y33" s="51"/>
      <c r="Z33" s="43">
        <f t="shared" si="15"/>
        <v>0</v>
      </c>
      <c r="AA33" s="45"/>
      <c r="AB33" s="46"/>
    </row>
    <row r="34" ht="12.0" customHeight="1">
      <c r="A34" s="33">
        <f t="shared" si="1"/>
        <v>18</v>
      </c>
      <c r="B34" s="34">
        <f t="shared" si="16"/>
        <v>43585</v>
      </c>
      <c r="C34" s="48">
        <f>IF(TEXT(B34,"MM")=TEXT(B6,"MM"),1,"")</f>
        <v>1</v>
      </c>
      <c r="D34" s="38"/>
      <c r="E34" s="37">
        <f t="shared" si="21"/>
        <v>0</v>
      </c>
      <c r="F34" s="38"/>
      <c r="G34" s="37">
        <f t="shared" si="22"/>
        <v>0</v>
      </c>
      <c r="H34" s="69"/>
      <c r="I34" s="37">
        <f t="shared" si="23"/>
        <v>0</v>
      </c>
      <c r="J34" s="69"/>
      <c r="K34" s="37">
        <f t="shared" si="18"/>
        <v>0</v>
      </c>
      <c r="L34" s="38"/>
      <c r="M34" s="37">
        <f t="shared" si="19"/>
        <v>0</v>
      </c>
      <c r="N34" s="38"/>
      <c r="O34" s="41">
        <f t="shared" si="20"/>
        <v>0</v>
      </c>
      <c r="P34" s="42">
        <f t="shared" si="8"/>
        <v>0</v>
      </c>
      <c r="Q34" s="41">
        <f t="shared" si="9"/>
        <v>0</v>
      </c>
      <c r="R34" s="42">
        <f t="shared" si="10"/>
        <v>0</v>
      </c>
      <c r="S34" s="41">
        <f t="shared" si="11"/>
        <v>0</v>
      </c>
      <c r="T34" s="42">
        <f>IF(TEXT(B34,"DDD") = "So.", SUM($R27:$R34), 0)</f>
        <v>0</v>
      </c>
      <c r="U34" s="42">
        <f t="shared" si="12"/>
        <v>0</v>
      </c>
      <c r="V34" s="41">
        <f>IF(Y34="halber Urlaubstag",0,IF(OR(Y34="Feiertag",Y34="Krankenstand",Y34="Urlaub",Y34="Pflegeurlaub"),0,IF(Y34="halber Arbeitstag",INDIRECT(ADDRESS((ROW('Jahresüberblick'!$C$12)+WEEKDAY(B34,2)),4,4,TRUE,"Jahresüberblick"))*0.5,INDIRECT(ADDRESS((ROW('Jahresüberblick'!$C$12)+WEEKDAY(B34,2)),4,4,TRUE,"Jahresüberblick")))))</f>
        <v>5</v>
      </c>
      <c r="W34" s="41">
        <f t="shared" si="13"/>
        <v>-5</v>
      </c>
      <c r="X34" s="43">
        <f t="shared" si="14"/>
        <v>0</v>
      </c>
      <c r="Y34" s="51"/>
      <c r="Z34" s="43">
        <f t="shared" si="15"/>
        <v>0</v>
      </c>
      <c r="AA34" s="45"/>
      <c r="AB34" s="46"/>
    </row>
    <row r="35" ht="12.75" customHeight="1">
      <c r="A35" s="53"/>
      <c r="B35" s="55"/>
      <c r="C35" s="57" t="s">
        <v>24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8"/>
      <c r="R35" s="59">
        <f>SUM(R5:R34)</f>
        <v>0</v>
      </c>
      <c r="S35" s="60">
        <f>SUBTOTAL(9,S5:S34)</f>
        <v>0</v>
      </c>
      <c r="T35" s="55"/>
      <c r="U35" s="55"/>
      <c r="V35" s="60">
        <f>SUBTOTAL(9,V5:V34)</f>
        <v>105</v>
      </c>
      <c r="W35" s="61">
        <f t="shared" ref="W35:X35" si="24">SUM(W5:W34)</f>
        <v>-105</v>
      </c>
      <c r="X35" s="63">
        <f t="shared" si="24"/>
        <v>0</v>
      </c>
      <c r="Y35" s="64"/>
      <c r="Z35" s="63">
        <f>SUM(Z5:Z34)</f>
        <v>0</v>
      </c>
      <c r="AA35" s="64"/>
      <c r="AB35" s="65"/>
    </row>
  </sheetData>
  <autoFilter ref="$C$2:$C$35"/>
  <mergeCells count="19">
    <mergeCell ref="B3:B4"/>
    <mergeCell ref="A2:A4"/>
    <mergeCell ref="D2:E4"/>
    <mergeCell ref="D1:H1"/>
    <mergeCell ref="F2:G4"/>
    <mergeCell ref="H2:I4"/>
    <mergeCell ref="J2:K4"/>
    <mergeCell ref="X2:X3"/>
    <mergeCell ref="Y2:Y4"/>
    <mergeCell ref="Z2:Z4"/>
    <mergeCell ref="AA2:AB4"/>
    <mergeCell ref="W2:W3"/>
    <mergeCell ref="U2:U3"/>
    <mergeCell ref="V2:V3"/>
    <mergeCell ref="P2:Q3"/>
    <mergeCell ref="R2:S3"/>
    <mergeCell ref="N2:O4"/>
    <mergeCell ref="L2:M4"/>
    <mergeCell ref="T2:T4"/>
  </mergeCells>
  <conditionalFormatting sqref="X5:AB34">
    <cfRule type="expression" dxfId="0" priority="1">
      <formula>OR(TEXT($B5,"DDD")="So.",TEXT($B5,"DDD")="Sa.")</formula>
    </cfRule>
  </conditionalFormatting>
  <conditionalFormatting sqref="W5:W34">
    <cfRule type="expression" dxfId="0" priority="2">
      <formula>OR(TEXT($B5,"DDD")="So.",TEXT($B5,"DDD")="Sa.")</formula>
    </cfRule>
  </conditionalFormatting>
  <conditionalFormatting sqref="W5:W35">
    <cfRule type="cellIs" dxfId="1" priority="3" operator="greaterThan">
      <formula>0</formula>
    </cfRule>
  </conditionalFormatting>
  <conditionalFormatting sqref="B5:B34">
    <cfRule type="cellIs" dxfId="2" priority="4" operator="equal">
      <formula>TODAY()</formula>
    </cfRule>
  </conditionalFormatting>
  <conditionalFormatting sqref="D5:X34 Z5:Z34">
    <cfRule type="expression" dxfId="3" priority="5">
      <formula>OR(TEXT($B5,"DDD")="So.",TEXT($B5,"DDD")="Sa.")</formula>
    </cfRule>
  </conditionalFormatting>
  <conditionalFormatting sqref="D5:V34 X5:X34 Z5:Z34 AB5:AB34">
    <cfRule type="expression" dxfId="2" priority="6">
      <formula>$B5=TODAY()</formula>
    </cfRule>
  </conditionalFormatting>
  <conditionalFormatting sqref="I5:I34 K5:X34 Z5:Z34">
    <cfRule type="cellIs" dxfId="4" priority="7" operator="equal">
      <formula>0</formula>
    </cfRule>
  </conditionalFormatting>
  <conditionalFormatting sqref="W5:W35">
    <cfRule type="cellIs" dxfId="5" priority="8" operator="lessThan">
      <formula>0</formula>
    </cfRule>
  </conditionalFormatting>
  <dataValidations>
    <dataValidation type="list" allowBlank="1" showErrorMessage="1" sqref="Y17:Y34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1" t="str">
        <f>"  "&amp;'Jahresüberblick'!C4</f>
        <v>  WATZAL Kevin</v>
      </c>
      <c r="B1" s="2"/>
      <c r="C1" s="4"/>
      <c r="D1" s="5" t="str">
        <f>Text($B$5, "MMMM")&amp;" "&amp;Text($B$5, "YYYY") </f>
        <v>Mai 2019</v>
      </c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'Jahresüberblick'!B29</f>
        <v>43586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5" si="1">WEEKNUM(B5,2)</f>
        <v>18</v>
      </c>
      <c r="B5" s="34">
        <f>B2</f>
        <v>43586</v>
      </c>
      <c r="C5" s="35">
        <v>1.0</v>
      </c>
      <c r="D5" s="38"/>
      <c r="E5" s="37">
        <f>D5*24</f>
        <v>0</v>
      </c>
      <c r="F5" s="40"/>
      <c r="G5" s="37">
        <f>F5*24</f>
        <v>0</v>
      </c>
      <c r="H5" s="38"/>
      <c r="I5" s="37">
        <f>H5*24</f>
        <v>0</v>
      </c>
      <c r="J5" s="38"/>
      <c r="K5" s="37">
        <f t="shared" ref="K5:K14" si="2">J5*24</f>
        <v>0</v>
      </c>
      <c r="L5" s="38"/>
      <c r="M5" s="37">
        <f t="shared" ref="M5:M14" si="3">L5*24</f>
        <v>0</v>
      </c>
      <c r="N5" s="40"/>
      <c r="O5" s="41">
        <f t="shared" ref="O5:O14" si="4">N5*24</f>
        <v>0</v>
      </c>
      <c r="P5" s="42">
        <f t="shared" ref="P5:P35" si="5">IF(AND($F5 &gt; 0, $H5 &gt; $F5), $H5 - $F5, 0) + IF(AND($J5 &gt; 0, $L5 &gt; $J5), $L5 - $J5, 0)</f>
        <v>0</v>
      </c>
      <c r="Q5" s="41">
        <f t="shared" ref="Q5:Q35" si="6">P5*24</f>
        <v>0</v>
      </c>
      <c r="R5" s="42">
        <f t="shared" ref="R5:R35" si="7">IF(AND($D5 &gt; 0, $F5 &gt; $D5),$F5-$D5,0) + IF(AND($H5 &gt; 0, $J5 &gt; $H5),$J5-$H5,0) + IF(AND($L5 &gt; 0, $N5 &gt; $L5),$N5-$L5,0)</f>
        <v>0</v>
      </c>
      <c r="S5" s="41">
        <f t="shared" ref="S5:S35" si="8">R5*24</f>
        <v>0</v>
      </c>
      <c r="T5" s="41">
        <f>IF(TEXT(B5,"DDD") = "So.", SUM(R5), 0)</f>
        <v>0</v>
      </c>
      <c r="U5" s="42">
        <f t="shared" ref="U5:U35" si="9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0</v>
      </c>
      <c r="W5" s="41">
        <f>IF(OR(Y5="Zeitausgleich",Y5="Krankenstand"),0,IF(NOW()+1&gt;=B5+1,S5-V5,0))</f>
        <v>0</v>
      </c>
      <c r="X5" s="43">
        <f t="shared" ref="X5:X35" si="10">IF(Y5="Zeitausgleich",-V5,0)</f>
        <v>0</v>
      </c>
      <c r="Y5" s="44" t="s">
        <v>20</v>
      </c>
      <c r="Z5" s="43">
        <f t="shared" ref="Z5:Z35" si="11">IF(Y5="Urlaub", -1, 0) + IF(Y5="halber Urlaubstag", -0.5, 0)</f>
        <v>0</v>
      </c>
      <c r="AA5" s="45"/>
      <c r="AB5" s="47" t="s">
        <v>25</v>
      </c>
    </row>
    <row r="6" ht="12.0" customHeight="1">
      <c r="A6" s="33">
        <f t="shared" si="1"/>
        <v>18</v>
      </c>
      <c r="B6" s="34">
        <f t="shared" ref="B6:B34" si="12">B5+1</f>
        <v>43587</v>
      </c>
      <c r="C6" s="48">
        <v>1.0</v>
      </c>
      <c r="D6" s="36"/>
      <c r="E6" s="37"/>
      <c r="F6" s="36"/>
      <c r="G6" s="37"/>
      <c r="H6" s="36"/>
      <c r="I6" s="37"/>
      <c r="J6" s="36"/>
      <c r="K6" s="37">
        <f t="shared" si="2"/>
        <v>0</v>
      </c>
      <c r="L6" s="38"/>
      <c r="M6" s="37">
        <f t="shared" si="3"/>
        <v>0</v>
      </c>
      <c r="N6" s="38"/>
      <c r="O6" s="41">
        <f t="shared" si="4"/>
        <v>0</v>
      </c>
      <c r="P6" s="42">
        <f t="shared" si="5"/>
        <v>0</v>
      </c>
      <c r="Q6" s="41">
        <f t="shared" si="6"/>
        <v>0</v>
      </c>
      <c r="R6" s="42">
        <f t="shared" si="7"/>
        <v>0</v>
      </c>
      <c r="S6" s="41">
        <f t="shared" si="8"/>
        <v>0</v>
      </c>
      <c r="T6" s="42">
        <f>IF(TEXT(B6,"DDD") = "So.", SUM(R5:R6), 0)</f>
        <v>0</v>
      </c>
      <c r="U6" s="42">
        <f t="shared" si="9"/>
        <v>0</v>
      </c>
      <c r="V6" s="41"/>
      <c r="W6" s="41"/>
      <c r="X6" s="43">
        <f t="shared" si="10"/>
        <v>0</v>
      </c>
      <c r="Y6" s="44"/>
      <c r="Z6" s="43">
        <f t="shared" si="11"/>
        <v>0</v>
      </c>
      <c r="AA6" s="45"/>
      <c r="AB6" s="46"/>
    </row>
    <row r="7" ht="12.0" customHeight="1">
      <c r="A7" s="33">
        <f t="shared" si="1"/>
        <v>18</v>
      </c>
      <c r="B7" s="34">
        <f t="shared" si="12"/>
        <v>43588</v>
      </c>
      <c r="C7" s="48">
        <v>1.0</v>
      </c>
      <c r="D7" s="36"/>
      <c r="E7" s="37"/>
      <c r="F7" s="36"/>
      <c r="G7" s="37"/>
      <c r="H7" s="36"/>
      <c r="I7" s="37"/>
      <c r="J7" s="36"/>
      <c r="K7" s="37">
        <f t="shared" si="2"/>
        <v>0</v>
      </c>
      <c r="L7" s="38"/>
      <c r="M7" s="37">
        <f t="shared" si="3"/>
        <v>0</v>
      </c>
      <c r="N7" s="38"/>
      <c r="O7" s="41">
        <f t="shared" si="4"/>
        <v>0</v>
      </c>
      <c r="P7" s="42">
        <f t="shared" si="5"/>
        <v>0</v>
      </c>
      <c r="Q7" s="41">
        <f t="shared" si="6"/>
        <v>0</v>
      </c>
      <c r="R7" s="42">
        <f t="shared" si="7"/>
        <v>0</v>
      </c>
      <c r="S7" s="41">
        <f t="shared" si="8"/>
        <v>0</v>
      </c>
      <c r="T7" s="42">
        <f>IF(TEXT(B7,"DDD") = "So.", SUM(R5:R7), 0)</f>
        <v>0</v>
      </c>
      <c r="U7" s="42">
        <f t="shared" si="9"/>
        <v>0</v>
      </c>
      <c r="V7" s="41"/>
      <c r="W7" s="41"/>
      <c r="X7" s="43">
        <f t="shared" si="10"/>
        <v>0</v>
      </c>
      <c r="Y7" s="44"/>
      <c r="Z7" s="43">
        <f t="shared" si="11"/>
        <v>0</v>
      </c>
      <c r="AA7" s="45"/>
      <c r="AB7" s="46"/>
    </row>
    <row r="8" ht="12.0" customHeight="1">
      <c r="A8" s="33">
        <f t="shared" si="1"/>
        <v>18</v>
      </c>
      <c r="B8" s="34">
        <f t="shared" si="12"/>
        <v>43589</v>
      </c>
      <c r="C8" s="48">
        <v>1.0</v>
      </c>
      <c r="D8" s="36"/>
      <c r="E8" s="37"/>
      <c r="F8" s="36"/>
      <c r="G8" s="37"/>
      <c r="H8" s="36"/>
      <c r="I8" s="37"/>
      <c r="J8" s="36"/>
      <c r="K8" s="37">
        <f t="shared" si="2"/>
        <v>0</v>
      </c>
      <c r="L8" s="38"/>
      <c r="M8" s="37">
        <f t="shared" si="3"/>
        <v>0</v>
      </c>
      <c r="N8" s="38"/>
      <c r="O8" s="41">
        <f t="shared" si="4"/>
        <v>0</v>
      </c>
      <c r="P8" s="42">
        <f t="shared" si="5"/>
        <v>0</v>
      </c>
      <c r="Q8" s="41">
        <f t="shared" si="6"/>
        <v>0</v>
      </c>
      <c r="R8" s="42">
        <f t="shared" si="7"/>
        <v>0</v>
      </c>
      <c r="S8" s="41">
        <f t="shared" si="8"/>
        <v>0</v>
      </c>
      <c r="T8" s="42">
        <f>IF(TEXT(B8,"DDD") = "So.", SUM(R5:R8), 0)</f>
        <v>0</v>
      </c>
      <c r="U8" s="42">
        <f t="shared" si="9"/>
        <v>0</v>
      </c>
      <c r="V8" s="41"/>
      <c r="W8" s="41"/>
      <c r="X8" s="43">
        <f t="shared" si="10"/>
        <v>0</v>
      </c>
      <c r="Y8" s="44"/>
      <c r="Z8" s="43">
        <f t="shared" si="11"/>
        <v>0</v>
      </c>
      <c r="AA8" s="45"/>
      <c r="AB8" s="46"/>
    </row>
    <row r="9" ht="12.0" customHeight="1">
      <c r="A9" s="33">
        <f t="shared" si="1"/>
        <v>18</v>
      </c>
      <c r="B9" s="34">
        <f t="shared" si="12"/>
        <v>43590</v>
      </c>
      <c r="C9" s="48">
        <v>1.0</v>
      </c>
      <c r="D9" s="36"/>
      <c r="E9" s="37"/>
      <c r="F9" s="36"/>
      <c r="G9" s="37"/>
      <c r="H9" s="36"/>
      <c r="I9" s="37"/>
      <c r="J9" s="36"/>
      <c r="K9" s="37">
        <f t="shared" si="2"/>
        <v>0</v>
      </c>
      <c r="L9" s="38"/>
      <c r="M9" s="37">
        <f t="shared" si="3"/>
        <v>0</v>
      </c>
      <c r="N9" s="38"/>
      <c r="O9" s="41">
        <f t="shared" si="4"/>
        <v>0</v>
      </c>
      <c r="P9" s="42">
        <f t="shared" si="5"/>
        <v>0</v>
      </c>
      <c r="Q9" s="41">
        <f t="shared" si="6"/>
        <v>0</v>
      </c>
      <c r="R9" s="42">
        <f t="shared" si="7"/>
        <v>0</v>
      </c>
      <c r="S9" s="41">
        <f t="shared" si="8"/>
        <v>0</v>
      </c>
      <c r="T9" s="42">
        <f>IF(TEXT(B9,"DDD") = "So.", SUM(R5:R9), 0)</f>
        <v>0</v>
      </c>
      <c r="U9" s="42">
        <f t="shared" si="9"/>
        <v>0</v>
      </c>
      <c r="V9" s="41"/>
      <c r="W9" s="41"/>
      <c r="X9" s="43">
        <f t="shared" si="10"/>
        <v>0</v>
      </c>
      <c r="Y9" s="44"/>
      <c r="Z9" s="43">
        <f t="shared" si="11"/>
        <v>0</v>
      </c>
      <c r="AA9" s="45"/>
      <c r="AB9" s="46"/>
    </row>
    <row r="10" ht="12.0" customHeight="1">
      <c r="A10" s="33">
        <f t="shared" si="1"/>
        <v>19</v>
      </c>
      <c r="B10" s="34">
        <f t="shared" si="12"/>
        <v>43591</v>
      </c>
      <c r="C10" s="48">
        <v>1.0</v>
      </c>
      <c r="D10" s="38"/>
      <c r="E10" s="37"/>
      <c r="F10" s="38"/>
      <c r="G10" s="37"/>
      <c r="H10" s="38"/>
      <c r="I10" s="37"/>
      <c r="J10" s="38"/>
      <c r="K10" s="37">
        <f t="shared" si="2"/>
        <v>0</v>
      </c>
      <c r="L10" s="38"/>
      <c r="M10" s="37">
        <f t="shared" si="3"/>
        <v>0</v>
      </c>
      <c r="N10" s="38"/>
      <c r="O10" s="41">
        <f t="shared" si="4"/>
        <v>0</v>
      </c>
      <c r="P10" s="42">
        <f t="shared" si="5"/>
        <v>0</v>
      </c>
      <c r="Q10" s="41">
        <f t="shared" si="6"/>
        <v>0</v>
      </c>
      <c r="R10" s="42">
        <f t="shared" si="7"/>
        <v>0</v>
      </c>
      <c r="S10" s="41">
        <f t="shared" si="8"/>
        <v>0</v>
      </c>
      <c r="T10" s="42">
        <f>IF(TEXT(B10,"DDD") = "So.", SUM(R5:R10), 0)</f>
        <v>0</v>
      </c>
      <c r="U10" s="42">
        <f t="shared" si="9"/>
        <v>0</v>
      </c>
      <c r="V10" s="41"/>
      <c r="W10" s="41"/>
      <c r="X10" s="43">
        <f t="shared" si="10"/>
        <v>0</v>
      </c>
      <c r="Y10" s="44"/>
      <c r="Z10" s="43">
        <f t="shared" si="11"/>
        <v>0</v>
      </c>
      <c r="AA10" s="45"/>
      <c r="AB10" s="46"/>
    </row>
    <row r="11" ht="12.0" customHeight="1">
      <c r="A11" s="33">
        <f t="shared" si="1"/>
        <v>19</v>
      </c>
      <c r="B11" s="34">
        <f t="shared" si="12"/>
        <v>43592</v>
      </c>
      <c r="C11" s="48">
        <v>1.0</v>
      </c>
      <c r="D11" s="38"/>
      <c r="E11" s="37"/>
      <c r="F11" s="38"/>
      <c r="G11" s="37"/>
      <c r="H11" s="38"/>
      <c r="I11" s="37"/>
      <c r="J11" s="38"/>
      <c r="K11" s="37">
        <f t="shared" si="2"/>
        <v>0</v>
      </c>
      <c r="L11" s="38"/>
      <c r="M11" s="37">
        <f t="shared" si="3"/>
        <v>0</v>
      </c>
      <c r="N11" s="38"/>
      <c r="O11" s="41">
        <f t="shared" si="4"/>
        <v>0</v>
      </c>
      <c r="P11" s="42">
        <f t="shared" si="5"/>
        <v>0</v>
      </c>
      <c r="Q11" s="41">
        <f t="shared" si="6"/>
        <v>0</v>
      </c>
      <c r="R11" s="42">
        <f t="shared" si="7"/>
        <v>0</v>
      </c>
      <c r="S11" s="41">
        <f t="shared" si="8"/>
        <v>0</v>
      </c>
      <c r="T11" s="42">
        <f t="shared" ref="T11:T33" si="13">IF(TEXT(B11,"DDD") = "So.", SUM($R5:$R11), 0)</f>
        <v>0</v>
      </c>
      <c r="U11" s="42">
        <f t="shared" si="9"/>
        <v>0</v>
      </c>
      <c r="V11" s="41"/>
      <c r="W11" s="41"/>
      <c r="X11" s="43">
        <f t="shared" si="10"/>
        <v>0</v>
      </c>
      <c r="Y11" s="50"/>
      <c r="Z11" s="43">
        <f t="shared" si="11"/>
        <v>0</v>
      </c>
      <c r="AA11" s="45"/>
      <c r="AB11" s="46"/>
    </row>
    <row r="12" ht="12.0" customHeight="1">
      <c r="A12" s="33">
        <f t="shared" si="1"/>
        <v>19</v>
      </c>
      <c r="B12" s="34">
        <f t="shared" si="12"/>
        <v>43593</v>
      </c>
      <c r="C12" s="48">
        <v>1.0</v>
      </c>
      <c r="D12" s="36"/>
      <c r="E12" s="37"/>
      <c r="F12" s="36"/>
      <c r="G12" s="37"/>
      <c r="H12" s="36"/>
      <c r="I12" s="37"/>
      <c r="J12" s="36"/>
      <c r="K12" s="37">
        <f t="shared" si="2"/>
        <v>0</v>
      </c>
      <c r="L12" s="38"/>
      <c r="M12" s="37">
        <f t="shared" si="3"/>
        <v>0</v>
      </c>
      <c r="N12" s="38"/>
      <c r="O12" s="41">
        <f t="shared" si="4"/>
        <v>0</v>
      </c>
      <c r="P12" s="42">
        <f t="shared" si="5"/>
        <v>0</v>
      </c>
      <c r="Q12" s="41">
        <f t="shared" si="6"/>
        <v>0</v>
      </c>
      <c r="R12" s="42">
        <f t="shared" si="7"/>
        <v>0</v>
      </c>
      <c r="S12" s="41">
        <f t="shared" si="8"/>
        <v>0</v>
      </c>
      <c r="T12" s="42">
        <f t="shared" si="13"/>
        <v>0</v>
      </c>
      <c r="U12" s="42">
        <f t="shared" si="9"/>
        <v>0</v>
      </c>
      <c r="V12" s="41"/>
      <c r="W12" s="41"/>
      <c r="X12" s="43">
        <f t="shared" si="10"/>
        <v>0</v>
      </c>
      <c r="Y12" s="44"/>
      <c r="Z12" s="43">
        <f t="shared" si="11"/>
        <v>0</v>
      </c>
      <c r="AA12" s="45"/>
      <c r="AB12" s="46"/>
    </row>
    <row r="13" ht="12.0" customHeight="1">
      <c r="A13" s="33">
        <f t="shared" si="1"/>
        <v>19</v>
      </c>
      <c r="B13" s="34">
        <f t="shared" si="12"/>
        <v>43594</v>
      </c>
      <c r="C13" s="48">
        <v>1.0</v>
      </c>
      <c r="D13" s="36"/>
      <c r="E13" s="37"/>
      <c r="F13" s="36"/>
      <c r="G13" s="37"/>
      <c r="H13" s="36"/>
      <c r="I13" s="37"/>
      <c r="J13" s="36"/>
      <c r="K13" s="37">
        <f t="shared" si="2"/>
        <v>0</v>
      </c>
      <c r="L13" s="38"/>
      <c r="M13" s="37">
        <f t="shared" si="3"/>
        <v>0</v>
      </c>
      <c r="N13" s="38"/>
      <c r="O13" s="41">
        <f t="shared" si="4"/>
        <v>0</v>
      </c>
      <c r="P13" s="42">
        <f t="shared" si="5"/>
        <v>0</v>
      </c>
      <c r="Q13" s="41">
        <f t="shared" si="6"/>
        <v>0</v>
      </c>
      <c r="R13" s="42">
        <f t="shared" si="7"/>
        <v>0</v>
      </c>
      <c r="S13" s="41">
        <f t="shared" si="8"/>
        <v>0</v>
      </c>
      <c r="T13" s="42">
        <f t="shared" si="13"/>
        <v>0</v>
      </c>
      <c r="U13" s="42">
        <f t="shared" si="9"/>
        <v>0</v>
      </c>
      <c r="V13" s="41"/>
      <c r="W13" s="41"/>
      <c r="X13" s="43">
        <f t="shared" si="10"/>
        <v>0</v>
      </c>
      <c r="Y13" s="52"/>
      <c r="Z13" s="43">
        <f t="shared" si="11"/>
        <v>0</v>
      </c>
      <c r="AA13" s="45"/>
      <c r="AB13" s="46"/>
    </row>
    <row r="14" ht="12.0" customHeight="1">
      <c r="A14" s="33">
        <f t="shared" si="1"/>
        <v>19</v>
      </c>
      <c r="B14" s="34">
        <f t="shared" si="12"/>
        <v>43595</v>
      </c>
      <c r="C14" s="48">
        <v>1.0</v>
      </c>
      <c r="D14" s="36"/>
      <c r="E14" s="37"/>
      <c r="F14" s="36"/>
      <c r="G14" s="37"/>
      <c r="H14" s="36"/>
      <c r="I14" s="37"/>
      <c r="J14" s="36"/>
      <c r="K14" s="37">
        <f t="shared" si="2"/>
        <v>0</v>
      </c>
      <c r="L14" s="38"/>
      <c r="M14" s="37">
        <f t="shared" si="3"/>
        <v>0</v>
      </c>
      <c r="N14" s="38"/>
      <c r="O14" s="41">
        <f t="shared" si="4"/>
        <v>0</v>
      </c>
      <c r="P14" s="42">
        <f t="shared" si="5"/>
        <v>0</v>
      </c>
      <c r="Q14" s="41">
        <f t="shared" si="6"/>
        <v>0</v>
      </c>
      <c r="R14" s="42">
        <f t="shared" si="7"/>
        <v>0</v>
      </c>
      <c r="S14" s="41">
        <f t="shared" si="8"/>
        <v>0</v>
      </c>
      <c r="T14" s="42">
        <f t="shared" si="13"/>
        <v>0</v>
      </c>
      <c r="U14" s="42">
        <f t="shared" si="9"/>
        <v>0</v>
      </c>
      <c r="V14" s="41"/>
      <c r="W14" s="41"/>
      <c r="X14" s="43">
        <f t="shared" si="10"/>
        <v>0</v>
      </c>
      <c r="Y14" s="52"/>
      <c r="Z14" s="43">
        <f t="shared" si="11"/>
        <v>0</v>
      </c>
      <c r="AA14" s="45"/>
      <c r="AB14" s="46"/>
    </row>
    <row r="15" ht="12.0" customHeight="1">
      <c r="A15" s="33">
        <f t="shared" si="1"/>
        <v>19</v>
      </c>
      <c r="B15" s="34">
        <f t="shared" si="12"/>
        <v>43596</v>
      </c>
      <c r="C15" s="48">
        <v>1.0</v>
      </c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41"/>
      <c r="P15" s="42">
        <f t="shared" si="5"/>
        <v>0</v>
      </c>
      <c r="Q15" s="41">
        <f t="shared" si="6"/>
        <v>0</v>
      </c>
      <c r="R15" s="42">
        <f t="shared" si="7"/>
        <v>0</v>
      </c>
      <c r="S15" s="41">
        <f t="shared" si="8"/>
        <v>0</v>
      </c>
      <c r="T15" s="42">
        <f t="shared" si="13"/>
        <v>0</v>
      </c>
      <c r="U15" s="42">
        <f t="shared" si="9"/>
        <v>0</v>
      </c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0</v>
      </c>
      <c r="W15" s="41">
        <f t="shared" ref="W15:W35" si="14">IF(OR(Y15="Zeitausgleich",Y15="Krankenstand"),0,IF(NOW()+1&gt;=B15+1,S15-V15,0))</f>
        <v>0</v>
      </c>
      <c r="X15" s="43">
        <f t="shared" si="10"/>
        <v>0</v>
      </c>
      <c r="Y15" s="44"/>
      <c r="Z15" s="43">
        <f t="shared" si="11"/>
        <v>0</v>
      </c>
      <c r="AA15" s="45"/>
      <c r="AB15" s="46"/>
    </row>
    <row r="16" ht="12.0" customHeight="1">
      <c r="A16" s="33">
        <f t="shared" si="1"/>
        <v>19</v>
      </c>
      <c r="B16" s="34">
        <f t="shared" si="12"/>
        <v>43597</v>
      </c>
      <c r="C16" s="48">
        <v>1.0</v>
      </c>
      <c r="D16" s="36"/>
      <c r="E16" s="37"/>
      <c r="F16" s="36"/>
      <c r="G16" s="37"/>
      <c r="H16" s="36"/>
      <c r="I16" s="37"/>
      <c r="J16" s="36"/>
      <c r="K16" s="37"/>
      <c r="L16" s="38"/>
      <c r="M16" s="37"/>
      <c r="N16" s="38"/>
      <c r="O16" s="41"/>
      <c r="P16" s="42">
        <f t="shared" si="5"/>
        <v>0</v>
      </c>
      <c r="Q16" s="41">
        <f t="shared" si="6"/>
        <v>0</v>
      </c>
      <c r="R16" s="42">
        <f t="shared" si="7"/>
        <v>0</v>
      </c>
      <c r="S16" s="41">
        <f t="shared" si="8"/>
        <v>0</v>
      </c>
      <c r="T16" s="42">
        <f t="shared" si="13"/>
        <v>0</v>
      </c>
      <c r="U16" s="42">
        <f t="shared" si="9"/>
        <v>0</v>
      </c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0</v>
      </c>
      <c r="W16" s="41">
        <f t="shared" si="14"/>
        <v>0</v>
      </c>
      <c r="X16" s="43">
        <f t="shared" si="10"/>
        <v>0</v>
      </c>
      <c r="Y16" s="44"/>
      <c r="Z16" s="43">
        <f t="shared" si="11"/>
        <v>0</v>
      </c>
      <c r="AA16" s="45"/>
      <c r="AB16" s="46"/>
    </row>
    <row r="17" ht="12.0" customHeight="1">
      <c r="A17" s="33">
        <f t="shared" si="1"/>
        <v>20</v>
      </c>
      <c r="B17" s="34">
        <f t="shared" si="12"/>
        <v>43598</v>
      </c>
      <c r="C17" s="48">
        <v>1.0</v>
      </c>
      <c r="D17" s="36">
        <v>0.375</v>
      </c>
      <c r="E17" s="37"/>
      <c r="F17" s="36">
        <v>0.4861111111111111</v>
      </c>
      <c r="G17" s="37"/>
      <c r="H17" s="36">
        <v>0.5347222222222222</v>
      </c>
      <c r="I17" s="37"/>
      <c r="J17" s="36">
        <v>0.6319444444444444</v>
      </c>
      <c r="K17" s="37"/>
      <c r="L17" s="38"/>
      <c r="M17" s="37"/>
      <c r="N17" s="38"/>
      <c r="O17" s="41"/>
      <c r="P17" s="42">
        <f t="shared" si="5"/>
        <v>0.04861111111</v>
      </c>
      <c r="Q17" s="41">
        <f t="shared" si="6"/>
        <v>1.166666667</v>
      </c>
      <c r="R17" s="42">
        <f t="shared" si="7"/>
        <v>0.2083333333</v>
      </c>
      <c r="S17" s="41">
        <f t="shared" si="8"/>
        <v>5</v>
      </c>
      <c r="T17" s="42">
        <f t="shared" si="13"/>
        <v>0</v>
      </c>
      <c r="U17" s="42">
        <f t="shared" si="9"/>
        <v>0.2083333333</v>
      </c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5</v>
      </c>
      <c r="W17" s="41">
        <f t="shared" si="14"/>
        <v>0</v>
      </c>
      <c r="X17" s="43">
        <f t="shared" si="10"/>
        <v>0</v>
      </c>
      <c r="Y17" s="51"/>
      <c r="Z17" s="43">
        <f t="shared" si="11"/>
        <v>0</v>
      </c>
      <c r="AA17" s="45"/>
      <c r="AB17" s="46"/>
    </row>
    <row r="18" ht="12.0" customHeight="1">
      <c r="A18" s="33">
        <f t="shared" si="1"/>
        <v>20</v>
      </c>
      <c r="B18" s="34">
        <f t="shared" si="12"/>
        <v>43599</v>
      </c>
      <c r="C18" s="48">
        <v>1.0</v>
      </c>
      <c r="D18" s="36">
        <v>0.4375</v>
      </c>
      <c r="E18" s="37"/>
      <c r="F18" s="36">
        <v>0.4791666666666667</v>
      </c>
      <c r="G18" s="37"/>
      <c r="H18" s="36">
        <v>0.5208333333333334</v>
      </c>
      <c r="I18" s="37"/>
      <c r="J18" s="36">
        <v>0.7291666666666666</v>
      </c>
      <c r="K18" s="37">
        <f t="shared" ref="K18:K35" si="15">J18*24</f>
        <v>17.5</v>
      </c>
      <c r="L18" s="38"/>
      <c r="M18" s="37">
        <f t="shared" ref="M18:M35" si="16">L18*24</f>
        <v>0</v>
      </c>
      <c r="N18" s="38"/>
      <c r="O18" s="41">
        <f t="shared" ref="O18:O35" si="17">N18*24</f>
        <v>0</v>
      </c>
      <c r="P18" s="42">
        <f t="shared" si="5"/>
        <v>0.04166666667</v>
      </c>
      <c r="Q18" s="41">
        <f t="shared" si="6"/>
        <v>1</v>
      </c>
      <c r="R18" s="42">
        <f t="shared" si="7"/>
        <v>0.25</v>
      </c>
      <c r="S18" s="41">
        <f t="shared" si="8"/>
        <v>6</v>
      </c>
      <c r="T18" s="42">
        <f t="shared" si="13"/>
        <v>0</v>
      </c>
      <c r="U18" s="42">
        <f t="shared" si="9"/>
        <v>0.4583333333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5</v>
      </c>
      <c r="W18" s="41">
        <f t="shared" si="14"/>
        <v>1</v>
      </c>
      <c r="X18" s="43">
        <f t="shared" si="10"/>
        <v>0</v>
      </c>
      <c r="Y18" s="51"/>
      <c r="Z18" s="43">
        <f t="shared" si="11"/>
        <v>0</v>
      </c>
      <c r="AA18" s="45"/>
      <c r="AB18" s="46"/>
    </row>
    <row r="19" ht="12.0" customHeight="1">
      <c r="A19" s="33">
        <f t="shared" si="1"/>
        <v>20</v>
      </c>
      <c r="B19" s="34">
        <f t="shared" si="12"/>
        <v>43600</v>
      </c>
      <c r="C19" s="48">
        <v>1.0</v>
      </c>
      <c r="D19" s="36">
        <v>0.3958333333333333</v>
      </c>
      <c r="E19" s="37"/>
      <c r="F19" s="36">
        <v>0.4861111111111111</v>
      </c>
      <c r="G19" s="37"/>
      <c r="H19" s="36">
        <v>0.5277777777777778</v>
      </c>
      <c r="I19" s="37"/>
      <c r="J19" s="36">
        <v>0.6527777777777778</v>
      </c>
      <c r="K19" s="37">
        <f t="shared" si="15"/>
        <v>15.66666667</v>
      </c>
      <c r="L19" s="38"/>
      <c r="M19" s="37">
        <f t="shared" si="16"/>
        <v>0</v>
      </c>
      <c r="N19" s="38"/>
      <c r="O19" s="41">
        <f t="shared" si="17"/>
        <v>0</v>
      </c>
      <c r="P19" s="42">
        <f t="shared" si="5"/>
        <v>0.04166666667</v>
      </c>
      <c r="Q19" s="41">
        <f t="shared" si="6"/>
        <v>1</v>
      </c>
      <c r="R19" s="42">
        <f t="shared" si="7"/>
        <v>0.2152777778</v>
      </c>
      <c r="S19" s="41">
        <f t="shared" si="8"/>
        <v>5.166666667</v>
      </c>
      <c r="T19" s="42">
        <f t="shared" si="13"/>
        <v>0</v>
      </c>
      <c r="U19" s="42">
        <f t="shared" si="9"/>
        <v>0.6736111111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5</v>
      </c>
      <c r="W19" s="41">
        <f t="shared" si="14"/>
        <v>0.1666666667</v>
      </c>
      <c r="X19" s="43">
        <f t="shared" si="10"/>
        <v>0</v>
      </c>
      <c r="Y19" s="51"/>
      <c r="Z19" s="43">
        <f t="shared" si="11"/>
        <v>0</v>
      </c>
      <c r="AA19" s="45"/>
      <c r="AB19" s="46"/>
    </row>
    <row r="20" ht="12.0" customHeight="1">
      <c r="A20" s="33">
        <f t="shared" si="1"/>
        <v>20</v>
      </c>
      <c r="B20" s="34">
        <f t="shared" si="12"/>
        <v>43601</v>
      </c>
      <c r="C20" s="48">
        <v>1.0</v>
      </c>
      <c r="D20" s="36">
        <v>0.3819444444444444</v>
      </c>
      <c r="E20" s="37"/>
      <c r="F20" s="36">
        <v>0.4861111111111111</v>
      </c>
      <c r="G20" s="37"/>
      <c r="H20" s="36">
        <v>0.5416666666666666</v>
      </c>
      <c r="I20" s="37"/>
      <c r="J20" s="36">
        <v>0.6875</v>
      </c>
      <c r="K20" s="37">
        <f t="shared" si="15"/>
        <v>16.5</v>
      </c>
      <c r="L20" s="36">
        <v>0.6944444444444444</v>
      </c>
      <c r="M20" s="37">
        <f t="shared" si="16"/>
        <v>16.66666667</v>
      </c>
      <c r="N20" s="36">
        <v>0.7083333333333334</v>
      </c>
      <c r="O20" s="41">
        <f t="shared" si="17"/>
        <v>17</v>
      </c>
      <c r="P20" s="42">
        <f t="shared" si="5"/>
        <v>0.0625</v>
      </c>
      <c r="Q20" s="41">
        <f t="shared" si="6"/>
        <v>1.5</v>
      </c>
      <c r="R20" s="42">
        <f t="shared" si="7"/>
        <v>0.2638888889</v>
      </c>
      <c r="S20" s="41">
        <f t="shared" si="8"/>
        <v>6.333333333</v>
      </c>
      <c r="T20" s="42">
        <f t="shared" si="13"/>
        <v>0</v>
      </c>
      <c r="U20" s="42">
        <f t="shared" si="9"/>
        <v>0.9375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5</v>
      </c>
      <c r="W20" s="41">
        <f t="shared" si="14"/>
        <v>1.333333333</v>
      </c>
      <c r="X20" s="43">
        <f t="shared" si="10"/>
        <v>0</v>
      </c>
      <c r="Y20" s="51"/>
      <c r="Z20" s="43">
        <f t="shared" si="11"/>
        <v>0</v>
      </c>
      <c r="AA20" s="45"/>
      <c r="AB20" s="46"/>
    </row>
    <row r="21" ht="12.0" customHeight="1">
      <c r="A21" s="33">
        <f t="shared" si="1"/>
        <v>20</v>
      </c>
      <c r="B21" s="34">
        <f t="shared" si="12"/>
        <v>43602</v>
      </c>
      <c r="C21" s="48">
        <v>1.0</v>
      </c>
      <c r="D21" s="36"/>
      <c r="E21" s="37"/>
      <c r="F21" s="49"/>
      <c r="G21" s="37"/>
      <c r="H21" s="36"/>
      <c r="I21" s="37"/>
      <c r="J21" s="36"/>
      <c r="K21" s="37">
        <f t="shared" si="15"/>
        <v>0</v>
      </c>
      <c r="L21" s="38"/>
      <c r="M21" s="37">
        <f t="shared" si="16"/>
        <v>0</v>
      </c>
      <c r="N21" s="38"/>
      <c r="O21" s="41">
        <f t="shared" si="17"/>
        <v>0</v>
      </c>
      <c r="P21" s="42">
        <f t="shared" si="5"/>
        <v>0</v>
      </c>
      <c r="Q21" s="41">
        <f t="shared" si="6"/>
        <v>0</v>
      </c>
      <c r="R21" s="42">
        <f t="shared" si="7"/>
        <v>0</v>
      </c>
      <c r="S21" s="41">
        <f t="shared" si="8"/>
        <v>0</v>
      </c>
      <c r="T21" s="42">
        <f t="shared" si="13"/>
        <v>0</v>
      </c>
      <c r="U21" s="42">
        <f t="shared" si="9"/>
        <v>0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5</v>
      </c>
      <c r="W21" s="41">
        <f t="shared" si="14"/>
        <v>0</v>
      </c>
      <c r="X21" s="43">
        <f t="shared" si="10"/>
        <v>-5</v>
      </c>
      <c r="Y21" s="52" t="s">
        <v>27</v>
      </c>
      <c r="Z21" s="43">
        <f t="shared" si="11"/>
        <v>0</v>
      </c>
      <c r="AA21" s="45"/>
      <c r="AB21" s="46"/>
    </row>
    <row r="22" ht="12.0" customHeight="1">
      <c r="A22" s="33">
        <f t="shared" si="1"/>
        <v>20</v>
      </c>
      <c r="B22" s="34">
        <f t="shared" si="12"/>
        <v>43603</v>
      </c>
      <c r="C22" s="48">
        <v>1.0</v>
      </c>
      <c r="D22" s="36"/>
      <c r="E22" s="37"/>
      <c r="F22" s="36"/>
      <c r="G22" s="37"/>
      <c r="H22" s="36"/>
      <c r="I22" s="37"/>
      <c r="J22" s="36"/>
      <c r="K22" s="37">
        <f t="shared" si="15"/>
        <v>0</v>
      </c>
      <c r="L22" s="38"/>
      <c r="M22" s="37">
        <f t="shared" si="16"/>
        <v>0</v>
      </c>
      <c r="N22" s="38"/>
      <c r="O22" s="41">
        <f t="shared" si="17"/>
        <v>0</v>
      </c>
      <c r="P22" s="42">
        <f t="shared" si="5"/>
        <v>0</v>
      </c>
      <c r="Q22" s="41">
        <f t="shared" si="6"/>
        <v>0</v>
      </c>
      <c r="R22" s="42">
        <f t="shared" si="7"/>
        <v>0</v>
      </c>
      <c r="S22" s="41">
        <f t="shared" si="8"/>
        <v>0</v>
      </c>
      <c r="T22" s="42">
        <f t="shared" si="13"/>
        <v>0</v>
      </c>
      <c r="U22" s="42">
        <f t="shared" si="9"/>
        <v>0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0</v>
      </c>
      <c r="W22" s="41">
        <f t="shared" si="14"/>
        <v>0</v>
      </c>
      <c r="X22" s="43">
        <f t="shared" si="10"/>
        <v>0</v>
      </c>
      <c r="Y22" s="51"/>
      <c r="Z22" s="43">
        <f t="shared" si="11"/>
        <v>0</v>
      </c>
      <c r="AA22" s="45"/>
      <c r="AB22" s="46"/>
    </row>
    <row r="23" ht="12.0" customHeight="1">
      <c r="A23" s="33">
        <f t="shared" si="1"/>
        <v>20</v>
      </c>
      <c r="B23" s="34">
        <f t="shared" si="12"/>
        <v>43604</v>
      </c>
      <c r="C23" s="48">
        <v>1.0</v>
      </c>
      <c r="D23" s="36"/>
      <c r="E23" s="37"/>
      <c r="F23" s="36"/>
      <c r="G23" s="37"/>
      <c r="H23" s="36"/>
      <c r="I23" s="37"/>
      <c r="J23" s="36"/>
      <c r="K23" s="37">
        <f t="shared" si="15"/>
        <v>0</v>
      </c>
      <c r="L23" s="38"/>
      <c r="M23" s="37">
        <f t="shared" si="16"/>
        <v>0</v>
      </c>
      <c r="N23" s="38"/>
      <c r="O23" s="41">
        <f t="shared" si="17"/>
        <v>0</v>
      </c>
      <c r="P23" s="42">
        <f t="shared" si="5"/>
        <v>0</v>
      </c>
      <c r="Q23" s="41">
        <f t="shared" si="6"/>
        <v>0</v>
      </c>
      <c r="R23" s="42">
        <f t="shared" si="7"/>
        <v>0</v>
      </c>
      <c r="S23" s="41">
        <f t="shared" si="8"/>
        <v>0</v>
      </c>
      <c r="T23" s="42">
        <f t="shared" si="13"/>
        <v>0.9375</v>
      </c>
      <c r="U23" s="42">
        <f t="shared" si="9"/>
        <v>0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0</v>
      </c>
      <c r="W23" s="41">
        <f t="shared" si="14"/>
        <v>0</v>
      </c>
      <c r="X23" s="43">
        <f t="shared" si="10"/>
        <v>0</v>
      </c>
      <c r="Y23" s="51"/>
      <c r="Z23" s="43">
        <f t="shared" si="11"/>
        <v>0</v>
      </c>
      <c r="AA23" s="45"/>
      <c r="AB23" s="47"/>
    </row>
    <row r="24" ht="12.0" customHeight="1">
      <c r="A24" s="33">
        <f t="shared" si="1"/>
        <v>21</v>
      </c>
      <c r="B24" s="34">
        <f t="shared" si="12"/>
        <v>43605</v>
      </c>
      <c r="C24" s="48">
        <v>1.0</v>
      </c>
      <c r="D24" s="38"/>
      <c r="E24" s="37"/>
      <c r="F24" s="38"/>
      <c r="G24" s="37"/>
      <c r="H24" s="38"/>
      <c r="I24" s="37"/>
      <c r="J24" s="38"/>
      <c r="K24" s="37">
        <f t="shared" si="15"/>
        <v>0</v>
      </c>
      <c r="L24" s="38"/>
      <c r="M24" s="37">
        <f t="shared" si="16"/>
        <v>0</v>
      </c>
      <c r="N24" s="38"/>
      <c r="O24" s="41">
        <f t="shared" si="17"/>
        <v>0</v>
      </c>
      <c r="P24" s="42">
        <f t="shared" si="5"/>
        <v>0</v>
      </c>
      <c r="Q24" s="41">
        <f t="shared" si="6"/>
        <v>0</v>
      </c>
      <c r="R24" s="42">
        <f t="shared" si="7"/>
        <v>0</v>
      </c>
      <c r="S24" s="41">
        <f t="shared" si="8"/>
        <v>0</v>
      </c>
      <c r="T24" s="42">
        <f t="shared" si="13"/>
        <v>0</v>
      </c>
      <c r="U24" s="42">
        <f t="shared" si="9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5</v>
      </c>
      <c r="W24" s="41">
        <f t="shared" si="14"/>
        <v>0</v>
      </c>
      <c r="X24" s="43">
        <f t="shared" si="10"/>
        <v>-5</v>
      </c>
      <c r="Y24" s="52" t="s">
        <v>27</v>
      </c>
      <c r="Z24" s="43">
        <f t="shared" si="11"/>
        <v>0</v>
      </c>
      <c r="AA24" s="45"/>
      <c r="AB24" s="46"/>
    </row>
    <row r="25" ht="12.0" customHeight="1">
      <c r="A25" s="33">
        <f t="shared" si="1"/>
        <v>21</v>
      </c>
      <c r="B25" s="34">
        <f t="shared" si="12"/>
        <v>43606</v>
      </c>
      <c r="C25" s="48">
        <v>1.0</v>
      </c>
      <c r="D25" s="36">
        <v>0.3888888888888889</v>
      </c>
      <c r="E25" s="37"/>
      <c r="F25" s="36">
        <v>0.5</v>
      </c>
      <c r="G25" s="37"/>
      <c r="H25" s="36">
        <v>0.5416666666666666</v>
      </c>
      <c r="I25" s="37"/>
      <c r="J25" s="36">
        <v>0.7013888888888888</v>
      </c>
      <c r="K25" s="37">
        <f t="shared" si="15"/>
        <v>16.83333333</v>
      </c>
      <c r="L25" s="38"/>
      <c r="M25" s="37">
        <f t="shared" si="16"/>
        <v>0</v>
      </c>
      <c r="N25" s="38"/>
      <c r="O25" s="41">
        <f t="shared" si="17"/>
        <v>0</v>
      </c>
      <c r="P25" s="42">
        <f t="shared" si="5"/>
        <v>0.04166666667</v>
      </c>
      <c r="Q25" s="41">
        <f t="shared" si="6"/>
        <v>1</v>
      </c>
      <c r="R25" s="42">
        <f t="shared" si="7"/>
        <v>0.2708333333</v>
      </c>
      <c r="S25" s="41">
        <f t="shared" si="8"/>
        <v>6.5</v>
      </c>
      <c r="T25" s="42">
        <f t="shared" si="13"/>
        <v>0</v>
      </c>
      <c r="U25" s="42">
        <f t="shared" si="9"/>
        <v>1.208333333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5</v>
      </c>
      <c r="W25" s="41">
        <f t="shared" si="14"/>
        <v>1.5</v>
      </c>
      <c r="X25" s="43">
        <f t="shared" si="10"/>
        <v>0</v>
      </c>
      <c r="Y25" s="51"/>
      <c r="Z25" s="43">
        <f t="shared" si="11"/>
        <v>0</v>
      </c>
      <c r="AA25" s="45"/>
      <c r="AB25" s="46"/>
    </row>
    <row r="26" ht="12.0" customHeight="1">
      <c r="A26" s="33">
        <f t="shared" si="1"/>
        <v>21</v>
      </c>
      <c r="B26" s="34">
        <f t="shared" si="12"/>
        <v>43607</v>
      </c>
      <c r="C26" s="48">
        <v>1.0</v>
      </c>
      <c r="D26" s="36">
        <v>0.3958333333333333</v>
      </c>
      <c r="E26" s="37"/>
      <c r="F26" s="36">
        <v>0.4791666666666667</v>
      </c>
      <c r="G26" s="37"/>
      <c r="H26" s="36">
        <v>0.5138888888888888</v>
      </c>
      <c r="I26" s="37"/>
      <c r="J26" s="36">
        <v>0.6666666666666666</v>
      </c>
      <c r="K26" s="37">
        <f t="shared" si="15"/>
        <v>16</v>
      </c>
      <c r="L26" s="38"/>
      <c r="M26" s="37">
        <f t="shared" si="16"/>
        <v>0</v>
      </c>
      <c r="N26" s="38"/>
      <c r="O26" s="41">
        <f t="shared" si="17"/>
        <v>0</v>
      </c>
      <c r="P26" s="42">
        <f t="shared" si="5"/>
        <v>0.03472222222</v>
      </c>
      <c r="Q26" s="41">
        <f t="shared" si="6"/>
        <v>0.8333333333</v>
      </c>
      <c r="R26" s="42">
        <f t="shared" si="7"/>
        <v>0.2361111111</v>
      </c>
      <c r="S26" s="41">
        <f t="shared" si="8"/>
        <v>5.666666667</v>
      </c>
      <c r="T26" s="42">
        <f t="shared" si="13"/>
        <v>0</v>
      </c>
      <c r="U26" s="42">
        <f t="shared" si="9"/>
        <v>1.444444444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5</v>
      </c>
      <c r="W26" s="41">
        <f t="shared" si="14"/>
        <v>0.6666666667</v>
      </c>
      <c r="X26" s="43">
        <f t="shared" si="10"/>
        <v>0</v>
      </c>
      <c r="Y26" s="51"/>
      <c r="Z26" s="43">
        <f t="shared" si="11"/>
        <v>0</v>
      </c>
      <c r="AA26" s="45"/>
      <c r="AB26" s="46"/>
    </row>
    <row r="27" ht="12.0" customHeight="1">
      <c r="A27" s="33">
        <f t="shared" si="1"/>
        <v>21</v>
      </c>
      <c r="B27" s="34">
        <f t="shared" si="12"/>
        <v>43608</v>
      </c>
      <c r="C27" s="48">
        <v>1.0</v>
      </c>
      <c r="D27" s="36">
        <v>0.3611111111111111</v>
      </c>
      <c r="E27" s="37"/>
      <c r="F27" s="36">
        <v>0.5138888888888888</v>
      </c>
      <c r="G27" s="37"/>
      <c r="H27" s="36">
        <v>0.5416666666666666</v>
      </c>
      <c r="I27" s="37"/>
      <c r="J27" s="36">
        <v>0.6319444444444444</v>
      </c>
      <c r="K27" s="37">
        <f t="shared" si="15"/>
        <v>15.16666667</v>
      </c>
      <c r="L27" s="38"/>
      <c r="M27" s="37">
        <f t="shared" si="16"/>
        <v>0</v>
      </c>
      <c r="N27" s="38"/>
      <c r="O27" s="41">
        <f t="shared" si="17"/>
        <v>0</v>
      </c>
      <c r="P27" s="42">
        <f t="shared" si="5"/>
        <v>0.02777777778</v>
      </c>
      <c r="Q27" s="41">
        <f t="shared" si="6"/>
        <v>0.6666666667</v>
      </c>
      <c r="R27" s="42">
        <f t="shared" si="7"/>
        <v>0.2430555556</v>
      </c>
      <c r="S27" s="41">
        <f t="shared" si="8"/>
        <v>5.833333333</v>
      </c>
      <c r="T27" s="42">
        <f t="shared" si="13"/>
        <v>0</v>
      </c>
      <c r="U27" s="42">
        <f t="shared" si="9"/>
        <v>1.6875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5</v>
      </c>
      <c r="W27" s="41">
        <f t="shared" si="14"/>
        <v>0.8333333333</v>
      </c>
      <c r="X27" s="43">
        <f t="shared" si="10"/>
        <v>0</v>
      </c>
      <c r="Y27" s="51"/>
      <c r="Z27" s="43">
        <f t="shared" si="11"/>
        <v>0</v>
      </c>
      <c r="AA27" s="45"/>
      <c r="AB27" s="46"/>
    </row>
    <row r="28" ht="12.0" customHeight="1">
      <c r="A28" s="33">
        <f t="shared" si="1"/>
        <v>21</v>
      </c>
      <c r="B28" s="34">
        <f t="shared" si="12"/>
        <v>43609</v>
      </c>
      <c r="C28" s="48">
        <v>1.0</v>
      </c>
      <c r="D28" s="36">
        <v>0.3819444444444444</v>
      </c>
      <c r="E28" s="37"/>
      <c r="F28" s="36">
        <v>0.5069444444444444</v>
      </c>
      <c r="G28" s="37"/>
      <c r="H28" s="36">
        <v>0.5416666666666666</v>
      </c>
      <c r="I28" s="37"/>
      <c r="J28" s="36">
        <v>0.5833333333333334</v>
      </c>
      <c r="K28" s="37">
        <f t="shared" si="15"/>
        <v>14</v>
      </c>
      <c r="L28" s="38"/>
      <c r="M28" s="37">
        <f t="shared" si="16"/>
        <v>0</v>
      </c>
      <c r="N28" s="38"/>
      <c r="O28" s="41">
        <f t="shared" si="17"/>
        <v>0</v>
      </c>
      <c r="P28" s="42">
        <f t="shared" si="5"/>
        <v>0.03472222222</v>
      </c>
      <c r="Q28" s="41">
        <f t="shared" si="6"/>
        <v>0.8333333333</v>
      </c>
      <c r="R28" s="42">
        <f t="shared" si="7"/>
        <v>0.1666666667</v>
      </c>
      <c r="S28" s="41">
        <f t="shared" si="8"/>
        <v>4</v>
      </c>
      <c r="T28" s="42">
        <f t="shared" si="13"/>
        <v>0</v>
      </c>
      <c r="U28" s="42">
        <f t="shared" si="9"/>
        <v>1.854166667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5</v>
      </c>
      <c r="W28" s="41">
        <f t="shared" si="14"/>
        <v>-1</v>
      </c>
      <c r="X28" s="43">
        <f t="shared" si="10"/>
        <v>0</v>
      </c>
      <c r="Y28" s="51"/>
      <c r="Z28" s="43">
        <f t="shared" si="11"/>
        <v>0</v>
      </c>
      <c r="AA28" s="45"/>
      <c r="AB28" s="46"/>
    </row>
    <row r="29" ht="12.0" customHeight="1">
      <c r="A29" s="33">
        <f t="shared" si="1"/>
        <v>21</v>
      </c>
      <c r="B29" s="34">
        <f t="shared" si="12"/>
        <v>43610</v>
      </c>
      <c r="C29" s="48">
        <v>1.0</v>
      </c>
      <c r="D29" s="38"/>
      <c r="E29" s="37"/>
      <c r="F29" s="38"/>
      <c r="G29" s="37"/>
      <c r="H29" s="38"/>
      <c r="I29" s="37"/>
      <c r="J29" s="38"/>
      <c r="K29" s="37">
        <f t="shared" si="15"/>
        <v>0</v>
      </c>
      <c r="L29" s="38"/>
      <c r="M29" s="37">
        <f t="shared" si="16"/>
        <v>0</v>
      </c>
      <c r="N29" s="38"/>
      <c r="O29" s="41">
        <f t="shared" si="17"/>
        <v>0</v>
      </c>
      <c r="P29" s="42">
        <f t="shared" si="5"/>
        <v>0</v>
      </c>
      <c r="Q29" s="41">
        <f t="shared" si="6"/>
        <v>0</v>
      </c>
      <c r="R29" s="42">
        <f t="shared" si="7"/>
        <v>0</v>
      </c>
      <c r="S29" s="41">
        <f t="shared" si="8"/>
        <v>0</v>
      </c>
      <c r="T29" s="42">
        <f t="shared" si="13"/>
        <v>0</v>
      </c>
      <c r="U29" s="42">
        <f t="shared" si="9"/>
        <v>0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0</v>
      </c>
      <c r="W29" s="41">
        <f t="shared" si="14"/>
        <v>0</v>
      </c>
      <c r="X29" s="43">
        <f t="shared" si="10"/>
        <v>0</v>
      </c>
      <c r="Y29" s="52"/>
      <c r="Z29" s="43">
        <f t="shared" si="11"/>
        <v>0</v>
      </c>
      <c r="AA29" s="45"/>
      <c r="AB29" s="47"/>
    </row>
    <row r="30" ht="12.0" customHeight="1">
      <c r="A30" s="33">
        <f t="shared" si="1"/>
        <v>21</v>
      </c>
      <c r="B30" s="34">
        <f t="shared" si="12"/>
        <v>43611</v>
      </c>
      <c r="C30" s="48">
        <v>1.0</v>
      </c>
      <c r="D30" s="38"/>
      <c r="E30" s="37"/>
      <c r="F30" s="38"/>
      <c r="G30" s="37"/>
      <c r="H30" s="38"/>
      <c r="I30" s="37"/>
      <c r="J30" s="38"/>
      <c r="K30" s="37">
        <f t="shared" si="15"/>
        <v>0</v>
      </c>
      <c r="L30" s="38"/>
      <c r="M30" s="37">
        <f t="shared" si="16"/>
        <v>0</v>
      </c>
      <c r="N30" s="38"/>
      <c r="O30" s="41">
        <f t="shared" si="17"/>
        <v>0</v>
      </c>
      <c r="P30" s="42">
        <f t="shared" si="5"/>
        <v>0</v>
      </c>
      <c r="Q30" s="41">
        <f t="shared" si="6"/>
        <v>0</v>
      </c>
      <c r="R30" s="42">
        <f t="shared" si="7"/>
        <v>0</v>
      </c>
      <c r="S30" s="41">
        <f t="shared" si="8"/>
        <v>0</v>
      </c>
      <c r="T30" s="42">
        <f t="shared" si="13"/>
        <v>0.9166666667</v>
      </c>
      <c r="U30" s="42">
        <f t="shared" si="9"/>
        <v>0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0</v>
      </c>
      <c r="W30" s="41">
        <f t="shared" si="14"/>
        <v>0</v>
      </c>
      <c r="X30" s="43">
        <f t="shared" si="10"/>
        <v>0</v>
      </c>
      <c r="Y30" s="52"/>
      <c r="Z30" s="43">
        <f t="shared" si="11"/>
        <v>0</v>
      </c>
      <c r="AA30" s="45"/>
      <c r="AB30" s="46"/>
    </row>
    <row r="31" ht="12.0" customHeight="1">
      <c r="A31" s="33">
        <f t="shared" si="1"/>
        <v>22</v>
      </c>
      <c r="B31" s="34">
        <f t="shared" si="12"/>
        <v>43612</v>
      </c>
      <c r="C31" s="48">
        <v>1.0</v>
      </c>
      <c r="D31" s="36">
        <v>0.3611111111111111</v>
      </c>
      <c r="E31" s="37"/>
      <c r="F31" s="36">
        <v>0.5138888888888888</v>
      </c>
      <c r="G31" s="37"/>
      <c r="H31" s="36">
        <v>0.5555555555555556</v>
      </c>
      <c r="I31" s="37"/>
      <c r="J31" s="36">
        <v>0.6319444444444444</v>
      </c>
      <c r="K31" s="37">
        <f t="shared" si="15"/>
        <v>15.16666667</v>
      </c>
      <c r="L31" s="38"/>
      <c r="M31" s="37">
        <f t="shared" si="16"/>
        <v>0</v>
      </c>
      <c r="N31" s="38"/>
      <c r="O31" s="41">
        <f t="shared" si="17"/>
        <v>0</v>
      </c>
      <c r="P31" s="42">
        <f t="shared" si="5"/>
        <v>0.04166666667</v>
      </c>
      <c r="Q31" s="41">
        <f t="shared" si="6"/>
        <v>1</v>
      </c>
      <c r="R31" s="42">
        <f t="shared" si="7"/>
        <v>0.2291666667</v>
      </c>
      <c r="S31" s="41">
        <f t="shared" si="8"/>
        <v>5.5</v>
      </c>
      <c r="T31" s="42">
        <f t="shared" si="13"/>
        <v>0</v>
      </c>
      <c r="U31" s="42">
        <f t="shared" si="9"/>
        <v>2.083333333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5</v>
      </c>
      <c r="W31" s="41">
        <f t="shared" si="14"/>
        <v>0.5</v>
      </c>
      <c r="X31" s="43">
        <f t="shared" si="10"/>
        <v>0</v>
      </c>
      <c r="Y31" s="51"/>
      <c r="Z31" s="43">
        <f t="shared" si="11"/>
        <v>0</v>
      </c>
      <c r="AA31" s="45"/>
      <c r="AB31" s="46"/>
    </row>
    <row r="32" ht="12.0" customHeight="1">
      <c r="A32" s="33">
        <f t="shared" si="1"/>
        <v>22</v>
      </c>
      <c r="B32" s="34">
        <f t="shared" si="12"/>
        <v>43613</v>
      </c>
      <c r="C32" s="48">
        <v>1.0</v>
      </c>
      <c r="D32" s="36">
        <v>0.5347222222222222</v>
      </c>
      <c r="E32" s="37"/>
      <c r="F32" s="36">
        <v>0.75</v>
      </c>
      <c r="G32" s="37"/>
      <c r="H32" s="38"/>
      <c r="I32" s="37"/>
      <c r="J32" s="38"/>
      <c r="K32" s="37">
        <f t="shared" si="15"/>
        <v>0</v>
      </c>
      <c r="L32" s="38"/>
      <c r="M32" s="37">
        <f t="shared" si="16"/>
        <v>0</v>
      </c>
      <c r="N32" s="38"/>
      <c r="O32" s="41">
        <f t="shared" si="17"/>
        <v>0</v>
      </c>
      <c r="P32" s="42">
        <f t="shared" si="5"/>
        <v>0</v>
      </c>
      <c r="Q32" s="41">
        <f t="shared" si="6"/>
        <v>0</v>
      </c>
      <c r="R32" s="42">
        <f t="shared" si="7"/>
        <v>0.2152777778</v>
      </c>
      <c r="S32" s="41">
        <f t="shared" si="8"/>
        <v>5.166666667</v>
      </c>
      <c r="T32" s="42">
        <f t="shared" si="13"/>
        <v>0</v>
      </c>
      <c r="U32" s="42">
        <f t="shared" si="9"/>
        <v>2.298611111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5</v>
      </c>
      <c r="W32" s="41">
        <f t="shared" si="14"/>
        <v>0.1666666667</v>
      </c>
      <c r="X32" s="43">
        <f t="shared" si="10"/>
        <v>0</v>
      </c>
      <c r="Y32" s="51"/>
      <c r="Z32" s="43">
        <f t="shared" si="11"/>
        <v>0</v>
      </c>
      <c r="AA32" s="45"/>
      <c r="AB32" s="46"/>
    </row>
    <row r="33" ht="12.0" customHeight="1">
      <c r="A33" s="33">
        <f t="shared" si="1"/>
        <v>22</v>
      </c>
      <c r="B33" s="34">
        <f t="shared" si="12"/>
        <v>43614</v>
      </c>
      <c r="C33" s="48">
        <f>IF(TEXT(B33,"MM")=TEXT(B6,"MM"),1,"")</f>
        <v>1</v>
      </c>
      <c r="D33" s="36">
        <v>0.3680555555555556</v>
      </c>
      <c r="E33" s="37"/>
      <c r="F33" s="36">
        <v>0.4791666666666667</v>
      </c>
      <c r="G33" s="37"/>
      <c r="H33" s="36">
        <v>0.5208333333333334</v>
      </c>
      <c r="I33" s="37"/>
      <c r="J33" s="36">
        <v>0.625</v>
      </c>
      <c r="K33" s="37">
        <f t="shared" si="15"/>
        <v>15</v>
      </c>
      <c r="L33" s="38"/>
      <c r="M33" s="37">
        <f t="shared" si="16"/>
        <v>0</v>
      </c>
      <c r="N33" s="38"/>
      <c r="O33" s="41">
        <f t="shared" si="17"/>
        <v>0</v>
      </c>
      <c r="P33" s="42">
        <f t="shared" si="5"/>
        <v>0.04166666667</v>
      </c>
      <c r="Q33" s="41">
        <f t="shared" si="6"/>
        <v>1</v>
      </c>
      <c r="R33" s="42">
        <f t="shared" si="7"/>
        <v>0.2152777778</v>
      </c>
      <c r="S33" s="41">
        <f t="shared" si="8"/>
        <v>5.166666667</v>
      </c>
      <c r="T33" s="42">
        <f t="shared" si="13"/>
        <v>0</v>
      </c>
      <c r="U33" s="42">
        <f t="shared" si="9"/>
        <v>2.513888889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5</v>
      </c>
      <c r="W33" s="41">
        <f t="shared" si="14"/>
        <v>0.1666666667</v>
      </c>
      <c r="X33" s="43">
        <f t="shared" si="10"/>
        <v>0</v>
      </c>
      <c r="Y33" s="51"/>
      <c r="Z33" s="43">
        <f t="shared" si="11"/>
        <v>0</v>
      </c>
      <c r="AA33" s="45"/>
      <c r="AB33" s="46"/>
    </row>
    <row r="34" ht="12.0" customHeight="1">
      <c r="A34" s="33">
        <f t="shared" si="1"/>
        <v>22</v>
      </c>
      <c r="B34" s="34">
        <f t="shared" si="12"/>
        <v>43615</v>
      </c>
      <c r="C34" s="48">
        <f t="shared" ref="C34:C35" si="18">IF(TEXT(B34,"MM")=TEXT(B6,"MM"),1,"")</f>
        <v>1</v>
      </c>
      <c r="D34" s="36"/>
      <c r="E34" s="37"/>
      <c r="F34" s="36"/>
      <c r="G34" s="37"/>
      <c r="H34" s="36"/>
      <c r="I34" s="36"/>
      <c r="J34" s="36"/>
      <c r="K34" s="37">
        <f t="shared" si="15"/>
        <v>0</v>
      </c>
      <c r="L34" s="38"/>
      <c r="M34" s="37">
        <f t="shared" si="16"/>
        <v>0</v>
      </c>
      <c r="N34" s="38"/>
      <c r="O34" s="41">
        <f t="shared" si="17"/>
        <v>0</v>
      </c>
      <c r="P34" s="42">
        <f t="shared" si="5"/>
        <v>0</v>
      </c>
      <c r="Q34" s="41">
        <f t="shared" si="6"/>
        <v>0</v>
      </c>
      <c r="R34" s="42">
        <f t="shared" si="7"/>
        <v>0</v>
      </c>
      <c r="S34" s="41">
        <f t="shared" si="8"/>
        <v>0</v>
      </c>
      <c r="T34" s="42">
        <f t="shared" ref="T34:T35" si="19">IF(TEXT(B34,"DDD") = "So.", SUM($R27:$R34), 0)</f>
        <v>0</v>
      </c>
      <c r="U34" s="42">
        <f t="shared" si="9"/>
        <v>0</v>
      </c>
      <c r="V34" s="41">
        <f>IF(Y34="halber Urlaubstag",0,IF(OR(Y34="Feiertag",Y34="Krankenstand",Y34="Urlaub",Y34="Pflegeurlaub"),0,IF(Y34="halber Arbeitstag",INDIRECT(ADDRESS((ROW('Jahresüberblick'!$C$12)+WEEKDAY(B34,2)),4,4,TRUE,"Jahresüberblick"))*0.5,INDIRECT(ADDRESS((ROW('Jahresüberblick'!$C$12)+WEEKDAY(B34,2)),4,4,TRUE,"Jahresüberblick")))))</f>
        <v>0</v>
      </c>
      <c r="W34" s="41">
        <f t="shared" si="14"/>
        <v>0</v>
      </c>
      <c r="X34" s="43">
        <f t="shared" si="10"/>
        <v>0</v>
      </c>
      <c r="Y34" s="52" t="s">
        <v>20</v>
      </c>
      <c r="Z34" s="43">
        <f t="shared" si="11"/>
        <v>0</v>
      </c>
      <c r="AA34" s="45"/>
      <c r="AB34" s="47" t="s">
        <v>28</v>
      </c>
    </row>
    <row r="35" ht="12.0" customHeight="1">
      <c r="A35" s="33">
        <f t="shared" si="1"/>
        <v>22</v>
      </c>
      <c r="B35" s="34">
        <f>B34+1</f>
        <v>43616</v>
      </c>
      <c r="C35" s="48">
        <f t="shared" si="18"/>
        <v>1</v>
      </c>
      <c r="D35" s="36">
        <v>0.3680555555555556</v>
      </c>
      <c r="E35" s="37"/>
      <c r="F35" s="36">
        <v>0.4791666666666667</v>
      </c>
      <c r="G35" s="37"/>
      <c r="H35" s="36">
        <v>0.5208333333333334</v>
      </c>
      <c r="I35" s="36"/>
      <c r="J35" s="36">
        <v>0.625</v>
      </c>
      <c r="K35" s="37">
        <f t="shared" si="15"/>
        <v>15</v>
      </c>
      <c r="L35" s="38"/>
      <c r="M35" s="37">
        <f t="shared" si="16"/>
        <v>0</v>
      </c>
      <c r="N35" s="38"/>
      <c r="O35" s="41">
        <f t="shared" si="17"/>
        <v>0</v>
      </c>
      <c r="P35" s="42">
        <f t="shared" si="5"/>
        <v>0.04166666667</v>
      </c>
      <c r="Q35" s="41">
        <f t="shared" si="6"/>
        <v>1</v>
      </c>
      <c r="R35" s="42">
        <f t="shared" si="7"/>
        <v>0.2152777778</v>
      </c>
      <c r="S35" s="41">
        <f t="shared" si="8"/>
        <v>5.166666667</v>
      </c>
      <c r="T35" s="42">
        <f t="shared" si="19"/>
        <v>0</v>
      </c>
      <c r="U35" s="42">
        <f t="shared" si="9"/>
        <v>2.729166667</v>
      </c>
      <c r="V35" s="41">
        <f>IF(Y35="halber Urlaubstag",0,IF(OR(Y35="Feiertag",Y35="Krankenstand",Y35="Urlaub",Y35="Pflegeurlaub"),0,IF(Y35="halber Arbeitstag",INDIRECT(ADDRESS((ROW('Jahresüberblick'!$C$12)+WEEKDAY(B35,2)),4,4,TRUE,"Jahresüberblick"))*0.5,INDIRECT(ADDRESS((ROW('Jahresüberblick'!$C$12)+WEEKDAY(B35,2)),4,4,TRUE,"Jahresüberblick")))))</f>
        <v>5</v>
      </c>
      <c r="W35" s="41">
        <f t="shared" si="14"/>
        <v>0.1666666667</v>
      </c>
      <c r="X35" s="43">
        <f t="shared" si="10"/>
        <v>0</v>
      </c>
      <c r="Y35" s="51"/>
      <c r="Z35" s="43">
        <f t="shared" si="11"/>
        <v>0</v>
      </c>
      <c r="AA35" s="45"/>
      <c r="AB35" s="46"/>
    </row>
    <row r="36" ht="12.75" customHeight="1">
      <c r="A36" s="53"/>
      <c r="B36" s="55"/>
      <c r="C36" s="57" t="s">
        <v>24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8"/>
      <c r="R36" s="59">
        <f>SUM(R5:R35)</f>
        <v>2.729166667</v>
      </c>
      <c r="S36" s="60">
        <f>SUBTOTAL(9,S5:S35)</f>
        <v>65.5</v>
      </c>
      <c r="T36" s="55"/>
      <c r="U36" s="55"/>
      <c r="V36" s="60">
        <f>SUBTOTAL(9,V5:V35)</f>
        <v>70</v>
      </c>
      <c r="W36" s="61">
        <f t="shared" ref="W36:X36" si="20">SUM(W5:W35)</f>
        <v>5.5</v>
      </c>
      <c r="X36" s="63">
        <f t="shared" si="20"/>
        <v>-10</v>
      </c>
      <c r="Y36" s="64"/>
      <c r="Z36" s="63">
        <f>SUM(Z5:Z35)</f>
        <v>0</v>
      </c>
      <c r="AA36" s="64"/>
      <c r="AB36" s="65"/>
    </row>
  </sheetData>
  <autoFilter ref="$C$2:$C$36"/>
  <mergeCells count="19">
    <mergeCell ref="B3:B4"/>
    <mergeCell ref="A2:A4"/>
    <mergeCell ref="D2:E4"/>
    <mergeCell ref="D1:H1"/>
    <mergeCell ref="F2:G4"/>
    <mergeCell ref="H2:I4"/>
    <mergeCell ref="J2:K4"/>
    <mergeCell ref="X2:X3"/>
    <mergeCell ref="Y2:Y4"/>
    <mergeCell ref="Z2:Z4"/>
    <mergeCell ref="AA2:AB4"/>
    <mergeCell ref="W2:W3"/>
    <mergeCell ref="U2:U3"/>
    <mergeCell ref="V2:V3"/>
    <mergeCell ref="P2:Q3"/>
    <mergeCell ref="R2:S3"/>
    <mergeCell ref="N2:O4"/>
    <mergeCell ref="L2:M4"/>
    <mergeCell ref="T2:T4"/>
  </mergeCells>
  <conditionalFormatting sqref="X5:AB35">
    <cfRule type="expression" dxfId="0" priority="1">
      <formula>OR(TEXT($B5,"DDD")="So.",TEXT($B5,"DDD")="Sa.")</formula>
    </cfRule>
  </conditionalFormatting>
  <conditionalFormatting sqref="W5:W35">
    <cfRule type="expression" dxfId="0" priority="2">
      <formula>OR(TEXT($B5,"DDD")="So.",TEXT($B5,"DDD")="Sa.")</formula>
    </cfRule>
  </conditionalFormatting>
  <conditionalFormatting sqref="W5:W36">
    <cfRule type="cellIs" dxfId="1" priority="3" operator="greaterThan">
      <formula>0</formula>
    </cfRule>
  </conditionalFormatting>
  <conditionalFormatting sqref="B5:B35">
    <cfRule type="cellIs" dxfId="2" priority="4" operator="equal">
      <formula>TODAY()</formula>
    </cfRule>
  </conditionalFormatting>
  <conditionalFormatting sqref="D5:X35 Z5:Z35">
    <cfRule type="expression" dxfId="3" priority="5">
      <formula>OR(TEXT($B5,"DDD")="So.",TEXT($B5,"DDD")="Sa.")</formula>
    </cfRule>
  </conditionalFormatting>
  <conditionalFormatting sqref="D5:V35 X5:X35 Z5:Z35 AB5:AB35">
    <cfRule type="expression" dxfId="2" priority="6">
      <formula>$B5=TODAY()</formula>
    </cfRule>
  </conditionalFormatting>
  <conditionalFormatting sqref="I5:I35 K5:X35 Z5:Z35">
    <cfRule type="cellIs" dxfId="4" priority="7" operator="equal">
      <formula>0</formula>
    </cfRule>
  </conditionalFormatting>
  <conditionalFormatting sqref="W5:W36">
    <cfRule type="cellIs" dxfId="5" priority="8" operator="lessThan">
      <formula>0</formula>
    </cfRule>
  </conditionalFormatting>
  <dataValidations>
    <dataValidation type="list" allowBlank="1" showErrorMessage="1" sqref="Y17:Y35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1" t="str">
        <f>"  "&amp;'Jahresüberblick'!C4</f>
        <v>  WATZAL Kevin</v>
      </c>
      <c r="B1" s="2"/>
      <c r="C1" s="4"/>
      <c r="D1" s="5" t="str">
        <f>Text($B$5, "MMMM")&amp;" "&amp;Text($B$5, "YYYY") </f>
        <v>Juni 2019</v>
      </c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'Jahresüberblick'!B30</f>
        <v>43617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4" si="1">WEEKNUM(B5,2)</f>
        <v>22</v>
      </c>
      <c r="B5" s="34">
        <f>B2</f>
        <v>43617</v>
      </c>
      <c r="C5" s="35">
        <v>1.0</v>
      </c>
      <c r="D5" s="36"/>
      <c r="E5" s="37"/>
      <c r="F5" s="39"/>
      <c r="G5" s="37"/>
      <c r="H5" s="36"/>
      <c r="I5" s="37"/>
      <c r="J5" s="36"/>
      <c r="K5" s="37">
        <f t="shared" ref="K5:K14" si="2">J5*24</f>
        <v>0</v>
      </c>
      <c r="L5" s="38"/>
      <c r="M5" s="37">
        <f t="shared" ref="M5:M14" si="3">L5*24</f>
        <v>0</v>
      </c>
      <c r="N5" s="40"/>
      <c r="O5" s="41">
        <f t="shared" ref="O5:O14" si="4">N5*24</f>
        <v>0</v>
      </c>
      <c r="P5" s="42">
        <f t="shared" ref="P5:P34" si="5">IF(AND($F5 &gt; 0, $H5 &gt; $F5), $H5 - $F5, 0) + IF(AND($J5 &gt; 0, $L5 &gt; $J5), $L5 - $J5, 0)</f>
        <v>0</v>
      </c>
      <c r="Q5" s="41">
        <f t="shared" ref="Q5:Q34" si="6">P5*24</f>
        <v>0</v>
      </c>
      <c r="R5" s="42">
        <f t="shared" ref="R5:R34" si="7">IF(AND($D5 &gt; 0, $F5 &gt; $D5),$F5-$D5,0) + IF(AND($H5 &gt; 0, $J5 &gt; $H5),$J5-$H5,0) + IF(AND($L5 &gt; 0, $N5 &gt; $L5),$N5-$L5,0)</f>
        <v>0</v>
      </c>
      <c r="S5" s="41">
        <f t="shared" ref="S5:S34" si="8">R5*24</f>
        <v>0</v>
      </c>
      <c r="T5" s="41">
        <f>IF(TEXT(B5,"DDD") = "So.", SUM(R5), 0)</f>
        <v>0</v>
      </c>
      <c r="U5" s="42">
        <f t="shared" ref="U5:U34" si="9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0</v>
      </c>
      <c r="W5" s="41">
        <f t="shared" ref="W5:W34" si="10">IF(OR(Y5="Zeitausgleich",Y5="Krankenstand"),0,IF(NOW()+1&gt;=B5+1,S5-V5,0))</f>
        <v>0</v>
      </c>
      <c r="X5" s="43">
        <f t="shared" ref="X5:X34" si="11">IF(Y5="Zeitausgleich",-V5,0)</f>
        <v>0</v>
      </c>
      <c r="Y5" s="44"/>
      <c r="Z5" s="43">
        <f t="shared" ref="Z5:Z34" si="12">IF(Y5="Urlaub", -1, 0) + IF(Y5="halber Urlaubstag", -0.5, 0)</f>
        <v>0</v>
      </c>
      <c r="AA5" s="45"/>
      <c r="AB5" s="46"/>
    </row>
    <row r="6" ht="12.0" customHeight="1">
      <c r="A6" s="33">
        <f t="shared" si="1"/>
        <v>22</v>
      </c>
      <c r="B6" s="34">
        <f t="shared" ref="B6:B34" si="13">B5+1</f>
        <v>43618</v>
      </c>
      <c r="C6" s="48">
        <v>1.0</v>
      </c>
      <c r="D6" s="36"/>
      <c r="E6" s="37"/>
      <c r="F6" s="36"/>
      <c r="G6" s="37"/>
      <c r="H6" s="38"/>
      <c r="I6" s="37"/>
      <c r="J6" s="38"/>
      <c r="K6" s="37">
        <f t="shared" si="2"/>
        <v>0</v>
      </c>
      <c r="L6" s="38"/>
      <c r="M6" s="37">
        <f t="shared" si="3"/>
        <v>0</v>
      </c>
      <c r="N6" s="38"/>
      <c r="O6" s="41">
        <f t="shared" si="4"/>
        <v>0</v>
      </c>
      <c r="P6" s="42">
        <f t="shared" si="5"/>
        <v>0</v>
      </c>
      <c r="Q6" s="41">
        <f t="shared" si="6"/>
        <v>0</v>
      </c>
      <c r="R6" s="42">
        <f t="shared" si="7"/>
        <v>0</v>
      </c>
      <c r="S6" s="41">
        <f t="shared" si="8"/>
        <v>0</v>
      </c>
      <c r="T6" s="42">
        <f>IF(TEXT(B6,"DDD") = "So.", SUM(R5:R6), 0)</f>
        <v>0</v>
      </c>
      <c r="U6" s="42">
        <f t="shared" si="9"/>
        <v>0</v>
      </c>
      <c r="V6" s="41">
        <f>IF(Y6="halber Urlaubstag",0,IF(OR(Y6="Feiertag",Y6="Krankenstand",Y6="Urlaub",Y6="Pflegeurlaub"),0,IF(Y6="halber Arbeitstag",INDIRECT(ADDRESS((ROW('Jahresüberblick'!$C$12)+WEEKDAY(B6,2)),4,4,TRUE,"Jahresüberblick"))*0.5,INDIRECT(ADDRESS((ROW('Jahresüberblick'!$C$12)+WEEKDAY(B6,2)),4,4,TRUE,"Jahresüberblick")))))</f>
        <v>0</v>
      </c>
      <c r="W6" s="41">
        <f t="shared" si="10"/>
        <v>0</v>
      </c>
      <c r="X6" s="43">
        <f t="shared" si="11"/>
        <v>0</v>
      </c>
      <c r="Y6" s="44"/>
      <c r="Z6" s="43">
        <f t="shared" si="12"/>
        <v>0</v>
      </c>
      <c r="AA6" s="45"/>
      <c r="AB6" s="46"/>
    </row>
    <row r="7" ht="12.0" customHeight="1">
      <c r="A7" s="33">
        <f t="shared" si="1"/>
        <v>23</v>
      </c>
      <c r="B7" s="34">
        <f t="shared" si="13"/>
        <v>43619</v>
      </c>
      <c r="C7" s="48">
        <v>1.0</v>
      </c>
      <c r="D7" s="36">
        <v>0.3472222222222222</v>
      </c>
      <c r="E7" s="37"/>
      <c r="F7" s="36">
        <v>0.4791666666666667</v>
      </c>
      <c r="G7" s="37"/>
      <c r="H7" s="36">
        <v>0.5138888888888888</v>
      </c>
      <c r="I7" s="37"/>
      <c r="J7" s="36">
        <v>0.6527777777777778</v>
      </c>
      <c r="K7" s="37">
        <f t="shared" si="2"/>
        <v>15.66666667</v>
      </c>
      <c r="L7" s="38"/>
      <c r="M7" s="37">
        <f t="shared" si="3"/>
        <v>0</v>
      </c>
      <c r="N7" s="38"/>
      <c r="O7" s="41">
        <f t="shared" si="4"/>
        <v>0</v>
      </c>
      <c r="P7" s="42">
        <f t="shared" si="5"/>
        <v>0.03472222222</v>
      </c>
      <c r="Q7" s="41">
        <f t="shared" si="6"/>
        <v>0.8333333333</v>
      </c>
      <c r="R7" s="42">
        <f t="shared" si="7"/>
        <v>0.2708333333</v>
      </c>
      <c r="S7" s="41">
        <f t="shared" si="8"/>
        <v>6.5</v>
      </c>
      <c r="T7" s="42">
        <f>IF(TEXT(B7,"DDD") = "So.", SUM(R5:R7), 0)</f>
        <v>0</v>
      </c>
      <c r="U7" s="42">
        <f t="shared" si="9"/>
        <v>0.2708333333</v>
      </c>
      <c r="V7" s="41">
        <f>IF(Y7="halber Urlaubstag",0,IF(OR(Y7="Feiertag",Y7="Krankenstand",Y7="Urlaub",Y7="Pflegeurlaub"),0,IF(Y7="halber Arbeitstag",INDIRECT(ADDRESS((ROW('Jahresüberblick'!$C$12)+WEEKDAY(B7,2)),4,4,TRUE,"Jahresüberblick"))*0.5,INDIRECT(ADDRESS((ROW('Jahresüberblick'!$C$12)+WEEKDAY(B7,2)),4,4,TRUE,"Jahresüberblick")))))</f>
        <v>5</v>
      </c>
      <c r="W7" s="41">
        <f t="shared" si="10"/>
        <v>1.5</v>
      </c>
      <c r="X7" s="43">
        <f t="shared" si="11"/>
        <v>0</v>
      </c>
      <c r="Y7" s="44"/>
      <c r="Z7" s="43">
        <f t="shared" si="12"/>
        <v>0</v>
      </c>
      <c r="AA7" s="45"/>
      <c r="AB7" s="46"/>
    </row>
    <row r="8" ht="12.0" customHeight="1">
      <c r="A8" s="33">
        <f t="shared" si="1"/>
        <v>23</v>
      </c>
      <c r="B8" s="34">
        <f t="shared" si="13"/>
        <v>43620</v>
      </c>
      <c r="C8" s="48">
        <v>1.0</v>
      </c>
      <c r="D8" s="36">
        <v>0.3402777777777778</v>
      </c>
      <c r="E8" s="37"/>
      <c r="F8" s="36">
        <v>0.4861111111111111</v>
      </c>
      <c r="G8" s="37"/>
      <c r="H8" s="36">
        <v>0.5277777777777778</v>
      </c>
      <c r="I8" s="37"/>
      <c r="J8" s="36">
        <v>0.6527777777777778</v>
      </c>
      <c r="K8" s="37">
        <f t="shared" si="2"/>
        <v>15.66666667</v>
      </c>
      <c r="L8" s="36">
        <v>0.7708333333333334</v>
      </c>
      <c r="M8" s="37">
        <f t="shared" si="3"/>
        <v>18.5</v>
      </c>
      <c r="N8" s="36">
        <v>0.8541666666666666</v>
      </c>
      <c r="O8" s="41">
        <f t="shared" si="4"/>
        <v>20.5</v>
      </c>
      <c r="P8" s="42">
        <f t="shared" si="5"/>
        <v>0.1597222222</v>
      </c>
      <c r="Q8" s="41">
        <f t="shared" si="6"/>
        <v>3.833333333</v>
      </c>
      <c r="R8" s="42">
        <f t="shared" si="7"/>
        <v>0.3541666667</v>
      </c>
      <c r="S8" s="41">
        <f t="shared" si="8"/>
        <v>8.5</v>
      </c>
      <c r="T8" s="42">
        <f>IF(TEXT(B8,"DDD") = "So.", SUM(R5:R8), 0)</f>
        <v>0</v>
      </c>
      <c r="U8" s="42">
        <f t="shared" si="9"/>
        <v>0.625</v>
      </c>
      <c r="V8" s="41">
        <f>IF(Y8="halber Urlaubstag",0,IF(OR(Y8="Feiertag",Y8="Krankenstand",Y8="Urlaub",Y8="Pflegeurlaub"),0,IF(Y8="halber Arbeitstag",INDIRECT(ADDRESS((ROW('Jahresüberblick'!$C$12)+WEEKDAY(B8,2)),4,4,TRUE,"Jahresüberblick"))*0.5,INDIRECT(ADDRESS((ROW('Jahresüberblick'!$C$12)+WEEKDAY(B8,2)),4,4,TRUE,"Jahresüberblick")))))</f>
        <v>5</v>
      </c>
      <c r="W8" s="41">
        <f t="shared" si="10"/>
        <v>3.5</v>
      </c>
      <c r="X8" s="43">
        <f t="shared" si="11"/>
        <v>0</v>
      </c>
      <c r="Y8" s="44"/>
      <c r="Z8" s="43">
        <f t="shared" si="12"/>
        <v>0</v>
      </c>
      <c r="AA8" s="45"/>
      <c r="AB8" s="46"/>
    </row>
    <row r="9" ht="12.0" customHeight="1">
      <c r="A9" s="33">
        <f t="shared" si="1"/>
        <v>23</v>
      </c>
      <c r="B9" s="34">
        <f t="shared" si="13"/>
        <v>43621</v>
      </c>
      <c r="C9" s="48">
        <v>1.0</v>
      </c>
      <c r="D9" s="36">
        <v>0.3472222222222222</v>
      </c>
      <c r="E9" s="37"/>
      <c r="F9" s="36">
        <v>0.4930555555555556</v>
      </c>
      <c r="G9" s="37"/>
      <c r="H9" s="36">
        <v>0.5416666666666666</v>
      </c>
      <c r="I9" s="37"/>
      <c r="J9" s="36">
        <v>0.6180555555555556</v>
      </c>
      <c r="K9" s="37">
        <f t="shared" si="2"/>
        <v>14.83333333</v>
      </c>
      <c r="L9" s="38"/>
      <c r="M9" s="37">
        <f t="shared" si="3"/>
        <v>0</v>
      </c>
      <c r="N9" s="38"/>
      <c r="O9" s="41">
        <f t="shared" si="4"/>
        <v>0</v>
      </c>
      <c r="P9" s="42">
        <f t="shared" si="5"/>
        <v>0.04861111111</v>
      </c>
      <c r="Q9" s="41">
        <f t="shared" si="6"/>
        <v>1.166666667</v>
      </c>
      <c r="R9" s="42">
        <f t="shared" si="7"/>
        <v>0.2222222222</v>
      </c>
      <c r="S9" s="41">
        <f t="shared" si="8"/>
        <v>5.333333333</v>
      </c>
      <c r="T9" s="42">
        <f>IF(TEXT(B9,"DDD") = "So.", SUM(R5:R9), 0)</f>
        <v>0</v>
      </c>
      <c r="U9" s="42">
        <f t="shared" si="9"/>
        <v>0.8472222222</v>
      </c>
      <c r="V9" s="41">
        <f>IF(Y9="halber Urlaubstag",0,IF(OR(Y9="Feiertag",Y9="Krankenstand",Y9="Urlaub",Y9="Pflegeurlaub"),0,IF(Y9="halber Arbeitstag",INDIRECT(ADDRESS((ROW('Jahresüberblick'!$C$12)+WEEKDAY(B9,2)),4,4,TRUE,"Jahresüberblick"))*0.5,INDIRECT(ADDRESS((ROW('Jahresüberblick'!$C$12)+WEEKDAY(B9,2)),4,4,TRUE,"Jahresüberblick")))))</f>
        <v>5</v>
      </c>
      <c r="W9" s="41">
        <f t="shared" si="10"/>
        <v>0.3333333333</v>
      </c>
      <c r="X9" s="43">
        <f t="shared" si="11"/>
        <v>0</v>
      </c>
      <c r="Y9" s="44"/>
      <c r="Z9" s="43">
        <f t="shared" si="12"/>
        <v>0</v>
      </c>
      <c r="AA9" s="45"/>
      <c r="AB9" s="47"/>
    </row>
    <row r="10" ht="12.0" customHeight="1">
      <c r="A10" s="33">
        <f t="shared" si="1"/>
        <v>23</v>
      </c>
      <c r="B10" s="34">
        <f t="shared" si="13"/>
        <v>43622</v>
      </c>
      <c r="C10" s="48">
        <v>1.0</v>
      </c>
      <c r="D10" s="36">
        <v>0.3472222222222222</v>
      </c>
      <c r="E10" s="37"/>
      <c r="F10" s="49">
        <v>0.4930555555555556</v>
      </c>
      <c r="G10" s="37"/>
      <c r="H10" s="36">
        <v>0.5347222222222222</v>
      </c>
      <c r="I10" s="37"/>
      <c r="J10" s="36">
        <v>0.6527777777777778</v>
      </c>
      <c r="K10" s="37">
        <f t="shared" si="2"/>
        <v>15.66666667</v>
      </c>
      <c r="L10" s="38"/>
      <c r="M10" s="37">
        <f t="shared" si="3"/>
        <v>0</v>
      </c>
      <c r="N10" s="38"/>
      <c r="O10" s="41">
        <f t="shared" si="4"/>
        <v>0</v>
      </c>
      <c r="P10" s="42">
        <f t="shared" si="5"/>
        <v>0.04166666667</v>
      </c>
      <c r="Q10" s="41">
        <f t="shared" si="6"/>
        <v>1</v>
      </c>
      <c r="R10" s="42">
        <f t="shared" si="7"/>
        <v>0.2638888889</v>
      </c>
      <c r="S10" s="41">
        <f t="shared" si="8"/>
        <v>6.333333333</v>
      </c>
      <c r="T10" s="42">
        <f>IF(TEXT(B10,"DDD") = "So.", SUM(R5:R10), 0)</f>
        <v>0</v>
      </c>
      <c r="U10" s="42">
        <f t="shared" si="9"/>
        <v>1.111111111</v>
      </c>
      <c r="V10" s="41">
        <f>IF(Y10="halber Urlaubstag",0,IF(OR(Y10="Feiertag",Y10="Krankenstand",Y10="Urlaub",Y10="Pflegeurlaub"),0,IF(Y10="halber Arbeitstag",INDIRECT(ADDRESS((ROW('Jahresüberblick'!$C$12)+WEEKDAY(B10,2)),4,4,TRUE,"Jahresüberblick"))*0.5,INDIRECT(ADDRESS((ROW('Jahresüberblick'!$C$12)+WEEKDAY(B10,2)),4,4,TRUE,"Jahresüberblick")))))</f>
        <v>5</v>
      </c>
      <c r="W10" s="41">
        <f t="shared" si="10"/>
        <v>1.333333333</v>
      </c>
      <c r="X10" s="43">
        <f t="shared" si="11"/>
        <v>0</v>
      </c>
      <c r="Y10" s="44"/>
      <c r="Z10" s="43">
        <f t="shared" si="12"/>
        <v>0</v>
      </c>
      <c r="AA10" s="45"/>
      <c r="AB10" s="46"/>
    </row>
    <row r="11" ht="12.0" customHeight="1">
      <c r="A11" s="33">
        <f t="shared" si="1"/>
        <v>23</v>
      </c>
      <c r="B11" s="34">
        <f t="shared" si="13"/>
        <v>43623</v>
      </c>
      <c r="C11" s="48">
        <v>1.0</v>
      </c>
      <c r="D11" s="36"/>
      <c r="E11" s="37"/>
      <c r="F11" s="36"/>
      <c r="G11" s="37"/>
      <c r="H11" s="36"/>
      <c r="I11" s="37"/>
      <c r="J11" s="36"/>
      <c r="K11" s="37">
        <f t="shared" si="2"/>
        <v>0</v>
      </c>
      <c r="L11" s="38"/>
      <c r="M11" s="37">
        <f t="shared" si="3"/>
        <v>0</v>
      </c>
      <c r="N11" s="38"/>
      <c r="O11" s="41">
        <f t="shared" si="4"/>
        <v>0</v>
      </c>
      <c r="P11" s="42">
        <f t="shared" si="5"/>
        <v>0</v>
      </c>
      <c r="Q11" s="41">
        <f t="shared" si="6"/>
        <v>0</v>
      </c>
      <c r="R11" s="42">
        <f t="shared" si="7"/>
        <v>0</v>
      </c>
      <c r="S11" s="41">
        <f t="shared" si="8"/>
        <v>0</v>
      </c>
      <c r="T11" s="42">
        <f t="shared" ref="T11:T33" si="14">IF(TEXT(B11,"DDD") = "So.", SUM($R5:$R11), 0)</f>
        <v>0</v>
      </c>
      <c r="U11" s="42">
        <f t="shared" si="9"/>
        <v>0</v>
      </c>
      <c r="V11" s="41">
        <f>IF(Y11="halber Urlaubstag",0,IF(OR(Y11="Feiertag",Y11="Krankenstand",Y11="Urlaub",Y11="Pflegeurlaub"),0,IF(Y11="halber Arbeitstag",INDIRECT(ADDRESS((ROW('Jahresüberblick'!$C$12)+WEEKDAY(B11,2)),4,4,TRUE,"Jahresüberblick"))*0.5,INDIRECT(ADDRESS((ROW('Jahresüberblick'!$C$12)+WEEKDAY(B11,2)),4,4,TRUE,"Jahresüberblick")))))</f>
        <v>5</v>
      </c>
      <c r="W11" s="41">
        <f t="shared" si="10"/>
        <v>-5</v>
      </c>
      <c r="X11" s="43">
        <f t="shared" si="11"/>
        <v>0</v>
      </c>
      <c r="Y11" s="50"/>
      <c r="Z11" s="43">
        <f t="shared" si="12"/>
        <v>0</v>
      </c>
      <c r="AA11" s="45"/>
      <c r="AB11" s="46"/>
    </row>
    <row r="12" ht="12.0" customHeight="1">
      <c r="A12" s="33">
        <f t="shared" si="1"/>
        <v>23</v>
      </c>
      <c r="B12" s="34">
        <f t="shared" si="13"/>
        <v>43624</v>
      </c>
      <c r="C12" s="48">
        <v>1.0</v>
      </c>
      <c r="D12" s="36"/>
      <c r="E12" s="37"/>
      <c r="F12" s="36"/>
      <c r="G12" s="37"/>
      <c r="H12" s="36"/>
      <c r="I12" s="37"/>
      <c r="J12" s="36"/>
      <c r="K12" s="37">
        <f t="shared" si="2"/>
        <v>0</v>
      </c>
      <c r="L12" s="38"/>
      <c r="M12" s="37">
        <f t="shared" si="3"/>
        <v>0</v>
      </c>
      <c r="N12" s="38"/>
      <c r="O12" s="41">
        <f t="shared" si="4"/>
        <v>0</v>
      </c>
      <c r="P12" s="42">
        <f t="shared" si="5"/>
        <v>0</v>
      </c>
      <c r="Q12" s="41">
        <f t="shared" si="6"/>
        <v>0</v>
      </c>
      <c r="R12" s="42">
        <f t="shared" si="7"/>
        <v>0</v>
      </c>
      <c r="S12" s="41">
        <f t="shared" si="8"/>
        <v>0</v>
      </c>
      <c r="T12" s="42">
        <f t="shared" si="14"/>
        <v>0</v>
      </c>
      <c r="U12" s="42">
        <f t="shared" si="9"/>
        <v>0</v>
      </c>
      <c r="V12" s="41">
        <f>IF(Y12="halber Urlaubstag",0,IF(OR(Y12="Feiertag",Y12="Krankenstand",Y12="Urlaub",Y12="Pflegeurlaub"),0,IF(Y12="halber Arbeitstag",INDIRECT(ADDRESS((ROW('Jahresüberblick'!$C$12)+WEEKDAY(B12,2)),4,4,TRUE,"Jahresüberblick"))*0.5,INDIRECT(ADDRESS((ROW('Jahresüberblick'!$C$12)+WEEKDAY(B12,2)),4,4,TRUE,"Jahresüberblick")))))</f>
        <v>0</v>
      </c>
      <c r="W12" s="41">
        <f t="shared" si="10"/>
        <v>0</v>
      </c>
      <c r="X12" s="43">
        <f t="shared" si="11"/>
        <v>0</v>
      </c>
      <c r="Y12" s="44"/>
      <c r="Z12" s="43">
        <f t="shared" si="12"/>
        <v>0</v>
      </c>
      <c r="AA12" s="45"/>
      <c r="AB12" s="46"/>
    </row>
    <row r="13" ht="12.0" customHeight="1">
      <c r="A13" s="33">
        <f t="shared" si="1"/>
        <v>23</v>
      </c>
      <c r="B13" s="34">
        <f t="shared" si="13"/>
        <v>43625</v>
      </c>
      <c r="C13" s="48">
        <v>1.0</v>
      </c>
      <c r="D13" s="36"/>
      <c r="E13" s="37"/>
      <c r="F13" s="36"/>
      <c r="G13" s="37"/>
      <c r="H13" s="36"/>
      <c r="I13" s="37"/>
      <c r="J13" s="36"/>
      <c r="K13" s="37">
        <f t="shared" si="2"/>
        <v>0</v>
      </c>
      <c r="L13" s="38"/>
      <c r="M13" s="37">
        <f t="shared" si="3"/>
        <v>0</v>
      </c>
      <c r="N13" s="38"/>
      <c r="O13" s="41">
        <f t="shared" si="4"/>
        <v>0</v>
      </c>
      <c r="P13" s="42">
        <f t="shared" si="5"/>
        <v>0</v>
      </c>
      <c r="Q13" s="41">
        <f t="shared" si="6"/>
        <v>0</v>
      </c>
      <c r="R13" s="42">
        <f t="shared" si="7"/>
        <v>0</v>
      </c>
      <c r="S13" s="41">
        <f t="shared" si="8"/>
        <v>0</v>
      </c>
      <c r="T13" s="42">
        <f t="shared" si="14"/>
        <v>1.111111111</v>
      </c>
      <c r="U13" s="42">
        <f t="shared" si="9"/>
        <v>0</v>
      </c>
      <c r="V13" s="41">
        <f>IF(Y13="halber Urlaubstag",0,IF(OR(Y13="Feiertag",Y13="Krankenstand",Y13="Urlaub",Y13="Pflegeurlaub"),0,IF(Y13="halber Arbeitstag",INDIRECT(ADDRESS((ROW('Jahresüberblick'!$C$12)+WEEKDAY(B13,2)),4,4,TRUE,"Jahresüberblick"))*0.5,INDIRECT(ADDRESS((ROW('Jahresüberblick'!$C$12)+WEEKDAY(B13,2)),4,4,TRUE,"Jahresüberblick")))))</f>
        <v>0</v>
      </c>
      <c r="W13" s="41">
        <f t="shared" si="10"/>
        <v>0</v>
      </c>
      <c r="X13" s="43">
        <f t="shared" si="11"/>
        <v>0</v>
      </c>
      <c r="Y13" s="51"/>
      <c r="Z13" s="43">
        <f t="shared" si="12"/>
        <v>0</v>
      </c>
      <c r="AA13" s="45"/>
      <c r="AB13" s="46"/>
    </row>
    <row r="14" ht="12.0" customHeight="1">
      <c r="A14" s="33">
        <f t="shared" si="1"/>
        <v>24</v>
      </c>
      <c r="B14" s="34">
        <f t="shared" si="13"/>
        <v>43626</v>
      </c>
      <c r="C14" s="48">
        <v>1.0</v>
      </c>
      <c r="D14" s="38"/>
      <c r="E14" s="37"/>
      <c r="F14" s="38"/>
      <c r="G14" s="37"/>
      <c r="H14" s="38"/>
      <c r="I14" s="37"/>
      <c r="J14" s="38"/>
      <c r="K14" s="37">
        <f t="shared" si="2"/>
        <v>0</v>
      </c>
      <c r="L14" s="38"/>
      <c r="M14" s="37">
        <f t="shared" si="3"/>
        <v>0</v>
      </c>
      <c r="N14" s="38"/>
      <c r="O14" s="41">
        <f t="shared" si="4"/>
        <v>0</v>
      </c>
      <c r="P14" s="42">
        <f t="shared" si="5"/>
        <v>0</v>
      </c>
      <c r="Q14" s="41">
        <f t="shared" si="6"/>
        <v>0</v>
      </c>
      <c r="R14" s="42">
        <f t="shared" si="7"/>
        <v>0</v>
      </c>
      <c r="S14" s="41">
        <f t="shared" si="8"/>
        <v>0</v>
      </c>
      <c r="T14" s="42">
        <f t="shared" si="14"/>
        <v>0</v>
      </c>
      <c r="U14" s="42">
        <f t="shared" si="9"/>
        <v>0</v>
      </c>
      <c r="V14" s="41">
        <f>IF(Y14="halber Urlaubstag",0,IF(OR(Y14="Feiertag",Y14="Krankenstand",Y14="Urlaub",Y14="Pflegeurlaub"),0,IF(Y14="halber Arbeitstag",INDIRECT(ADDRESS((ROW('Jahresüberblick'!$C$12)+WEEKDAY(B14,2)),4,4,TRUE,"Jahresüberblick"))*0.5,INDIRECT(ADDRESS((ROW('Jahresüberblick'!$C$12)+WEEKDAY(B14,2)),4,4,TRUE,"Jahresüberblick")))))</f>
        <v>0</v>
      </c>
      <c r="W14" s="41">
        <f t="shared" si="10"/>
        <v>0</v>
      </c>
      <c r="X14" s="43">
        <f t="shared" si="11"/>
        <v>0</v>
      </c>
      <c r="Y14" s="52" t="s">
        <v>20</v>
      </c>
      <c r="Z14" s="43">
        <f t="shared" si="12"/>
        <v>0</v>
      </c>
      <c r="AA14" s="45"/>
      <c r="AB14" s="46"/>
    </row>
    <row r="15" ht="12.0" customHeight="1">
      <c r="A15" s="33">
        <f t="shared" si="1"/>
        <v>24</v>
      </c>
      <c r="B15" s="34">
        <f t="shared" si="13"/>
        <v>43627</v>
      </c>
      <c r="C15" s="48">
        <v>1.0</v>
      </c>
      <c r="D15" s="36">
        <v>0.3541666666666667</v>
      </c>
      <c r="E15" s="37"/>
      <c r="F15" s="36">
        <v>0.4861111111111111</v>
      </c>
      <c r="G15" s="37"/>
      <c r="H15" s="36">
        <v>0.5277777777777778</v>
      </c>
      <c r="I15" s="37"/>
      <c r="J15" s="36">
        <v>0.6944444444444444</v>
      </c>
      <c r="K15" s="37"/>
      <c r="L15" s="36"/>
      <c r="M15" s="37"/>
      <c r="N15" s="36"/>
      <c r="O15" s="41"/>
      <c r="P15" s="42">
        <f t="shared" si="5"/>
        <v>0.04166666667</v>
      </c>
      <c r="Q15" s="41">
        <f t="shared" si="6"/>
        <v>1</v>
      </c>
      <c r="R15" s="42">
        <f t="shared" si="7"/>
        <v>0.2986111111</v>
      </c>
      <c r="S15" s="41">
        <f t="shared" si="8"/>
        <v>7.166666667</v>
      </c>
      <c r="T15" s="42">
        <f t="shared" si="14"/>
        <v>0</v>
      </c>
      <c r="U15" s="42">
        <f t="shared" si="9"/>
        <v>1.409722222</v>
      </c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5</v>
      </c>
      <c r="W15" s="41">
        <f t="shared" si="10"/>
        <v>2.166666667</v>
      </c>
      <c r="X15" s="43">
        <f t="shared" si="11"/>
        <v>0</v>
      </c>
      <c r="Y15" s="44"/>
      <c r="Z15" s="43">
        <f t="shared" si="12"/>
        <v>0</v>
      </c>
      <c r="AA15" s="45"/>
      <c r="AB15" s="46"/>
    </row>
    <row r="16" ht="12.0" customHeight="1">
      <c r="A16" s="33">
        <f t="shared" si="1"/>
        <v>24</v>
      </c>
      <c r="B16" s="34">
        <f t="shared" si="13"/>
        <v>43628</v>
      </c>
      <c r="C16" s="48">
        <v>1.0</v>
      </c>
      <c r="D16" s="36">
        <v>0.3402777777777778</v>
      </c>
      <c r="E16" s="37"/>
      <c r="F16" s="36">
        <v>0.4861111111111111</v>
      </c>
      <c r="G16" s="37"/>
      <c r="H16" s="36">
        <v>0.5208333333333334</v>
      </c>
      <c r="I16" s="37"/>
      <c r="J16" s="36">
        <v>0.6666666666666666</v>
      </c>
      <c r="K16" s="37"/>
      <c r="L16" s="38"/>
      <c r="M16" s="37"/>
      <c r="N16" s="38"/>
      <c r="O16" s="41"/>
      <c r="P16" s="42">
        <f t="shared" si="5"/>
        <v>0.03472222222</v>
      </c>
      <c r="Q16" s="41">
        <f t="shared" si="6"/>
        <v>0.8333333333</v>
      </c>
      <c r="R16" s="42">
        <f t="shared" si="7"/>
        <v>0.2916666667</v>
      </c>
      <c r="S16" s="41">
        <f t="shared" si="8"/>
        <v>7</v>
      </c>
      <c r="T16" s="42">
        <f t="shared" si="14"/>
        <v>0</v>
      </c>
      <c r="U16" s="42">
        <f t="shared" si="9"/>
        <v>1.701388889</v>
      </c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5</v>
      </c>
      <c r="W16" s="41">
        <f t="shared" si="10"/>
        <v>2</v>
      </c>
      <c r="X16" s="43">
        <f t="shared" si="11"/>
        <v>0</v>
      </c>
      <c r="Y16" s="44"/>
      <c r="Z16" s="43">
        <f t="shared" si="12"/>
        <v>0</v>
      </c>
      <c r="AA16" s="45"/>
      <c r="AB16" s="46"/>
    </row>
    <row r="17" ht="12.0" customHeight="1">
      <c r="A17" s="33">
        <f t="shared" si="1"/>
        <v>24</v>
      </c>
      <c r="B17" s="34">
        <f t="shared" si="13"/>
        <v>43629</v>
      </c>
      <c r="C17" s="48">
        <v>1.0</v>
      </c>
      <c r="D17" s="36"/>
      <c r="E17" s="37"/>
      <c r="F17" s="36"/>
      <c r="G17" s="37"/>
      <c r="H17" s="36"/>
      <c r="I17" s="37"/>
      <c r="J17" s="36"/>
      <c r="K17" s="37"/>
      <c r="L17" s="38"/>
      <c r="M17" s="37"/>
      <c r="N17" s="38"/>
      <c r="O17" s="41"/>
      <c r="P17" s="42">
        <f t="shared" si="5"/>
        <v>0</v>
      </c>
      <c r="Q17" s="41">
        <f t="shared" si="6"/>
        <v>0</v>
      </c>
      <c r="R17" s="42">
        <f t="shared" si="7"/>
        <v>0</v>
      </c>
      <c r="S17" s="41">
        <f t="shared" si="8"/>
        <v>0</v>
      </c>
      <c r="T17" s="42">
        <f t="shared" si="14"/>
        <v>0</v>
      </c>
      <c r="U17" s="42">
        <f t="shared" si="9"/>
        <v>0</v>
      </c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5</v>
      </c>
      <c r="W17" s="41">
        <f t="shared" si="10"/>
        <v>0</v>
      </c>
      <c r="X17" s="43">
        <f t="shared" si="11"/>
        <v>-5</v>
      </c>
      <c r="Y17" s="52" t="s">
        <v>27</v>
      </c>
      <c r="Z17" s="43">
        <f t="shared" si="12"/>
        <v>0</v>
      </c>
      <c r="AA17" s="45"/>
      <c r="AB17" s="46"/>
    </row>
    <row r="18" ht="12.0" customHeight="1">
      <c r="A18" s="33">
        <f t="shared" si="1"/>
        <v>24</v>
      </c>
      <c r="B18" s="34">
        <f t="shared" si="13"/>
        <v>43630</v>
      </c>
      <c r="C18" s="48">
        <v>1.0</v>
      </c>
      <c r="D18" s="36"/>
      <c r="E18" s="37"/>
      <c r="F18" s="36"/>
      <c r="G18" s="37"/>
      <c r="H18" s="36"/>
      <c r="I18" s="37"/>
      <c r="J18" s="36"/>
      <c r="K18" s="37">
        <f t="shared" ref="K18:K34" si="15">J18*24</f>
        <v>0</v>
      </c>
      <c r="L18" s="38"/>
      <c r="M18" s="37">
        <f t="shared" ref="M18:M31" si="16">L18*24</f>
        <v>0</v>
      </c>
      <c r="N18" s="38"/>
      <c r="O18" s="41">
        <f t="shared" ref="O18:O34" si="17">N18*24</f>
        <v>0</v>
      </c>
      <c r="P18" s="42">
        <f t="shared" si="5"/>
        <v>0</v>
      </c>
      <c r="Q18" s="41">
        <f t="shared" si="6"/>
        <v>0</v>
      </c>
      <c r="R18" s="42">
        <f t="shared" si="7"/>
        <v>0</v>
      </c>
      <c r="S18" s="41">
        <f t="shared" si="8"/>
        <v>0</v>
      </c>
      <c r="T18" s="42">
        <f t="shared" si="14"/>
        <v>0</v>
      </c>
      <c r="U18" s="42">
        <f t="shared" si="9"/>
        <v>0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5</v>
      </c>
      <c r="W18" s="41">
        <f t="shared" si="10"/>
        <v>-5</v>
      </c>
      <c r="X18" s="43">
        <f t="shared" si="11"/>
        <v>0</v>
      </c>
      <c r="Y18" s="52"/>
      <c r="Z18" s="43">
        <f t="shared" si="12"/>
        <v>0</v>
      </c>
      <c r="AA18" s="45"/>
      <c r="AB18" s="46"/>
    </row>
    <row r="19" ht="12.0" customHeight="1">
      <c r="A19" s="33">
        <f t="shared" si="1"/>
        <v>24</v>
      </c>
      <c r="B19" s="34">
        <f t="shared" si="13"/>
        <v>43631</v>
      </c>
      <c r="C19" s="48">
        <v>1.0</v>
      </c>
      <c r="D19" s="38"/>
      <c r="E19" s="37"/>
      <c r="F19" s="38"/>
      <c r="G19" s="37"/>
      <c r="H19" s="38"/>
      <c r="I19" s="37"/>
      <c r="J19" s="38"/>
      <c r="K19" s="37">
        <f t="shared" si="15"/>
        <v>0</v>
      </c>
      <c r="L19" s="38"/>
      <c r="M19" s="37">
        <f t="shared" si="16"/>
        <v>0</v>
      </c>
      <c r="N19" s="38"/>
      <c r="O19" s="41">
        <f t="shared" si="17"/>
        <v>0</v>
      </c>
      <c r="P19" s="42">
        <f t="shared" si="5"/>
        <v>0</v>
      </c>
      <c r="Q19" s="41">
        <f t="shared" si="6"/>
        <v>0</v>
      </c>
      <c r="R19" s="42">
        <f t="shared" si="7"/>
        <v>0</v>
      </c>
      <c r="S19" s="41">
        <f t="shared" si="8"/>
        <v>0</v>
      </c>
      <c r="T19" s="42">
        <f t="shared" si="14"/>
        <v>0</v>
      </c>
      <c r="U19" s="42">
        <f t="shared" si="9"/>
        <v>0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0</v>
      </c>
      <c r="W19" s="41">
        <f t="shared" si="10"/>
        <v>0</v>
      </c>
      <c r="X19" s="43">
        <f t="shared" si="11"/>
        <v>0</v>
      </c>
      <c r="Y19" s="52"/>
      <c r="Z19" s="43">
        <f t="shared" si="12"/>
        <v>0</v>
      </c>
      <c r="AA19" s="45"/>
      <c r="AB19" s="47"/>
    </row>
    <row r="20" ht="12.0" customHeight="1">
      <c r="A20" s="33">
        <f t="shared" si="1"/>
        <v>24</v>
      </c>
      <c r="B20" s="34">
        <f t="shared" si="13"/>
        <v>43632</v>
      </c>
      <c r="C20" s="48">
        <v>1.0</v>
      </c>
      <c r="D20" s="38"/>
      <c r="E20" s="37"/>
      <c r="F20" s="38"/>
      <c r="G20" s="37"/>
      <c r="H20" s="38"/>
      <c r="I20" s="37"/>
      <c r="J20" s="38"/>
      <c r="K20" s="37">
        <f t="shared" si="15"/>
        <v>0</v>
      </c>
      <c r="L20" s="38"/>
      <c r="M20" s="37">
        <f t="shared" si="16"/>
        <v>0</v>
      </c>
      <c r="N20" s="38"/>
      <c r="O20" s="41">
        <f t="shared" si="17"/>
        <v>0</v>
      </c>
      <c r="P20" s="42">
        <f t="shared" si="5"/>
        <v>0</v>
      </c>
      <c r="Q20" s="41">
        <f t="shared" si="6"/>
        <v>0</v>
      </c>
      <c r="R20" s="42">
        <f t="shared" si="7"/>
        <v>0</v>
      </c>
      <c r="S20" s="41">
        <f t="shared" si="8"/>
        <v>0</v>
      </c>
      <c r="T20" s="42">
        <f t="shared" si="14"/>
        <v>0.5902777778</v>
      </c>
      <c r="U20" s="42">
        <f t="shared" si="9"/>
        <v>0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0</v>
      </c>
      <c r="W20" s="41">
        <f t="shared" si="10"/>
        <v>0</v>
      </c>
      <c r="X20" s="43">
        <f t="shared" si="11"/>
        <v>0</v>
      </c>
      <c r="Y20" s="52"/>
      <c r="Z20" s="43">
        <f t="shared" si="12"/>
        <v>0</v>
      </c>
      <c r="AA20" s="45"/>
      <c r="AB20" s="46"/>
    </row>
    <row r="21" ht="12.0" customHeight="1">
      <c r="A21" s="33">
        <f t="shared" si="1"/>
        <v>25</v>
      </c>
      <c r="B21" s="34">
        <f t="shared" si="13"/>
        <v>43633</v>
      </c>
      <c r="C21" s="48">
        <v>1.0</v>
      </c>
      <c r="D21" s="36">
        <v>0.3958333333333333</v>
      </c>
      <c r="E21" s="37"/>
      <c r="F21" s="36">
        <v>0.4861111111111111</v>
      </c>
      <c r="G21" s="37"/>
      <c r="H21" s="36">
        <v>0.5208333333333334</v>
      </c>
      <c r="I21" s="37"/>
      <c r="J21" s="36">
        <v>0.7083333333333334</v>
      </c>
      <c r="K21" s="37">
        <f t="shared" si="15"/>
        <v>17</v>
      </c>
      <c r="L21" s="38"/>
      <c r="M21" s="37">
        <f t="shared" si="16"/>
        <v>0</v>
      </c>
      <c r="N21" s="38"/>
      <c r="O21" s="41">
        <f t="shared" si="17"/>
        <v>0</v>
      </c>
      <c r="P21" s="42">
        <f t="shared" si="5"/>
        <v>0.03472222222</v>
      </c>
      <c r="Q21" s="41">
        <f t="shared" si="6"/>
        <v>0.8333333333</v>
      </c>
      <c r="R21" s="42">
        <f t="shared" si="7"/>
        <v>0.2777777778</v>
      </c>
      <c r="S21" s="41">
        <f t="shared" si="8"/>
        <v>6.666666667</v>
      </c>
      <c r="T21" s="42">
        <f t="shared" si="14"/>
        <v>0</v>
      </c>
      <c r="U21" s="42">
        <f t="shared" si="9"/>
        <v>1.979166667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5</v>
      </c>
      <c r="W21" s="41">
        <f t="shared" si="10"/>
        <v>1.666666667</v>
      </c>
      <c r="X21" s="43">
        <f t="shared" si="11"/>
        <v>0</v>
      </c>
      <c r="Y21" s="51"/>
      <c r="Z21" s="43">
        <f t="shared" si="12"/>
        <v>0</v>
      </c>
      <c r="AA21" s="45"/>
      <c r="AB21" s="46"/>
    </row>
    <row r="22" ht="12.0" customHeight="1">
      <c r="A22" s="33">
        <f t="shared" si="1"/>
        <v>25</v>
      </c>
      <c r="B22" s="34">
        <f t="shared" si="13"/>
        <v>43634</v>
      </c>
      <c r="C22" s="48">
        <v>1.0</v>
      </c>
      <c r="D22" s="36">
        <v>0.3611111111111111</v>
      </c>
      <c r="E22" s="37"/>
      <c r="F22" s="36">
        <v>0.5138888888888888</v>
      </c>
      <c r="G22" s="37"/>
      <c r="H22" s="36">
        <v>0.5555555555555556</v>
      </c>
      <c r="I22" s="37"/>
      <c r="J22" s="36">
        <v>0.7083333333333334</v>
      </c>
      <c r="K22" s="37">
        <f t="shared" si="15"/>
        <v>17</v>
      </c>
      <c r="L22" s="38"/>
      <c r="M22" s="37">
        <f t="shared" si="16"/>
        <v>0</v>
      </c>
      <c r="N22" s="38"/>
      <c r="O22" s="41">
        <f t="shared" si="17"/>
        <v>0</v>
      </c>
      <c r="P22" s="42">
        <f t="shared" si="5"/>
        <v>0.04166666667</v>
      </c>
      <c r="Q22" s="41">
        <f t="shared" si="6"/>
        <v>1</v>
      </c>
      <c r="R22" s="42">
        <f t="shared" si="7"/>
        <v>0.3055555556</v>
      </c>
      <c r="S22" s="41">
        <f t="shared" si="8"/>
        <v>7.333333333</v>
      </c>
      <c r="T22" s="42">
        <f t="shared" si="14"/>
        <v>0</v>
      </c>
      <c r="U22" s="42">
        <f t="shared" si="9"/>
        <v>2.284722222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5</v>
      </c>
      <c r="W22" s="41">
        <f t="shared" si="10"/>
        <v>2.333333333</v>
      </c>
      <c r="X22" s="43">
        <f t="shared" si="11"/>
        <v>0</v>
      </c>
      <c r="Y22" s="51"/>
      <c r="Z22" s="43">
        <f t="shared" si="12"/>
        <v>0</v>
      </c>
      <c r="AA22" s="45"/>
      <c r="AB22" s="46"/>
    </row>
    <row r="23" ht="12.0" customHeight="1">
      <c r="A23" s="33">
        <f t="shared" si="1"/>
        <v>25</v>
      </c>
      <c r="B23" s="34">
        <f t="shared" si="13"/>
        <v>43635</v>
      </c>
      <c r="C23" s="48">
        <v>1.0</v>
      </c>
      <c r="D23" s="36">
        <v>0.375</v>
      </c>
      <c r="E23" s="37"/>
      <c r="F23" s="36">
        <v>0.5</v>
      </c>
      <c r="G23" s="37"/>
      <c r="H23" s="36">
        <v>0.5416666666666666</v>
      </c>
      <c r="I23" s="37"/>
      <c r="J23" s="36">
        <v>0.6875</v>
      </c>
      <c r="K23" s="37">
        <f t="shared" si="15"/>
        <v>16.5</v>
      </c>
      <c r="L23" s="38"/>
      <c r="M23" s="37">
        <f t="shared" si="16"/>
        <v>0</v>
      </c>
      <c r="N23" s="38"/>
      <c r="O23" s="41">
        <f t="shared" si="17"/>
        <v>0</v>
      </c>
      <c r="P23" s="42">
        <f t="shared" si="5"/>
        <v>0.04166666667</v>
      </c>
      <c r="Q23" s="41">
        <f t="shared" si="6"/>
        <v>1</v>
      </c>
      <c r="R23" s="42">
        <f t="shared" si="7"/>
        <v>0.2708333333</v>
      </c>
      <c r="S23" s="41">
        <f t="shared" si="8"/>
        <v>6.5</v>
      </c>
      <c r="T23" s="42">
        <f t="shared" si="14"/>
        <v>0</v>
      </c>
      <c r="U23" s="42">
        <f t="shared" si="9"/>
        <v>2.555555556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5</v>
      </c>
      <c r="W23" s="41">
        <f t="shared" si="10"/>
        <v>1.5</v>
      </c>
      <c r="X23" s="43">
        <f t="shared" si="11"/>
        <v>0</v>
      </c>
      <c r="Y23" s="51"/>
      <c r="Z23" s="43">
        <f t="shared" si="12"/>
        <v>0</v>
      </c>
      <c r="AA23" s="45"/>
      <c r="AB23" s="47"/>
    </row>
    <row r="24" ht="12.0" customHeight="1">
      <c r="A24" s="33">
        <f t="shared" si="1"/>
        <v>25</v>
      </c>
      <c r="B24" s="34">
        <f t="shared" si="13"/>
        <v>43636</v>
      </c>
      <c r="C24" s="48">
        <v>1.0</v>
      </c>
      <c r="D24" s="36"/>
      <c r="E24" s="37"/>
      <c r="F24" s="49"/>
      <c r="G24" s="37"/>
      <c r="H24" s="49"/>
      <c r="I24" s="37"/>
      <c r="J24" s="36"/>
      <c r="K24" s="37">
        <f t="shared" si="15"/>
        <v>0</v>
      </c>
      <c r="L24" s="38"/>
      <c r="M24" s="37">
        <f t="shared" si="16"/>
        <v>0</v>
      </c>
      <c r="N24" s="38"/>
      <c r="O24" s="41">
        <f t="shared" si="17"/>
        <v>0</v>
      </c>
      <c r="P24" s="42">
        <f t="shared" si="5"/>
        <v>0</v>
      </c>
      <c r="Q24" s="41">
        <f t="shared" si="6"/>
        <v>0</v>
      </c>
      <c r="R24" s="42">
        <f t="shared" si="7"/>
        <v>0</v>
      </c>
      <c r="S24" s="41">
        <f t="shared" si="8"/>
        <v>0</v>
      </c>
      <c r="T24" s="42">
        <f t="shared" si="14"/>
        <v>0</v>
      </c>
      <c r="U24" s="42">
        <f t="shared" si="9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0</v>
      </c>
      <c r="W24" s="41">
        <f t="shared" si="10"/>
        <v>0</v>
      </c>
      <c r="X24" s="43">
        <f t="shared" si="11"/>
        <v>0</v>
      </c>
      <c r="Y24" s="52" t="s">
        <v>20</v>
      </c>
      <c r="Z24" s="43">
        <f t="shared" si="12"/>
        <v>0</v>
      </c>
      <c r="AA24" s="45"/>
      <c r="AB24" s="46"/>
    </row>
    <row r="25" ht="12.0" customHeight="1">
      <c r="A25" s="33">
        <f t="shared" si="1"/>
        <v>25</v>
      </c>
      <c r="B25" s="34">
        <f t="shared" si="13"/>
        <v>43637</v>
      </c>
      <c r="C25" s="48">
        <v>1.0</v>
      </c>
      <c r="D25" s="36"/>
      <c r="E25" s="37"/>
      <c r="F25" s="36"/>
      <c r="G25" s="37"/>
      <c r="H25" s="36"/>
      <c r="I25" s="37"/>
      <c r="J25" s="36"/>
      <c r="K25" s="37">
        <f t="shared" si="15"/>
        <v>0</v>
      </c>
      <c r="L25" s="38"/>
      <c r="M25" s="37">
        <f t="shared" si="16"/>
        <v>0</v>
      </c>
      <c r="N25" s="38"/>
      <c r="O25" s="41">
        <f t="shared" si="17"/>
        <v>0</v>
      </c>
      <c r="P25" s="42">
        <f t="shared" si="5"/>
        <v>0</v>
      </c>
      <c r="Q25" s="41">
        <f t="shared" si="6"/>
        <v>0</v>
      </c>
      <c r="R25" s="42">
        <f t="shared" si="7"/>
        <v>0</v>
      </c>
      <c r="S25" s="41">
        <f t="shared" si="8"/>
        <v>0</v>
      </c>
      <c r="T25" s="42">
        <f t="shared" si="14"/>
        <v>0</v>
      </c>
      <c r="U25" s="42">
        <f t="shared" si="9"/>
        <v>0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5</v>
      </c>
      <c r="W25" s="41">
        <f t="shared" si="10"/>
        <v>-5</v>
      </c>
      <c r="X25" s="43">
        <f t="shared" si="11"/>
        <v>0</v>
      </c>
      <c r="Y25" s="51"/>
      <c r="Z25" s="43">
        <f t="shared" si="12"/>
        <v>0</v>
      </c>
      <c r="AA25" s="45"/>
      <c r="AB25" s="46"/>
    </row>
    <row r="26" ht="12.0" customHeight="1">
      <c r="A26" s="33">
        <f t="shared" si="1"/>
        <v>25</v>
      </c>
      <c r="B26" s="34">
        <f t="shared" si="13"/>
        <v>43638</v>
      </c>
      <c r="C26" s="48">
        <v>1.0</v>
      </c>
      <c r="D26" s="36"/>
      <c r="E26" s="37"/>
      <c r="F26" s="36"/>
      <c r="G26" s="37"/>
      <c r="H26" s="36"/>
      <c r="I26" s="37"/>
      <c r="J26" s="36"/>
      <c r="K26" s="37">
        <f t="shared" si="15"/>
        <v>0</v>
      </c>
      <c r="L26" s="38"/>
      <c r="M26" s="37">
        <f t="shared" si="16"/>
        <v>0</v>
      </c>
      <c r="N26" s="38"/>
      <c r="O26" s="41">
        <f t="shared" si="17"/>
        <v>0</v>
      </c>
      <c r="P26" s="42">
        <f t="shared" si="5"/>
        <v>0</v>
      </c>
      <c r="Q26" s="41">
        <f t="shared" si="6"/>
        <v>0</v>
      </c>
      <c r="R26" s="42">
        <f t="shared" si="7"/>
        <v>0</v>
      </c>
      <c r="S26" s="41">
        <f t="shared" si="8"/>
        <v>0</v>
      </c>
      <c r="T26" s="42">
        <f t="shared" si="14"/>
        <v>0</v>
      </c>
      <c r="U26" s="42">
        <f t="shared" si="9"/>
        <v>0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0</v>
      </c>
      <c r="W26" s="41">
        <f t="shared" si="10"/>
        <v>0</v>
      </c>
      <c r="X26" s="43">
        <f t="shared" si="11"/>
        <v>0</v>
      </c>
      <c r="Y26" s="51"/>
      <c r="Z26" s="43">
        <f t="shared" si="12"/>
        <v>0</v>
      </c>
      <c r="AA26" s="45"/>
      <c r="AB26" s="46"/>
    </row>
    <row r="27" ht="12.0" customHeight="1">
      <c r="A27" s="33">
        <f t="shared" si="1"/>
        <v>25</v>
      </c>
      <c r="B27" s="34">
        <f t="shared" si="13"/>
        <v>43639</v>
      </c>
      <c r="C27" s="48">
        <v>1.0</v>
      </c>
      <c r="D27" s="36"/>
      <c r="E27" s="37"/>
      <c r="F27" s="36"/>
      <c r="G27" s="37"/>
      <c r="H27" s="38"/>
      <c r="I27" s="37"/>
      <c r="J27" s="38"/>
      <c r="K27" s="37">
        <f t="shared" si="15"/>
        <v>0</v>
      </c>
      <c r="L27" s="38"/>
      <c r="M27" s="37">
        <f t="shared" si="16"/>
        <v>0</v>
      </c>
      <c r="N27" s="38"/>
      <c r="O27" s="41">
        <f t="shared" si="17"/>
        <v>0</v>
      </c>
      <c r="P27" s="42">
        <f t="shared" si="5"/>
        <v>0</v>
      </c>
      <c r="Q27" s="41">
        <f t="shared" si="6"/>
        <v>0</v>
      </c>
      <c r="R27" s="42">
        <f t="shared" si="7"/>
        <v>0</v>
      </c>
      <c r="S27" s="41">
        <f t="shared" si="8"/>
        <v>0</v>
      </c>
      <c r="T27" s="42">
        <f t="shared" si="14"/>
        <v>0.8541666667</v>
      </c>
      <c r="U27" s="42">
        <f t="shared" si="9"/>
        <v>0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0</v>
      </c>
      <c r="W27" s="41">
        <f t="shared" si="10"/>
        <v>0</v>
      </c>
      <c r="X27" s="43">
        <f t="shared" si="11"/>
        <v>0</v>
      </c>
      <c r="Y27" s="51"/>
      <c r="Z27" s="43">
        <f t="shared" si="12"/>
        <v>0</v>
      </c>
      <c r="AA27" s="45"/>
      <c r="AB27" s="46"/>
    </row>
    <row r="28" ht="12.0" customHeight="1">
      <c r="A28" s="33">
        <f t="shared" si="1"/>
        <v>26</v>
      </c>
      <c r="B28" s="34">
        <f t="shared" si="13"/>
        <v>43640</v>
      </c>
      <c r="C28" s="48">
        <v>1.0</v>
      </c>
      <c r="D28" s="36">
        <v>0.3541666666666667</v>
      </c>
      <c r="E28" s="37"/>
      <c r="F28" s="36">
        <v>0.4861111111111111</v>
      </c>
      <c r="G28" s="37"/>
      <c r="H28" s="36">
        <v>0.5277777777777778</v>
      </c>
      <c r="I28" s="37"/>
      <c r="J28" s="36">
        <v>0.6736111111111112</v>
      </c>
      <c r="K28" s="37">
        <f t="shared" si="15"/>
        <v>16.16666667</v>
      </c>
      <c r="L28" s="38"/>
      <c r="M28" s="37">
        <f t="shared" si="16"/>
        <v>0</v>
      </c>
      <c r="N28" s="38"/>
      <c r="O28" s="41">
        <f t="shared" si="17"/>
        <v>0</v>
      </c>
      <c r="P28" s="42">
        <f t="shared" si="5"/>
        <v>0.04166666667</v>
      </c>
      <c r="Q28" s="41">
        <f t="shared" si="6"/>
        <v>1</v>
      </c>
      <c r="R28" s="42">
        <f t="shared" si="7"/>
        <v>0.2777777778</v>
      </c>
      <c r="S28" s="41">
        <f t="shared" si="8"/>
        <v>6.666666667</v>
      </c>
      <c r="T28" s="42">
        <f t="shared" si="14"/>
        <v>0</v>
      </c>
      <c r="U28" s="42">
        <f t="shared" si="9"/>
        <v>2.833333333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5</v>
      </c>
      <c r="W28" s="41">
        <f t="shared" si="10"/>
        <v>1.666666667</v>
      </c>
      <c r="X28" s="43">
        <f t="shared" si="11"/>
        <v>0</v>
      </c>
      <c r="Y28" s="51"/>
      <c r="Z28" s="43">
        <f t="shared" si="12"/>
        <v>0</v>
      </c>
      <c r="AA28" s="45"/>
      <c r="AB28" s="46"/>
    </row>
    <row r="29" ht="12.0" customHeight="1">
      <c r="A29" s="33">
        <f t="shared" si="1"/>
        <v>26</v>
      </c>
      <c r="B29" s="34">
        <f t="shared" si="13"/>
        <v>43641</v>
      </c>
      <c r="C29" s="48">
        <v>1.0</v>
      </c>
      <c r="D29" s="36">
        <v>0.3472222222222222</v>
      </c>
      <c r="E29" s="37"/>
      <c r="F29" s="36">
        <v>0.4861111111111111</v>
      </c>
      <c r="G29" s="37"/>
      <c r="H29" s="36">
        <v>0.5277777777777778</v>
      </c>
      <c r="I29" s="37"/>
      <c r="J29" s="36">
        <v>0.625</v>
      </c>
      <c r="K29" s="37">
        <f t="shared" si="15"/>
        <v>15</v>
      </c>
      <c r="L29" s="38"/>
      <c r="M29" s="37">
        <f t="shared" si="16"/>
        <v>0</v>
      </c>
      <c r="N29" s="38"/>
      <c r="O29" s="41">
        <f t="shared" si="17"/>
        <v>0</v>
      </c>
      <c r="P29" s="42">
        <f t="shared" si="5"/>
        <v>0.04166666667</v>
      </c>
      <c r="Q29" s="41">
        <f t="shared" si="6"/>
        <v>1</v>
      </c>
      <c r="R29" s="42">
        <f t="shared" si="7"/>
        <v>0.2361111111</v>
      </c>
      <c r="S29" s="41">
        <f t="shared" si="8"/>
        <v>5.666666667</v>
      </c>
      <c r="T29" s="42">
        <f t="shared" si="14"/>
        <v>0</v>
      </c>
      <c r="U29" s="42">
        <f t="shared" si="9"/>
        <v>3.069444444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5</v>
      </c>
      <c r="W29" s="41">
        <f t="shared" si="10"/>
        <v>0.6666666667</v>
      </c>
      <c r="X29" s="43">
        <f t="shared" si="11"/>
        <v>0</v>
      </c>
      <c r="Y29" s="51"/>
      <c r="Z29" s="43">
        <f t="shared" si="12"/>
        <v>0</v>
      </c>
      <c r="AA29" s="45"/>
      <c r="AB29" s="46"/>
    </row>
    <row r="30" ht="12.0" customHeight="1">
      <c r="A30" s="33">
        <f t="shared" si="1"/>
        <v>26</v>
      </c>
      <c r="B30" s="34">
        <f t="shared" si="13"/>
        <v>43642</v>
      </c>
      <c r="C30" s="48">
        <v>1.0</v>
      </c>
      <c r="D30" s="36">
        <v>0.3472222222222222</v>
      </c>
      <c r="E30" s="37"/>
      <c r="F30" s="36">
        <v>0.4861111111111111</v>
      </c>
      <c r="G30" s="37"/>
      <c r="H30" s="36">
        <v>0.5277777777777778</v>
      </c>
      <c r="I30" s="37"/>
      <c r="J30" s="36">
        <v>0.6458333333333334</v>
      </c>
      <c r="K30" s="37">
        <f t="shared" si="15"/>
        <v>15.5</v>
      </c>
      <c r="L30" s="38"/>
      <c r="M30" s="37">
        <f t="shared" si="16"/>
        <v>0</v>
      </c>
      <c r="N30" s="38"/>
      <c r="O30" s="41">
        <f t="shared" si="17"/>
        <v>0</v>
      </c>
      <c r="P30" s="42">
        <f t="shared" si="5"/>
        <v>0.04166666667</v>
      </c>
      <c r="Q30" s="41">
        <f t="shared" si="6"/>
        <v>1</v>
      </c>
      <c r="R30" s="42">
        <f t="shared" si="7"/>
        <v>0.2569444444</v>
      </c>
      <c r="S30" s="41">
        <f t="shared" si="8"/>
        <v>6.166666667</v>
      </c>
      <c r="T30" s="42">
        <f t="shared" si="14"/>
        <v>0</v>
      </c>
      <c r="U30" s="42">
        <f t="shared" si="9"/>
        <v>3.326388889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5</v>
      </c>
      <c r="W30" s="41">
        <f t="shared" si="10"/>
        <v>1.166666667</v>
      </c>
      <c r="X30" s="43">
        <f t="shared" si="11"/>
        <v>0</v>
      </c>
      <c r="Y30" s="51"/>
      <c r="Z30" s="43">
        <f t="shared" si="12"/>
        <v>0</v>
      </c>
      <c r="AA30" s="45"/>
      <c r="AB30" s="46"/>
    </row>
    <row r="31" ht="12.0" customHeight="1">
      <c r="A31" s="33">
        <f t="shared" si="1"/>
        <v>26</v>
      </c>
      <c r="B31" s="34">
        <f t="shared" si="13"/>
        <v>43643</v>
      </c>
      <c r="C31" s="48">
        <v>1.0</v>
      </c>
      <c r="D31" s="36">
        <v>0.3472222222222222</v>
      </c>
      <c r="E31" s="37"/>
      <c r="F31" s="36">
        <v>0.4791666666666667</v>
      </c>
      <c r="G31" s="37"/>
      <c r="H31" s="36">
        <v>0.5</v>
      </c>
      <c r="I31" s="37"/>
      <c r="J31" s="36">
        <v>0.6458333333333334</v>
      </c>
      <c r="K31" s="37">
        <f t="shared" si="15"/>
        <v>15.5</v>
      </c>
      <c r="L31" s="38"/>
      <c r="M31" s="37">
        <f t="shared" si="16"/>
        <v>0</v>
      </c>
      <c r="N31" s="38"/>
      <c r="O31" s="41">
        <f t="shared" si="17"/>
        <v>0</v>
      </c>
      <c r="P31" s="42">
        <f t="shared" si="5"/>
        <v>0.02083333333</v>
      </c>
      <c r="Q31" s="41">
        <f t="shared" si="6"/>
        <v>0.5</v>
      </c>
      <c r="R31" s="42">
        <f t="shared" si="7"/>
        <v>0.2777777778</v>
      </c>
      <c r="S31" s="41">
        <f t="shared" si="8"/>
        <v>6.666666667</v>
      </c>
      <c r="T31" s="42">
        <f t="shared" si="14"/>
        <v>0</v>
      </c>
      <c r="U31" s="42">
        <f t="shared" si="9"/>
        <v>3.604166667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5</v>
      </c>
      <c r="W31" s="41">
        <f t="shared" si="10"/>
        <v>1.666666667</v>
      </c>
      <c r="X31" s="43">
        <f t="shared" si="11"/>
        <v>0</v>
      </c>
      <c r="Y31" s="51"/>
      <c r="Z31" s="43">
        <f t="shared" si="12"/>
        <v>0</v>
      </c>
      <c r="AA31" s="45"/>
      <c r="AB31" s="46"/>
    </row>
    <row r="32" ht="12.0" customHeight="1">
      <c r="A32" s="33">
        <f t="shared" si="1"/>
        <v>26</v>
      </c>
      <c r="B32" s="34">
        <f t="shared" si="13"/>
        <v>43644</v>
      </c>
      <c r="C32" s="48">
        <v>1.0</v>
      </c>
      <c r="D32" s="36"/>
      <c r="E32" s="37"/>
      <c r="F32" s="36"/>
      <c r="G32" s="37"/>
      <c r="H32" s="36"/>
      <c r="I32" s="37"/>
      <c r="J32" s="36"/>
      <c r="K32" s="37">
        <f t="shared" si="15"/>
        <v>0</v>
      </c>
      <c r="L32" s="36"/>
      <c r="M32" s="37"/>
      <c r="N32" s="36"/>
      <c r="O32" s="41">
        <f t="shared" si="17"/>
        <v>0</v>
      </c>
      <c r="P32" s="42">
        <f t="shared" si="5"/>
        <v>0</v>
      </c>
      <c r="Q32" s="41">
        <f t="shared" si="6"/>
        <v>0</v>
      </c>
      <c r="R32" s="42">
        <f t="shared" si="7"/>
        <v>0</v>
      </c>
      <c r="S32" s="41">
        <f t="shared" si="8"/>
        <v>0</v>
      </c>
      <c r="T32" s="42">
        <f t="shared" si="14"/>
        <v>0</v>
      </c>
      <c r="U32" s="42">
        <f t="shared" si="9"/>
        <v>0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5</v>
      </c>
      <c r="W32" s="41">
        <f t="shared" si="10"/>
        <v>-5</v>
      </c>
      <c r="X32" s="43">
        <f t="shared" si="11"/>
        <v>0</v>
      </c>
      <c r="Y32" s="51"/>
      <c r="Z32" s="43">
        <f t="shared" si="12"/>
        <v>0</v>
      </c>
      <c r="AA32" s="45"/>
      <c r="AB32" s="46"/>
    </row>
    <row r="33" ht="12.0" customHeight="1">
      <c r="A33" s="33">
        <f t="shared" si="1"/>
        <v>26</v>
      </c>
      <c r="B33" s="34">
        <f t="shared" si="13"/>
        <v>43645</v>
      </c>
      <c r="C33" s="48">
        <f>IF(TEXT(B33,"MM")=TEXT(B6,"MM"),1,"")</f>
        <v>1</v>
      </c>
      <c r="D33" s="36"/>
      <c r="E33" s="37"/>
      <c r="F33" s="36"/>
      <c r="G33" s="37"/>
      <c r="H33" s="36"/>
      <c r="I33" s="37"/>
      <c r="J33" s="36"/>
      <c r="K33" s="37">
        <f t="shared" si="15"/>
        <v>0</v>
      </c>
      <c r="L33" s="38"/>
      <c r="M33" s="37">
        <f t="shared" ref="M33:M34" si="18">L33*24</f>
        <v>0</v>
      </c>
      <c r="N33" s="38"/>
      <c r="O33" s="41">
        <f t="shared" si="17"/>
        <v>0</v>
      </c>
      <c r="P33" s="42">
        <f t="shared" si="5"/>
        <v>0</v>
      </c>
      <c r="Q33" s="41">
        <f t="shared" si="6"/>
        <v>0</v>
      </c>
      <c r="R33" s="42">
        <f t="shared" si="7"/>
        <v>0</v>
      </c>
      <c r="S33" s="41">
        <f t="shared" si="8"/>
        <v>0</v>
      </c>
      <c r="T33" s="42">
        <f t="shared" si="14"/>
        <v>0</v>
      </c>
      <c r="U33" s="42">
        <f t="shared" si="9"/>
        <v>0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0</v>
      </c>
      <c r="W33" s="41">
        <f t="shared" si="10"/>
        <v>0</v>
      </c>
      <c r="X33" s="43">
        <f t="shared" si="11"/>
        <v>0</v>
      </c>
      <c r="Y33" s="51"/>
      <c r="Z33" s="43">
        <f t="shared" si="12"/>
        <v>0</v>
      </c>
      <c r="AA33" s="45"/>
      <c r="AB33" s="46"/>
    </row>
    <row r="34" ht="12.0" customHeight="1">
      <c r="A34" s="33">
        <f t="shared" si="1"/>
        <v>26</v>
      </c>
      <c r="B34" s="34">
        <f t="shared" si="13"/>
        <v>43646</v>
      </c>
      <c r="C34" s="48">
        <f>IF(TEXT(B34,"MM")=TEXT(B6,"MM"),1,"")</f>
        <v>1</v>
      </c>
      <c r="D34" s="38"/>
      <c r="E34" s="37">
        <f>D34*24</f>
        <v>0</v>
      </c>
      <c r="F34" s="38"/>
      <c r="G34" s="37">
        <f>F34*24</f>
        <v>0</v>
      </c>
      <c r="H34" s="69"/>
      <c r="I34" s="37">
        <f>H34*24</f>
        <v>0</v>
      </c>
      <c r="J34" s="69"/>
      <c r="K34" s="37">
        <f t="shared" si="15"/>
        <v>0</v>
      </c>
      <c r="L34" s="38"/>
      <c r="M34" s="37">
        <f t="shared" si="18"/>
        <v>0</v>
      </c>
      <c r="N34" s="38"/>
      <c r="O34" s="41">
        <f t="shared" si="17"/>
        <v>0</v>
      </c>
      <c r="P34" s="42">
        <f t="shared" si="5"/>
        <v>0</v>
      </c>
      <c r="Q34" s="41">
        <f t="shared" si="6"/>
        <v>0</v>
      </c>
      <c r="R34" s="42">
        <f t="shared" si="7"/>
        <v>0</v>
      </c>
      <c r="S34" s="41">
        <f t="shared" si="8"/>
        <v>0</v>
      </c>
      <c r="T34" s="42">
        <f>IF(TEXT(B34,"DDD") = "So.", SUM($R27:$R34), 0)</f>
        <v>1.048611111</v>
      </c>
      <c r="U34" s="42">
        <f t="shared" si="9"/>
        <v>0</v>
      </c>
      <c r="V34" s="41">
        <f>IF(Y34="halber Urlaubstag",0,IF(OR(Y34="Feiertag",Y34="Krankenstand",Y34="Urlaub",Y34="Pflegeurlaub"),0,IF(Y34="halber Arbeitstag",INDIRECT(ADDRESS((ROW('Jahresüberblick'!$C$12)+WEEKDAY(B34,2)),4,4,TRUE,"Jahresüberblick"))*0.5,INDIRECT(ADDRESS((ROW('Jahresüberblick'!$C$12)+WEEKDAY(B34,2)),4,4,TRUE,"Jahresüberblick")))))</f>
        <v>0</v>
      </c>
      <c r="W34" s="41">
        <f t="shared" si="10"/>
        <v>0</v>
      </c>
      <c r="X34" s="43">
        <f t="shared" si="11"/>
        <v>0</v>
      </c>
      <c r="Y34" s="52"/>
      <c r="Z34" s="43">
        <f t="shared" si="12"/>
        <v>0</v>
      </c>
      <c r="AA34" s="45"/>
      <c r="AB34" s="46"/>
    </row>
    <row r="35" ht="12.75" customHeight="1">
      <c r="A35" s="53"/>
      <c r="B35" s="55"/>
      <c r="C35" s="57" t="s">
        <v>24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8"/>
      <c r="R35" s="59">
        <f>SUM(R5:R34)</f>
        <v>3.604166667</v>
      </c>
      <c r="S35" s="60">
        <f>SUBTOTAL(9,S5:S34)</f>
        <v>86.5</v>
      </c>
      <c r="T35" s="55"/>
      <c r="U35" s="55"/>
      <c r="V35" s="60">
        <f>SUBTOTAL(9,V5:V34)</f>
        <v>90</v>
      </c>
      <c r="W35" s="61">
        <f t="shared" ref="W35:X35" si="19">SUM(W5:W34)</f>
        <v>1.5</v>
      </c>
      <c r="X35" s="63">
        <f t="shared" si="19"/>
        <v>-5</v>
      </c>
      <c r="Y35" s="64"/>
      <c r="Z35" s="63">
        <f>SUM(Z5:Z34)</f>
        <v>0</v>
      </c>
      <c r="AA35" s="64"/>
      <c r="AB35" s="65"/>
    </row>
  </sheetData>
  <autoFilter ref="$C$2:$C$35"/>
  <mergeCells count="19">
    <mergeCell ref="B3:B4"/>
    <mergeCell ref="A2:A4"/>
    <mergeCell ref="D2:E4"/>
    <mergeCell ref="D1:H1"/>
    <mergeCell ref="F2:G4"/>
    <mergeCell ref="H2:I4"/>
    <mergeCell ref="J2:K4"/>
    <mergeCell ref="P2:Q3"/>
    <mergeCell ref="R2:S3"/>
    <mergeCell ref="N2:O4"/>
    <mergeCell ref="L2:M4"/>
    <mergeCell ref="X2:X3"/>
    <mergeCell ref="Y2:Y4"/>
    <mergeCell ref="Z2:Z4"/>
    <mergeCell ref="AA2:AB4"/>
    <mergeCell ref="W2:W3"/>
    <mergeCell ref="U2:U3"/>
    <mergeCell ref="V2:V3"/>
    <mergeCell ref="T2:T4"/>
  </mergeCells>
  <conditionalFormatting sqref="X5:AB34">
    <cfRule type="expression" dxfId="0" priority="1">
      <formula>OR(TEXT($B5,"DDD")="So.",TEXT($B5,"DDD")="Sa.")</formula>
    </cfRule>
  </conditionalFormatting>
  <conditionalFormatting sqref="W5:W34">
    <cfRule type="expression" dxfId="0" priority="2">
      <formula>OR(TEXT($B5,"DDD")="So.",TEXT($B5,"DDD")="Sa.")</formula>
    </cfRule>
  </conditionalFormatting>
  <conditionalFormatting sqref="W5:W35">
    <cfRule type="cellIs" dxfId="1" priority="3" operator="greaterThan">
      <formula>0</formula>
    </cfRule>
  </conditionalFormatting>
  <conditionalFormatting sqref="B5:B34">
    <cfRule type="cellIs" dxfId="2" priority="4" operator="equal">
      <formula>TODAY()</formula>
    </cfRule>
  </conditionalFormatting>
  <conditionalFormatting sqref="D5:X34 Z5:Z34">
    <cfRule type="expression" dxfId="3" priority="5">
      <formula>OR(TEXT($B5,"DDD")="So.",TEXT($B5,"DDD")="Sa.")</formula>
    </cfRule>
  </conditionalFormatting>
  <conditionalFormatting sqref="D5:V34 X5:X34 Z5:Z34 AB5:AB34">
    <cfRule type="expression" dxfId="2" priority="6">
      <formula>$B5=TODAY()</formula>
    </cfRule>
  </conditionalFormatting>
  <conditionalFormatting sqref="I5:I34 K5:X34 Z5:Z34">
    <cfRule type="cellIs" dxfId="4" priority="7" operator="equal">
      <formula>0</formula>
    </cfRule>
  </conditionalFormatting>
  <conditionalFormatting sqref="W5:W35">
    <cfRule type="cellIs" dxfId="5" priority="8" operator="lessThan">
      <formula>0</formula>
    </cfRule>
  </conditionalFormatting>
  <dataValidations>
    <dataValidation type="list" allowBlank="1" showErrorMessage="1" sqref="Y17:Y34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1" t="str">
        <f>"  "&amp;'Jahresüberblick'!C4</f>
        <v>  WATZAL Kevin</v>
      </c>
      <c r="B1" s="2"/>
      <c r="C1" s="4"/>
      <c r="D1" s="5" t="str">
        <f>Text($B$5, "MMMM")&amp;" "&amp;Text($B$5, "YYYY") </f>
        <v>Juli 2019</v>
      </c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'Jahresüberblick'!B31</f>
        <v>43647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5" si="1">WEEKNUM(B5,2)</f>
        <v>27</v>
      </c>
      <c r="B5" s="34">
        <f>B2</f>
        <v>43647</v>
      </c>
      <c r="C5" s="35">
        <v>1.0</v>
      </c>
      <c r="D5" s="38"/>
      <c r="E5" s="37">
        <f t="shared" ref="E5:E6" si="2">D5*24</f>
        <v>0</v>
      </c>
      <c r="F5" s="40"/>
      <c r="G5" s="37">
        <f t="shared" ref="G5:G6" si="3">F5*24</f>
        <v>0</v>
      </c>
      <c r="H5" s="38"/>
      <c r="I5" s="37">
        <f t="shared" ref="I5:I6" si="4">H5*24</f>
        <v>0</v>
      </c>
      <c r="J5" s="38"/>
      <c r="K5" s="37">
        <f t="shared" ref="K5:K14" si="5">J5*24</f>
        <v>0</v>
      </c>
      <c r="L5" s="38"/>
      <c r="M5" s="37">
        <f t="shared" ref="M5:M14" si="6">L5*24</f>
        <v>0</v>
      </c>
      <c r="N5" s="40"/>
      <c r="O5" s="41">
        <f t="shared" ref="O5:O14" si="7">N5*24</f>
        <v>0</v>
      </c>
      <c r="P5" s="42">
        <f t="shared" ref="P5:P35" si="8">IF(AND($F5 &gt; 0, $H5 &gt; $F5), $H5 - $F5, 0) + IF(AND($J5 &gt; 0, $L5 &gt; $J5), $L5 - $J5, 0)</f>
        <v>0</v>
      </c>
      <c r="Q5" s="41">
        <f t="shared" ref="Q5:Q35" si="9">P5*24</f>
        <v>0</v>
      </c>
      <c r="R5" s="42">
        <f t="shared" ref="R5:R35" si="10">IF(AND($D5 &gt; 0, $F5 &gt; $D5),$F5-$D5,0) + IF(AND($H5 &gt; 0, $J5 &gt; $H5),$J5-$H5,0) + IF(AND($L5 &gt; 0, $N5 &gt; $L5),$N5-$L5,0)</f>
        <v>0</v>
      </c>
      <c r="S5" s="41">
        <f t="shared" ref="S5:S35" si="11">R5*24</f>
        <v>0</v>
      </c>
      <c r="T5" s="41">
        <f>IF(TEXT(B5,"DDD") = "So.", SUM(R5), 0)</f>
        <v>0</v>
      </c>
      <c r="U5" s="42">
        <f t="shared" ref="U5:U35" si="12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5</v>
      </c>
      <c r="W5" s="41">
        <f t="shared" ref="W5:W35" si="13">IF(OR(Y5="Zeitausgleich",Y5="Krankenstand"),0,IF(NOW()+1&gt;=B5+1,S5-V5,0))</f>
        <v>0</v>
      </c>
      <c r="X5" s="43">
        <f t="shared" ref="X5:X35" si="14">IF(Y5="Zeitausgleich",-V5,0)</f>
        <v>0</v>
      </c>
      <c r="Y5" s="44"/>
      <c r="Z5" s="43">
        <f t="shared" ref="Z5:Z35" si="15">IF(Y5="Urlaub", -1, 0) + IF(Y5="halber Urlaubstag", -0.5, 0)</f>
        <v>0</v>
      </c>
      <c r="AA5" s="45"/>
      <c r="AB5" s="47"/>
    </row>
    <row r="6" ht="12.0" customHeight="1">
      <c r="A6" s="33">
        <f t="shared" si="1"/>
        <v>27</v>
      </c>
      <c r="B6" s="34">
        <f t="shared" ref="B6:B34" si="16">B5+1</f>
        <v>43648</v>
      </c>
      <c r="C6" s="48">
        <v>1.0</v>
      </c>
      <c r="D6" s="38"/>
      <c r="E6" s="37">
        <f t="shared" si="2"/>
        <v>0</v>
      </c>
      <c r="F6" s="38"/>
      <c r="G6" s="37">
        <f t="shared" si="3"/>
        <v>0</v>
      </c>
      <c r="H6" s="38"/>
      <c r="I6" s="37">
        <f t="shared" si="4"/>
        <v>0</v>
      </c>
      <c r="J6" s="38"/>
      <c r="K6" s="37">
        <f t="shared" si="5"/>
        <v>0</v>
      </c>
      <c r="L6" s="38"/>
      <c r="M6" s="37">
        <f t="shared" si="6"/>
        <v>0</v>
      </c>
      <c r="N6" s="38"/>
      <c r="O6" s="41">
        <f t="shared" si="7"/>
        <v>0</v>
      </c>
      <c r="P6" s="42">
        <f t="shared" si="8"/>
        <v>0</v>
      </c>
      <c r="Q6" s="41">
        <f t="shared" si="9"/>
        <v>0</v>
      </c>
      <c r="R6" s="42">
        <f t="shared" si="10"/>
        <v>0</v>
      </c>
      <c r="S6" s="41">
        <f t="shared" si="11"/>
        <v>0</v>
      </c>
      <c r="T6" s="42">
        <f>IF(TEXT(B6,"DDD") = "So.", SUM(R5:R6), 0)</f>
        <v>0</v>
      </c>
      <c r="U6" s="42">
        <f t="shared" si="12"/>
        <v>0</v>
      </c>
      <c r="V6" s="41">
        <f>IF(Y6="halber Urlaubstag",0,IF(OR(Y6="Feiertag",Y6="Krankenstand",Y6="Urlaub",Y6="Pflegeurlaub"),0,IF(Y6="halber Arbeitstag",INDIRECT(ADDRESS((ROW('Jahresüberblick'!$C$12)+WEEKDAY(B6,2)),4,4,TRUE,"Jahresüberblick"))*0.5,INDIRECT(ADDRESS((ROW('Jahresüberblick'!$C$12)+WEEKDAY(B6,2)),4,4,TRUE,"Jahresüberblick")))))</f>
        <v>5</v>
      </c>
      <c r="W6" s="41">
        <f t="shared" si="13"/>
        <v>0</v>
      </c>
      <c r="X6" s="43">
        <f t="shared" si="14"/>
        <v>0</v>
      </c>
      <c r="Y6" s="44"/>
      <c r="Z6" s="43">
        <f t="shared" si="15"/>
        <v>0</v>
      </c>
      <c r="AA6" s="45"/>
      <c r="AB6" s="46"/>
    </row>
    <row r="7" ht="12.0" customHeight="1">
      <c r="A7" s="33">
        <f t="shared" si="1"/>
        <v>27</v>
      </c>
      <c r="B7" s="34">
        <f t="shared" si="16"/>
        <v>43649</v>
      </c>
      <c r="C7" s="48">
        <v>1.0</v>
      </c>
      <c r="D7" s="36"/>
      <c r="E7" s="37"/>
      <c r="F7" s="36"/>
      <c r="G7" s="37"/>
      <c r="H7" s="36"/>
      <c r="I7" s="37"/>
      <c r="J7" s="36"/>
      <c r="K7" s="37">
        <f t="shared" si="5"/>
        <v>0</v>
      </c>
      <c r="L7" s="38"/>
      <c r="M7" s="37">
        <f t="shared" si="6"/>
        <v>0</v>
      </c>
      <c r="N7" s="38"/>
      <c r="O7" s="41">
        <f t="shared" si="7"/>
        <v>0</v>
      </c>
      <c r="P7" s="42">
        <f t="shared" si="8"/>
        <v>0</v>
      </c>
      <c r="Q7" s="41">
        <f t="shared" si="9"/>
        <v>0</v>
      </c>
      <c r="R7" s="42">
        <f t="shared" si="10"/>
        <v>0</v>
      </c>
      <c r="S7" s="41">
        <f t="shared" si="11"/>
        <v>0</v>
      </c>
      <c r="T7" s="42">
        <f>IF(TEXT(B7,"DDD") = "So.", SUM(R5:R7), 0)</f>
        <v>0</v>
      </c>
      <c r="U7" s="42">
        <f t="shared" si="12"/>
        <v>0</v>
      </c>
      <c r="V7" s="41">
        <f>IF(Y7="halber Urlaubstag",0,IF(OR(Y7="Feiertag",Y7="Krankenstand",Y7="Urlaub",Y7="Pflegeurlaub"),0,IF(Y7="halber Arbeitstag",INDIRECT(ADDRESS((ROW('Jahresüberblick'!$C$12)+WEEKDAY(B7,2)),4,4,TRUE,"Jahresüberblick"))*0.5,INDIRECT(ADDRESS((ROW('Jahresüberblick'!$C$12)+WEEKDAY(B7,2)),4,4,TRUE,"Jahresüberblick")))))</f>
        <v>5</v>
      </c>
      <c r="W7" s="41">
        <f t="shared" si="13"/>
        <v>0</v>
      </c>
      <c r="X7" s="43">
        <f t="shared" si="14"/>
        <v>0</v>
      </c>
      <c r="Y7" s="44"/>
      <c r="Z7" s="43">
        <f t="shared" si="15"/>
        <v>0</v>
      </c>
      <c r="AA7" s="45"/>
      <c r="AB7" s="46"/>
    </row>
    <row r="8" ht="12.0" customHeight="1">
      <c r="A8" s="33">
        <f t="shared" si="1"/>
        <v>27</v>
      </c>
      <c r="B8" s="34">
        <f t="shared" si="16"/>
        <v>43650</v>
      </c>
      <c r="C8" s="48">
        <v>1.0</v>
      </c>
      <c r="D8" s="36"/>
      <c r="E8" s="37"/>
      <c r="F8" s="36"/>
      <c r="G8" s="37"/>
      <c r="H8" s="36"/>
      <c r="I8" s="37"/>
      <c r="J8" s="36"/>
      <c r="K8" s="37">
        <f t="shared" si="5"/>
        <v>0</v>
      </c>
      <c r="L8" s="38"/>
      <c r="M8" s="37">
        <f t="shared" si="6"/>
        <v>0</v>
      </c>
      <c r="N8" s="38"/>
      <c r="O8" s="41">
        <f t="shared" si="7"/>
        <v>0</v>
      </c>
      <c r="P8" s="42">
        <f t="shared" si="8"/>
        <v>0</v>
      </c>
      <c r="Q8" s="41">
        <f t="shared" si="9"/>
        <v>0</v>
      </c>
      <c r="R8" s="42">
        <f t="shared" si="10"/>
        <v>0</v>
      </c>
      <c r="S8" s="41">
        <f t="shared" si="11"/>
        <v>0</v>
      </c>
      <c r="T8" s="42">
        <f>IF(TEXT(B8,"DDD") = "So.", SUM(R5:R8), 0)</f>
        <v>0</v>
      </c>
      <c r="U8" s="42">
        <f t="shared" si="12"/>
        <v>0</v>
      </c>
      <c r="V8" s="41">
        <f>IF(Y8="halber Urlaubstag",0,IF(OR(Y8="Feiertag",Y8="Krankenstand",Y8="Urlaub",Y8="Pflegeurlaub"),0,IF(Y8="halber Arbeitstag",INDIRECT(ADDRESS((ROW('Jahresüberblick'!$C$12)+WEEKDAY(B8,2)),4,4,TRUE,"Jahresüberblick"))*0.5,INDIRECT(ADDRESS((ROW('Jahresüberblick'!$C$12)+WEEKDAY(B8,2)),4,4,TRUE,"Jahresüberblick")))))</f>
        <v>5</v>
      </c>
      <c r="W8" s="41">
        <f t="shared" si="13"/>
        <v>0</v>
      </c>
      <c r="X8" s="43">
        <f t="shared" si="14"/>
        <v>0</v>
      </c>
      <c r="Y8" s="44"/>
      <c r="Z8" s="43">
        <f t="shared" si="15"/>
        <v>0</v>
      </c>
      <c r="AA8" s="45"/>
      <c r="AB8" s="46"/>
    </row>
    <row r="9" ht="12.0" customHeight="1">
      <c r="A9" s="33">
        <f t="shared" si="1"/>
        <v>27</v>
      </c>
      <c r="B9" s="34">
        <f t="shared" si="16"/>
        <v>43651</v>
      </c>
      <c r="C9" s="48">
        <v>1.0</v>
      </c>
      <c r="D9" s="36"/>
      <c r="E9" s="37"/>
      <c r="F9" s="36"/>
      <c r="G9" s="37"/>
      <c r="H9" s="36"/>
      <c r="I9" s="37"/>
      <c r="J9" s="36"/>
      <c r="K9" s="37">
        <f t="shared" si="5"/>
        <v>0</v>
      </c>
      <c r="L9" s="38"/>
      <c r="M9" s="37">
        <f t="shared" si="6"/>
        <v>0</v>
      </c>
      <c r="N9" s="38"/>
      <c r="O9" s="41">
        <f t="shared" si="7"/>
        <v>0</v>
      </c>
      <c r="P9" s="42">
        <f t="shared" si="8"/>
        <v>0</v>
      </c>
      <c r="Q9" s="41">
        <f t="shared" si="9"/>
        <v>0</v>
      </c>
      <c r="R9" s="42">
        <f t="shared" si="10"/>
        <v>0</v>
      </c>
      <c r="S9" s="41">
        <f t="shared" si="11"/>
        <v>0</v>
      </c>
      <c r="T9" s="42">
        <f>IF(TEXT(B9,"DDD") = "So.", SUM(R5:R9), 0)</f>
        <v>0</v>
      </c>
      <c r="U9" s="42">
        <f t="shared" si="12"/>
        <v>0</v>
      </c>
      <c r="V9" s="41">
        <f>IF(Y9="halber Urlaubstag",0,IF(OR(Y9="Feiertag",Y9="Krankenstand",Y9="Urlaub",Y9="Pflegeurlaub"),0,IF(Y9="halber Arbeitstag",INDIRECT(ADDRESS((ROW('Jahresüberblick'!$C$12)+WEEKDAY(B9,2)),4,4,TRUE,"Jahresüberblick"))*0.5,INDIRECT(ADDRESS((ROW('Jahresüberblick'!$C$12)+WEEKDAY(B9,2)),4,4,TRUE,"Jahresüberblick")))))</f>
        <v>5</v>
      </c>
      <c r="W9" s="41">
        <f t="shared" si="13"/>
        <v>0</v>
      </c>
      <c r="X9" s="43">
        <f t="shared" si="14"/>
        <v>0</v>
      </c>
      <c r="Y9" s="44"/>
      <c r="Z9" s="43">
        <f t="shared" si="15"/>
        <v>0</v>
      </c>
      <c r="AA9" s="45"/>
      <c r="AB9" s="46"/>
    </row>
    <row r="10" ht="12.0" customHeight="1">
      <c r="A10" s="33">
        <f t="shared" si="1"/>
        <v>27</v>
      </c>
      <c r="B10" s="34">
        <f t="shared" si="16"/>
        <v>43652</v>
      </c>
      <c r="C10" s="48">
        <v>1.0</v>
      </c>
      <c r="D10" s="36"/>
      <c r="E10" s="37"/>
      <c r="F10" s="36"/>
      <c r="G10" s="37"/>
      <c r="H10" s="36"/>
      <c r="I10" s="37"/>
      <c r="J10" s="36"/>
      <c r="K10" s="37">
        <f t="shared" si="5"/>
        <v>0</v>
      </c>
      <c r="L10" s="38"/>
      <c r="M10" s="37">
        <f t="shared" si="6"/>
        <v>0</v>
      </c>
      <c r="N10" s="38"/>
      <c r="O10" s="41">
        <f t="shared" si="7"/>
        <v>0</v>
      </c>
      <c r="P10" s="42">
        <f t="shared" si="8"/>
        <v>0</v>
      </c>
      <c r="Q10" s="41">
        <f t="shared" si="9"/>
        <v>0</v>
      </c>
      <c r="R10" s="42">
        <f t="shared" si="10"/>
        <v>0</v>
      </c>
      <c r="S10" s="41">
        <f t="shared" si="11"/>
        <v>0</v>
      </c>
      <c r="T10" s="42">
        <f>IF(TEXT(B10,"DDD") = "So.", SUM(R5:R10), 0)</f>
        <v>0</v>
      </c>
      <c r="U10" s="42">
        <f t="shared" si="12"/>
        <v>0</v>
      </c>
      <c r="V10" s="41">
        <f>IF(Y10="halber Urlaubstag",0,IF(OR(Y10="Feiertag",Y10="Krankenstand",Y10="Urlaub",Y10="Pflegeurlaub"),0,IF(Y10="halber Arbeitstag",INDIRECT(ADDRESS((ROW('Jahresüberblick'!$C$12)+WEEKDAY(B10,2)),4,4,TRUE,"Jahresüberblick"))*0.5,INDIRECT(ADDRESS((ROW('Jahresüberblick'!$C$12)+WEEKDAY(B10,2)),4,4,TRUE,"Jahresüberblick")))))</f>
        <v>0</v>
      </c>
      <c r="W10" s="41">
        <f t="shared" si="13"/>
        <v>0</v>
      </c>
      <c r="X10" s="43">
        <f t="shared" si="14"/>
        <v>0</v>
      </c>
      <c r="Y10" s="44"/>
      <c r="Z10" s="43">
        <f t="shared" si="15"/>
        <v>0</v>
      </c>
      <c r="AA10" s="45"/>
      <c r="AB10" s="46"/>
    </row>
    <row r="11" ht="12.0" customHeight="1">
      <c r="A11" s="33">
        <f t="shared" si="1"/>
        <v>27</v>
      </c>
      <c r="B11" s="34">
        <f t="shared" si="16"/>
        <v>43653</v>
      </c>
      <c r="C11" s="48">
        <v>1.0</v>
      </c>
      <c r="D11" s="36"/>
      <c r="E11" s="37"/>
      <c r="F11" s="36"/>
      <c r="G11" s="37"/>
      <c r="H11" s="36"/>
      <c r="I11" s="37"/>
      <c r="J11" s="36"/>
      <c r="K11" s="37">
        <f t="shared" si="5"/>
        <v>0</v>
      </c>
      <c r="L11" s="38"/>
      <c r="M11" s="37">
        <f t="shared" si="6"/>
        <v>0</v>
      </c>
      <c r="N11" s="38"/>
      <c r="O11" s="41">
        <f t="shared" si="7"/>
        <v>0</v>
      </c>
      <c r="P11" s="42">
        <f t="shared" si="8"/>
        <v>0</v>
      </c>
      <c r="Q11" s="41">
        <f t="shared" si="9"/>
        <v>0</v>
      </c>
      <c r="R11" s="42">
        <f t="shared" si="10"/>
        <v>0</v>
      </c>
      <c r="S11" s="41">
        <f t="shared" si="11"/>
        <v>0</v>
      </c>
      <c r="T11" s="42">
        <f t="shared" ref="T11:T33" si="17">IF(TEXT(B11,"DDD") = "So.", SUM($R5:$R11), 0)</f>
        <v>0</v>
      </c>
      <c r="U11" s="42">
        <f t="shared" si="12"/>
        <v>0</v>
      </c>
      <c r="V11" s="41">
        <f>IF(Y11="halber Urlaubstag",0,IF(OR(Y11="Feiertag",Y11="Krankenstand",Y11="Urlaub",Y11="Pflegeurlaub"),0,IF(Y11="halber Arbeitstag",INDIRECT(ADDRESS((ROW('Jahresüberblick'!$C$12)+WEEKDAY(B11,2)),4,4,TRUE,"Jahresüberblick"))*0.5,INDIRECT(ADDRESS((ROW('Jahresüberblick'!$C$12)+WEEKDAY(B11,2)),4,4,TRUE,"Jahresüberblick")))))</f>
        <v>0</v>
      </c>
      <c r="W11" s="41">
        <f t="shared" si="13"/>
        <v>0</v>
      </c>
      <c r="X11" s="43">
        <f t="shared" si="14"/>
        <v>0</v>
      </c>
      <c r="Y11" s="50"/>
      <c r="Z11" s="43">
        <f t="shared" si="15"/>
        <v>0</v>
      </c>
      <c r="AA11" s="45"/>
      <c r="AB11" s="46"/>
    </row>
    <row r="12" ht="12.0" customHeight="1">
      <c r="A12" s="33">
        <f t="shared" si="1"/>
        <v>28</v>
      </c>
      <c r="B12" s="34">
        <f t="shared" si="16"/>
        <v>43654</v>
      </c>
      <c r="C12" s="48">
        <v>1.0</v>
      </c>
      <c r="D12" s="38"/>
      <c r="E12" s="37"/>
      <c r="F12" s="38"/>
      <c r="G12" s="37"/>
      <c r="H12" s="38"/>
      <c r="I12" s="37"/>
      <c r="J12" s="38"/>
      <c r="K12" s="37">
        <f t="shared" si="5"/>
        <v>0</v>
      </c>
      <c r="L12" s="38"/>
      <c r="M12" s="37">
        <f t="shared" si="6"/>
        <v>0</v>
      </c>
      <c r="N12" s="38"/>
      <c r="O12" s="41">
        <f t="shared" si="7"/>
        <v>0</v>
      </c>
      <c r="P12" s="42">
        <f t="shared" si="8"/>
        <v>0</v>
      </c>
      <c r="Q12" s="41">
        <f t="shared" si="9"/>
        <v>0</v>
      </c>
      <c r="R12" s="42">
        <f t="shared" si="10"/>
        <v>0</v>
      </c>
      <c r="S12" s="41">
        <f t="shared" si="11"/>
        <v>0</v>
      </c>
      <c r="T12" s="42">
        <f t="shared" si="17"/>
        <v>0</v>
      </c>
      <c r="U12" s="42">
        <f t="shared" si="12"/>
        <v>0</v>
      </c>
      <c r="V12" s="41">
        <f>IF(Y12="halber Urlaubstag",0,IF(OR(Y12="Feiertag",Y12="Krankenstand",Y12="Urlaub",Y12="Pflegeurlaub"),0,IF(Y12="halber Arbeitstag",INDIRECT(ADDRESS((ROW('Jahresüberblick'!$C$12)+WEEKDAY(B12,2)),4,4,TRUE,"Jahresüberblick"))*0.5,INDIRECT(ADDRESS((ROW('Jahresüberblick'!$C$12)+WEEKDAY(B12,2)),4,4,TRUE,"Jahresüberblick")))))</f>
        <v>5</v>
      </c>
      <c r="W12" s="41">
        <f t="shared" si="13"/>
        <v>0</v>
      </c>
      <c r="X12" s="43">
        <f t="shared" si="14"/>
        <v>0</v>
      </c>
      <c r="Y12" s="44"/>
      <c r="Z12" s="43">
        <f t="shared" si="15"/>
        <v>0</v>
      </c>
      <c r="AA12" s="45"/>
      <c r="AB12" s="46"/>
    </row>
    <row r="13" ht="12.0" customHeight="1">
      <c r="A13" s="33">
        <f t="shared" si="1"/>
        <v>28</v>
      </c>
      <c r="B13" s="34">
        <f t="shared" si="16"/>
        <v>43655</v>
      </c>
      <c r="C13" s="48">
        <v>1.0</v>
      </c>
      <c r="D13" s="38"/>
      <c r="E13" s="37"/>
      <c r="F13" s="38"/>
      <c r="G13" s="37"/>
      <c r="H13" s="38"/>
      <c r="I13" s="37"/>
      <c r="J13" s="38"/>
      <c r="K13" s="37">
        <f t="shared" si="5"/>
        <v>0</v>
      </c>
      <c r="L13" s="38"/>
      <c r="M13" s="37">
        <f t="shared" si="6"/>
        <v>0</v>
      </c>
      <c r="N13" s="38"/>
      <c r="O13" s="41">
        <f t="shared" si="7"/>
        <v>0</v>
      </c>
      <c r="P13" s="42">
        <f t="shared" si="8"/>
        <v>0</v>
      </c>
      <c r="Q13" s="41">
        <f t="shared" si="9"/>
        <v>0</v>
      </c>
      <c r="R13" s="42">
        <f t="shared" si="10"/>
        <v>0</v>
      </c>
      <c r="S13" s="41">
        <f t="shared" si="11"/>
        <v>0</v>
      </c>
      <c r="T13" s="42">
        <f t="shared" si="17"/>
        <v>0</v>
      </c>
      <c r="U13" s="42">
        <f t="shared" si="12"/>
        <v>0</v>
      </c>
      <c r="V13" s="41">
        <f>IF(Y13="halber Urlaubstag",0,IF(OR(Y13="Feiertag",Y13="Krankenstand",Y13="Urlaub",Y13="Pflegeurlaub"),0,IF(Y13="halber Arbeitstag",INDIRECT(ADDRESS((ROW('Jahresüberblick'!$C$12)+WEEKDAY(B13,2)),4,4,TRUE,"Jahresüberblick"))*0.5,INDIRECT(ADDRESS((ROW('Jahresüberblick'!$C$12)+WEEKDAY(B13,2)),4,4,TRUE,"Jahresüberblick")))))</f>
        <v>5</v>
      </c>
      <c r="W13" s="41">
        <f t="shared" si="13"/>
        <v>0</v>
      </c>
      <c r="X13" s="43">
        <f t="shared" si="14"/>
        <v>0</v>
      </c>
      <c r="Y13" s="51"/>
      <c r="Z13" s="43">
        <f t="shared" si="15"/>
        <v>0</v>
      </c>
      <c r="AA13" s="45"/>
      <c r="AB13" s="46"/>
    </row>
    <row r="14" ht="12.0" customHeight="1">
      <c r="A14" s="33">
        <f t="shared" si="1"/>
        <v>28</v>
      </c>
      <c r="B14" s="34">
        <f t="shared" si="16"/>
        <v>43656</v>
      </c>
      <c r="C14" s="48">
        <v>1.0</v>
      </c>
      <c r="D14" s="36"/>
      <c r="E14" s="37"/>
      <c r="F14" s="36"/>
      <c r="G14" s="37"/>
      <c r="H14" s="36"/>
      <c r="I14" s="37"/>
      <c r="J14" s="36"/>
      <c r="K14" s="37">
        <f t="shared" si="5"/>
        <v>0</v>
      </c>
      <c r="L14" s="38"/>
      <c r="M14" s="37">
        <f t="shared" si="6"/>
        <v>0</v>
      </c>
      <c r="N14" s="38"/>
      <c r="O14" s="41">
        <f t="shared" si="7"/>
        <v>0</v>
      </c>
      <c r="P14" s="42">
        <f t="shared" si="8"/>
        <v>0</v>
      </c>
      <c r="Q14" s="41">
        <f t="shared" si="9"/>
        <v>0</v>
      </c>
      <c r="R14" s="42">
        <f t="shared" si="10"/>
        <v>0</v>
      </c>
      <c r="S14" s="41">
        <f t="shared" si="11"/>
        <v>0</v>
      </c>
      <c r="T14" s="42">
        <f t="shared" si="17"/>
        <v>0</v>
      </c>
      <c r="U14" s="42">
        <f t="shared" si="12"/>
        <v>0</v>
      </c>
      <c r="V14" s="41">
        <f>IF(Y14="halber Urlaubstag",0,IF(OR(Y14="Feiertag",Y14="Krankenstand",Y14="Urlaub",Y14="Pflegeurlaub"),0,IF(Y14="halber Arbeitstag",INDIRECT(ADDRESS((ROW('Jahresüberblick'!$C$12)+WEEKDAY(B14,2)),4,4,TRUE,"Jahresüberblick"))*0.5,INDIRECT(ADDRESS((ROW('Jahresüberblick'!$C$12)+WEEKDAY(B14,2)),4,4,TRUE,"Jahresüberblick")))))</f>
        <v>5</v>
      </c>
      <c r="W14" s="41">
        <f t="shared" si="13"/>
        <v>0</v>
      </c>
      <c r="X14" s="43">
        <f t="shared" si="14"/>
        <v>0</v>
      </c>
      <c r="Y14" s="51"/>
      <c r="Z14" s="43">
        <f t="shared" si="15"/>
        <v>0</v>
      </c>
      <c r="AA14" s="45"/>
      <c r="AB14" s="46"/>
    </row>
    <row r="15" ht="12.0" customHeight="1">
      <c r="A15" s="33">
        <f t="shared" si="1"/>
        <v>28</v>
      </c>
      <c r="B15" s="34">
        <f t="shared" si="16"/>
        <v>43657</v>
      </c>
      <c r="C15" s="48">
        <v>1.0</v>
      </c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41"/>
      <c r="P15" s="42">
        <f t="shared" si="8"/>
        <v>0</v>
      </c>
      <c r="Q15" s="41">
        <f t="shared" si="9"/>
        <v>0</v>
      </c>
      <c r="R15" s="42">
        <f t="shared" si="10"/>
        <v>0</v>
      </c>
      <c r="S15" s="41">
        <f t="shared" si="11"/>
        <v>0</v>
      </c>
      <c r="T15" s="42">
        <f t="shared" si="17"/>
        <v>0</v>
      </c>
      <c r="U15" s="42">
        <f t="shared" si="12"/>
        <v>0</v>
      </c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5</v>
      </c>
      <c r="W15" s="41">
        <f t="shared" si="13"/>
        <v>0</v>
      </c>
      <c r="X15" s="43">
        <f t="shared" si="14"/>
        <v>0</v>
      </c>
      <c r="Y15" s="44"/>
      <c r="Z15" s="43">
        <f t="shared" si="15"/>
        <v>0</v>
      </c>
      <c r="AA15" s="45"/>
      <c r="AB15" s="46"/>
    </row>
    <row r="16" ht="12.0" customHeight="1">
      <c r="A16" s="33">
        <f t="shared" si="1"/>
        <v>28</v>
      </c>
      <c r="B16" s="34">
        <f t="shared" si="16"/>
        <v>43658</v>
      </c>
      <c r="C16" s="48">
        <v>1.0</v>
      </c>
      <c r="D16" s="36"/>
      <c r="E16" s="37"/>
      <c r="F16" s="36"/>
      <c r="G16" s="37"/>
      <c r="H16" s="36"/>
      <c r="I16" s="37"/>
      <c r="J16" s="36"/>
      <c r="K16" s="37"/>
      <c r="L16" s="38"/>
      <c r="M16" s="37"/>
      <c r="N16" s="38"/>
      <c r="O16" s="41"/>
      <c r="P16" s="42">
        <f t="shared" si="8"/>
        <v>0</v>
      </c>
      <c r="Q16" s="41">
        <f t="shared" si="9"/>
        <v>0</v>
      </c>
      <c r="R16" s="42">
        <f t="shared" si="10"/>
        <v>0</v>
      </c>
      <c r="S16" s="41">
        <f t="shared" si="11"/>
        <v>0</v>
      </c>
      <c r="T16" s="42">
        <f t="shared" si="17"/>
        <v>0</v>
      </c>
      <c r="U16" s="42">
        <f t="shared" si="12"/>
        <v>0</v>
      </c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5</v>
      </c>
      <c r="W16" s="41">
        <f t="shared" si="13"/>
        <v>0</v>
      </c>
      <c r="X16" s="43">
        <f t="shared" si="14"/>
        <v>0</v>
      </c>
      <c r="Y16" s="44"/>
      <c r="Z16" s="43">
        <f t="shared" si="15"/>
        <v>0</v>
      </c>
      <c r="AA16" s="45"/>
      <c r="AB16" s="46"/>
    </row>
    <row r="17" ht="12.0" customHeight="1">
      <c r="A17" s="33">
        <f t="shared" si="1"/>
        <v>28</v>
      </c>
      <c r="B17" s="34">
        <f t="shared" si="16"/>
        <v>43659</v>
      </c>
      <c r="C17" s="48">
        <v>1.0</v>
      </c>
      <c r="D17" s="36"/>
      <c r="E17" s="37"/>
      <c r="F17" s="36"/>
      <c r="G17" s="37"/>
      <c r="H17" s="36"/>
      <c r="I17" s="37"/>
      <c r="J17" s="36"/>
      <c r="K17" s="37"/>
      <c r="L17" s="38"/>
      <c r="M17" s="37"/>
      <c r="N17" s="38"/>
      <c r="O17" s="41"/>
      <c r="P17" s="42">
        <f t="shared" si="8"/>
        <v>0</v>
      </c>
      <c r="Q17" s="41">
        <f t="shared" si="9"/>
        <v>0</v>
      </c>
      <c r="R17" s="42">
        <f t="shared" si="10"/>
        <v>0</v>
      </c>
      <c r="S17" s="41">
        <f t="shared" si="11"/>
        <v>0</v>
      </c>
      <c r="T17" s="42">
        <f t="shared" si="17"/>
        <v>0</v>
      </c>
      <c r="U17" s="42">
        <f t="shared" si="12"/>
        <v>0</v>
      </c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0</v>
      </c>
      <c r="W17" s="41">
        <f t="shared" si="13"/>
        <v>0</v>
      </c>
      <c r="X17" s="43">
        <f t="shared" si="14"/>
        <v>0</v>
      </c>
      <c r="Y17" s="51"/>
      <c r="Z17" s="43">
        <f t="shared" si="15"/>
        <v>0</v>
      </c>
      <c r="AA17" s="45"/>
      <c r="AB17" s="46"/>
    </row>
    <row r="18" ht="12.0" customHeight="1">
      <c r="A18" s="33">
        <f t="shared" si="1"/>
        <v>28</v>
      </c>
      <c r="B18" s="34">
        <f t="shared" si="16"/>
        <v>43660</v>
      </c>
      <c r="C18" s="48">
        <v>1.0</v>
      </c>
      <c r="D18" s="36"/>
      <c r="E18" s="37"/>
      <c r="F18" s="36"/>
      <c r="G18" s="37"/>
      <c r="H18" s="36"/>
      <c r="I18" s="37"/>
      <c r="J18" s="36"/>
      <c r="K18" s="37">
        <f t="shared" ref="K18:K35" si="18">J18*24</f>
        <v>0</v>
      </c>
      <c r="L18" s="38"/>
      <c r="M18" s="37">
        <f t="shared" ref="M18:M35" si="19">L18*24</f>
        <v>0</v>
      </c>
      <c r="N18" s="38"/>
      <c r="O18" s="41">
        <f t="shared" ref="O18:O35" si="20">N18*24</f>
        <v>0</v>
      </c>
      <c r="P18" s="42">
        <f t="shared" si="8"/>
        <v>0</v>
      </c>
      <c r="Q18" s="41">
        <f t="shared" si="9"/>
        <v>0</v>
      </c>
      <c r="R18" s="42">
        <f t="shared" si="10"/>
        <v>0</v>
      </c>
      <c r="S18" s="41">
        <f t="shared" si="11"/>
        <v>0</v>
      </c>
      <c r="T18" s="42">
        <f t="shared" si="17"/>
        <v>0</v>
      </c>
      <c r="U18" s="42">
        <f t="shared" si="12"/>
        <v>0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0</v>
      </c>
      <c r="W18" s="41">
        <f t="shared" si="13"/>
        <v>0</v>
      </c>
      <c r="X18" s="43">
        <f t="shared" si="14"/>
        <v>0</v>
      </c>
      <c r="Y18" s="51"/>
      <c r="Z18" s="43">
        <f t="shared" si="15"/>
        <v>0</v>
      </c>
      <c r="AA18" s="45"/>
      <c r="AB18" s="46"/>
    </row>
    <row r="19" ht="12.0" customHeight="1">
      <c r="A19" s="33">
        <f t="shared" si="1"/>
        <v>29</v>
      </c>
      <c r="B19" s="34">
        <f t="shared" si="16"/>
        <v>43661</v>
      </c>
      <c r="C19" s="48">
        <v>1.0</v>
      </c>
      <c r="D19" s="38"/>
      <c r="E19" s="37"/>
      <c r="F19" s="38"/>
      <c r="G19" s="37"/>
      <c r="H19" s="38"/>
      <c r="I19" s="37"/>
      <c r="J19" s="38"/>
      <c r="K19" s="37">
        <f t="shared" si="18"/>
        <v>0</v>
      </c>
      <c r="L19" s="38"/>
      <c r="M19" s="37">
        <f t="shared" si="19"/>
        <v>0</v>
      </c>
      <c r="N19" s="38"/>
      <c r="O19" s="41">
        <f t="shared" si="20"/>
        <v>0</v>
      </c>
      <c r="P19" s="42">
        <f t="shared" si="8"/>
        <v>0</v>
      </c>
      <c r="Q19" s="41">
        <f t="shared" si="9"/>
        <v>0</v>
      </c>
      <c r="R19" s="42">
        <f t="shared" si="10"/>
        <v>0</v>
      </c>
      <c r="S19" s="41">
        <f t="shared" si="11"/>
        <v>0</v>
      </c>
      <c r="T19" s="42">
        <f t="shared" si="17"/>
        <v>0</v>
      </c>
      <c r="U19" s="42">
        <f t="shared" si="12"/>
        <v>0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5</v>
      </c>
      <c r="W19" s="41">
        <f t="shared" si="13"/>
        <v>0</v>
      </c>
      <c r="X19" s="43">
        <f t="shared" si="14"/>
        <v>0</v>
      </c>
      <c r="Y19" s="52"/>
      <c r="Z19" s="43">
        <f t="shared" si="15"/>
        <v>0</v>
      </c>
      <c r="AA19" s="45"/>
      <c r="AB19" s="46"/>
    </row>
    <row r="20" ht="12.0" customHeight="1">
      <c r="A20" s="33">
        <f t="shared" si="1"/>
        <v>29</v>
      </c>
      <c r="B20" s="34">
        <f t="shared" si="16"/>
        <v>43662</v>
      </c>
      <c r="C20" s="48">
        <v>1.0</v>
      </c>
      <c r="D20" s="38"/>
      <c r="E20" s="37"/>
      <c r="F20" s="38"/>
      <c r="G20" s="37"/>
      <c r="H20" s="38"/>
      <c r="I20" s="37"/>
      <c r="J20" s="38"/>
      <c r="K20" s="37">
        <f t="shared" si="18"/>
        <v>0</v>
      </c>
      <c r="L20" s="38"/>
      <c r="M20" s="37">
        <f t="shared" si="19"/>
        <v>0</v>
      </c>
      <c r="N20" s="38"/>
      <c r="O20" s="41">
        <f t="shared" si="20"/>
        <v>0</v>
      </c>
      <c r="P20" s="42">
        <f t="shared" si="8"/>
        <v>0</v>
      </c>
      <c r="Q20" s="41">
        <f t="shared" si="9"/>
        <v>0</v>
      </c>
      <c r="R20" s="42">
        <f t="shared" si="10"/>
        <v>0</v>
      </c>
      <c r="S20" s="41">
        <f t="shared" si="11"/>
        <v>0</v>
      </c>
      <c r="T20" s="42">
        <f t="shared" si="17"/>
        <v>0</v>
      </c>
      <c r="U20" s="42">
        <f t="shared" si="12"/>
        <v>0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0</v>
      </c>
      <c r="W20" s="41">
        <f t="shared" si="13"/>
        <v>0</v>
      </c>
      <c r="X20" s="43">
        <f t="shared" si="14"/>
        <v>0</v>
      </c>
      <c r="Y20" s="52" t="s">
        <v>29</v>
      </c>
      <c r="Z20" s="43">
        <f t="shared" si="15"/>
        <v>-1</v>
      </c>
      <c r="AA20" s="45"/>
      <c r="AB20" s="46"/>
    </row>
    <row r="21" ht="12.0" customHeight="1">
      <c r="A21" s="33">
        <f t="shared" si="1"/>
        <v>29</v>
      </c>
      <c r="B21" s="34">
        <f t="shared" si="16"/>
        <v>43663</v>
      </c>
      <c r="C21" s="48">
        <v>1.0</v>
      </c>
      <c r="D21" s="36"/>
      <c r="E21" s="37"/>
      <c r="F21" s="36"/>
      <c r="G21" s="37"/>
      <c r="H21" s="36"/>
      <c r="I21" s="37"/>
      <c r="J21" s="36"/>
      <c r="K21" s="37">
        <f t="shared" si="18"/>
        <v>0</v>
      </c>
      <c r="L21" s="38"/>
      <c r="M21" s="37">
        <f t="shared" si="19"/>
        <v>0</v>
      </c>
      <c r="N21" s="38"/>
      <c r="O21" s="41">
        <f t="shared" si="20"/>
        <v>0</v>
      </c>
      <c r="P21" s="42">
        <f t="shared" si="8"/>
        <v>0</v>
      </c>
      <c r="Q21" s="41">
        <f t="shared" si="9"/>
        <v>0</v>
      </c>
      <c r="R21" s="42">
        <f t="shared" si="10"/>
        <v>0</v>
      </c>
      <c r="S21" s="41">
        <f t="shared" si="11"/>
        <v>0</v>
      </c>
      <c r="T21" s="42">
        <f t="shared" si="17"/>
        <v>0</v>
      </c>
      <c r="U21" s="42">
        <f t="shared" si="12"/>
        <v>0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0</v>
      </c>
      <c r="W21" s="41">
        <f t="shared" si="13"/>
        <v>0</v>
      </c>
      <c r="X21" s="43">
        <f t="shared" si="14"/>
        <v>0</v>
      </c>
      <c r="Y21" s="52" t="s">
        <v>29</v>
      </c>
      <c r="Z21" s="43">
        <f t="shared" si="15"/>
        <v>-1</v>
      </c>
      <c r="AA21" s="45"/>
      <c r="AB21" s="46"/>
    </row>
    <row r="22" ht="12.0" customHeight="1">
      <c r="A22" s="33">
        <f t="shared" si="1"/>
        <v>29</v>
      </c>
      <c r="B22" s="34">
        <f t="shared" si="16"/>
        <v>43664</v>
      </c>
      <c r="C22" s="48">
        <v>1.0</v>
      </c>
      <c r="D22" s="36"/>
      <c r="E22" s="37"/>
      <c r="F22" s="36"/>
      <c r="G22" s="37"/>
      <c r="H22" s="36"/>
      <c r="I22" s="37"/>
      <c r="J22" s="36"/>
      <c r="K22" s="37">
        <f t="shared" si="18"/>
        <v>0</v>
      </c>
      <c r="L22" s="38"/>
      <c r="M22" s="37">
        <f t="shared" si="19"/>
        <v>0</v>
      </c>
      <c r="N22" s="38"/>
      <c r="O22" s="41">
        <f t="shared" si="20"/>
        <v>0</v>
      </c>
      <c r="P22" s="42">
        <f t="shared" si="8"/>
        <v>0</v>
      </c>
      <c r="Q22" s="41">
        <f t="shared" si="9"/>
        <v>0</v>
      </c>
      <c r="R22" s="42">
        <f t="shared" si="10"/>
        <v>0</v>
      </c>
      <c r="S22" s="41">
        <f t="shared" si="11"/>
        <v>0</v>
      </c>
      <c r="T22" s="42">
        <f t="shared" si="17"/>
        <v>0</v>
      </c>
      <c r="U22" s="42">
        <f t="shared" si="12"/>
        <v>0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0</v>
      </c>
      <c r="W22" s="41">
        <f t="shared" si="13"/>
        <v>0</v>
      </c>
      <c r="X22" s="43">
        <f t="shared" si="14"/>
        <v>0</v>
      </c>
      <c r="Y22" s="52" t="s">
        <v>29</v>
      </c>
      <c r="Z22" s="43">
        <f t="shared" si="15"/>
        <v>-1</v>
      </c>
      <c r="AA22" s="45"/>
      <c r="AB22" s="46"/>
    </row>
    <row r="23" ht="12.0" customHeight="1">
      <c r="A23" s="33">
        <f t="shared" si="1"/>
        <v>29</v>
      </c>
      <c r="B23" s="34">
        <f t="shared" si="16"/>
        <v>43665</v>
      </c>
      <c r="C23" s="48">
        <v>1.0</v>
      </c>
      <c r="D23" s="36"/>
      <c r="E23" s="37"/>
      <c r="F23" s="36"/>
      <c r="G23" s="37"/>
      <c r="H23" s="36"/>
      <c r="I23" s="37"/>
      <c r="J23" s="36"/>
      <c r="K23" s="37">
        <f t="shared" si="18"/>
        <v>0</v>
      </c>
      <c r="L23" s="38"/>
      <c r="M23" s="37">
        <f t="shared" si="19"/>
        <v>0</v>
      </c>
      <c r="N23" s="38"/>
      <c r="O23" s="41">
        <f t="shared" si="20"/>
        <v>0</v>
      </c>
      <c r="P23" s="42">
        <f t="shared" si="8"/>
        <v>0</v>
      </c>
      <c r="Q23" s="41">
        <f t="shared" si="9"/>
        <v>0</v>
      </c>
      <c r="R23" s="42">
        <f t="shared" si="10"/>
        <v>0</v>
      </c>
      <c r="S23" s="41">
        <f t="shared" si="11"/>
        <v>0</v>
      </c>
      <c r="T23" s="42">
        <f t="shared" si="17"/>
        <v>0</v>
      </c>
      <c r="U23" s="42">
        <f t="shared" si="12"/>
        <v>0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0</v>
      </c>
      <c r="W23" s="41">
        <f t="shared" si="13"/>
        <v>0</v>
      </c>
      <c r="X23" s="43">
        <f t="shared" si="14"/>
        <v>0</v>
      </c>
      <c r="Y23" s="52" t="s">
        <v>29</v>
      </c>
      <c r="Z23" s="43">
        <f t="shared" si="15"/>
        <v>-1</v>
      </c>
      <c r="AA23" s="45"/>
      <c r="AB23" s="47"/>
    </row>
    <row r="24" ht="12.0" customHeight="1">
      <c r="A24" s="33">
        <f t="shared" si="1"/>
        <v>29</v>
      </c>
      <c r="B24" s="34">
        <f t="shared" si="16"/>
        <v>43666</v>
      </c>
      <c r="C24" s="48">
        <v>1.0</v>
      </c>
      <c r="D24" s="36"/>
      <c r="E24" s="37"/>
      <c r="F24" s="36"/>
      <c r="G24" s="37"/>
      <c r="H24" s="36"/>
      <c r="I24" s="37"/>
      <c r="J24" s="36"/>
      <c r="K24" s="37">
        <f t="shared" si="18"/>
        <v>0</v>
      </c>
      <c r="L24" s="38"/>
      <c r="M24" s="37">
        <f t="shared" si="19"/>
        <v>0</v>
      </c>
      <c r="N24" s="38"/>
      <c r="O24" s="41">
        <f t="shared" si="20"/>
        <v>0</v>
      </c>
      <c r="P24" s="42">
        <f t="shared" si="8"/>
        <v>0</v>
      </c>
      <c r="Q24" s="41">
        <f t="shared" si="9"/>
        <v>0</v>
      </c>
      <c r="R24" s="42">
        <f t="shared" si="10"/>
        <v>0</v>
      </c>
      <c r="S24" s="41">
        <f t="shared" si="11"/>
        <v>0</v>
      </c>
      <c r="T24" s="42">
        <f t="shared" si="17"/>
        <v>0</v>
      </c>
      <c r="U24" s="42">
        <f t="shared" si="12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0</v>
      </c>
      <c r="W24" s="41">
        <f t="shared" si="13"/>
        <v>0</v>
      </c>
      <c r="X24" s="43">
        <f t="shared" si="14"/>
        <v>0</v>
      </c>
      <c r="Y24" s="51"/>
      <c r="Z24" s="43">
        <f t="shared" si="15"/>
        <v>0</v>
      </c>
      <c r="AA24" s="45"/>
      <c r="AB24" s="46"/>
    </row>
    <row r="25" ht="12.0" customHeight="1">
      <c r="A25" s="33">
        <f t="shared" si="1"/>
        <v>29</v>
      </c>
      <c r="B25" s="34">
        <f t="shared" si="16"/>
        <v>43667</v>
      </c>
      <c r="C25" s="48">
        <v>1.0</v>
      </c>
      <c r="D25" s="36"/>
      <c r="E25" s="37"/>
      <c r="F25" s="36"/>
      <c r="G25" s="37"/>
      <c r="H25" s="36"/>
      <c r="I25" s="37"/>
      <c r="J25" s="36"/>
      <c r="K25" s="37">
        <f t="shared" si="18"/>
        <v>0</v>
      </c>
      <c r="L25" s="38"/>
      <c r="M25" s="37">
        <f t="shared" si="19"/>
        <v>0</v>
      </c>
      <c r="N25" s="38"/>
      <c r="O25" s="41">
        <f t="shared" si="20"/>
        <v>0</v>
      </c>
      <c r="P25" s="42">
        <f t="shared" si="8"/>
        <v>0</v>
      </c>
      <c r="Q25" s="41">
        <f t="shared" si="9"/>
        <v>0</v>
      </c>
      <c r="R25" s="42">
        <f t="shared" si="10"/>
        <v>0</v>
      </c>
      <c r="S25" s="41">
        <f t="shared" si="11"/>
        <v>0</v>
      </c>
      <c r="T25" s="42">
        <f t="shared" si="17"/>
        <v>0</v>
      </c>
      <c r="U25" s="42">
        <f t="shared" si="12"/>
        <v>0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0</v>
      </c>
      <c r="W25" s="41">
        <f t="shared" si="13"/>
        <v>0</v>
      </c>
      <c r="X25" s="43">
        <f t="shared" si="14"/>
        <v>0</v>
      </c>
      <c r="Y25" s="51"/>
      <c r="Z25" s="43">
        <f t="shared" si="15"/>
        <v>0</v>
      </c>
      <c r="AA25" s="45"/>
      <c r="AB25" s="46"/>
    </row>
    <row r="26" ht="12.0" customHeight="1">
      <c r="A26" s="33">
        <f t="shared" si="1"/>
        <v>30</v>
      </c>
      <c r="B26" s="34">
        <f t="shared" si="16"/>
        <v>43668</v>
      </c>
      <c r="C26" s="48">
        <v>1.0</v>
      </c>
      <c r="D26" s="38"/>
      <c r="E26" s="37">
        <f t="shared" ref="E26:E35" si="21">D26*24</f>
        <v>0</v>
      </c>
      <c r="F26" s="38"/>
      <c r="G26" s="37">
        <f t="shared" ref="G26:G35" si="22">F26*24</f>
        <v>0</v>
      </c>
      <c r="H26" s="38"/>
      <c r="I26" s="37">
        <f t="shared" ref="I26:I35" si="23">H26*24</f>
        <v>0</v>
      </c>
      <c r="J26" s="38"/>
      <c r="K26" s="37">
        <f t="shared" si="18"/>
        <v>0</v>
      </c>
      <c r="L26" s="38"/>
      <c r="M26" s="37">
        <f t="shared" si="19"/>
        <v>0</v>
      </c>
      <c r="N26" s="38"/>
      <c r="O26" s="41">
        <f t="shared" si="20"/>
        <v>0</v>
      </c>
      <c r="P26" s="42">
        <f t="shared" si="8"/>
        <v>0</v>
      </c>
      <c r="Q26" s="41">
        <f t="shared" si="9"/>
        <v>0</v>
      </c>
      <c r="R26" s="42">
        <f t="shared" si="10"/>
        <v>0</v>
      </c>
      <c r="S26" s="41">
        <f t="shared" si="11"/>
        <v>0</v>
      </c>
      <c r="T26" s="42">
        <f t="shared" si="17"/>
        <v>0</v>
      </c>
      <c r="U26" s="42">
        <f t="shared" si="12"/>
        <v>0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0</v>
      </c>
      <c r="W26" s="41">
        <f t="shared" si="13"/>
        <v>0</v>
      </c>
      <c r="X26" s="43">
        <f t="shared" si="14"/>
        <v>0</v>
      </c>
      <c r="Y26" s="52" t="s">
        <v>29</v>
      </c>
      <c r="Z26" s="43">
        <f t="shared" si="15"/>
        <v>-1</v>
      </c>
      <c r="AA26" s="45"/>
      <c r="AB26" s="46"/>
    </row>
    <row r="27" ht="12.0" customHeight="1">
      <c r="A27" s="33">
        <f t="shared" si="1"/>
        <v>30</v>
      </c>
      <c r="B27" s="34">
        <f t="shared" si="16"/>
        <v>43669</v>
      </c>
      <c r="C27" s="48">
        <v>1.0</v>
      </c>
      <c r="D27" s="38"/>
      <c r="E27" s="37">
        <f t="shared" si="21"/>
        <v>0</v>
      </c>
      <c r="F27" s="38"/>
      <c r="G27" s="37">
        <f t="shared" si="22"/>
        <v>0</v>
      </c>
      <c r="H27" s="38"/>
      <c r="I27" s="37">
        <f t="shared" si="23"/>
        <v>0</v>
      </c>
      <c r="J27" s="38"/>
      <c r="K27" s="37">
        <f t="shared" si="18"/>
        <v>0</v>
      </c>
      <c r="L27" s="38"/>
      <c r="M27" s="37">
        <f t="shared" si="19"/>
        <v>0</v>
      </c>
      <c r="N27" s="38"/>
      <c r="O27" s="41">
        <f t="shared" si="20"/>
        <v>0</v>
      </c>
      <c r="P27" s="42">
        <f t="shared" si="8"/>
        <v>0</v>
      </c>
      <c r="Q27" s="41">
        <f t="shared" si="9"/>
        <v>0</v>
      </c>
      <c r="R27" s="42">
        <f t="shared" si="10"/>
        <v>0</v>
      </c>
      <c r="S27" s="41">
        <f t="shared" si="11"/>
        <v>0</v>
      </c>
      <c r="T27" s="42">
        <f t="shared" si="17"/>
        <v>0</v>
      </c>
      <c r="U27" s="42">
        <f t="shared" si="12"/>
        <v>0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0</v>
      </c>
      <c r="W27" s="41">
        <f t="shared" si="13"/>
        <v>0</v>
      </c>
      <c r="X27" s="43">
        <f t="shared" si="14"/>
        <v>0</v>
      </c>
      <c r="Y27" s="52" t="s">
        <v>29</v>
      </c>
      <c r="Z27" s="43">
        <f t="shared" si="15"/>
        <v>-1</v>
      </c>
      <c r="AA27" s="45"/>
      <c r="AB27" s="46"/>
    </row>
    <row r="28" ht="12.0" customHeight="1">
      <c r="A28" s="33">
        <f t="shared" si="1"/>
        <v>30</v>
      </c>
      <c r="B28" s="34">
        <f t="shared" si="16"/>
        <v>43670</v>
      </c>
      <c r="C28" s="48">
        <v>1.0</v>
      </c>
      <c r="D28" s="38"/>
      <c r="E28" s="37">
        <f t="shared" si="21"/>
        <v>0</v>
      </c>
      <c r="F28" s="38"/>
      <c r="G28" s="37">
        <f t="shared" si="22"/>
        <v>0</v>
      </c>
      <c r="H28" s="38"/>
      <c r="I28" s="37">
        <f t="shared" si="23"/>
        <v>0</v>
      </c>
      <c r="J28" s="38"/>
      <c r="K28" s="37">
        <f t="shared" si="18"/>
        <v>0</v>
      </c>
      <c r="L28" s="38"/>
      <c r="M28" s="37">
        <f t="shared" si="19"/>
        <v>0</v>
      </c>
      <c r="N28" s="38"/>
      <c r="O28" s="41">
        <f t="shared" si="20"/>
        <v>0</v>
      </c>
      <c r="P28" s="42">
        <f t="shared" si="8"/>
        <v>0</v>
      </c>
      <c r="Q28" s="41">
        <f t="shared" si="9"/>
        <v>0</v>
      </c>
      <c r="R28" s="42">
        <f t="shared" si="10"/>
        <v>0</v>
      </c>
      <c r="S28" s="41">
        <f t="shared" si="11"/>
        <v>0</v>
      </c>
      <c r="T28" s="42">
        <f t="shared" si="17"/>
        <v>0</v>
      </c>
      <c r="U28" s="42">
        <f t="shared" si="12"/>
        <v>0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5</v>
      </c>
      <c r="W28" s="41">
        <f t="shared" si="13"/>
        <v>0</v>
      </c>
      <c r="X28" s="43">
        <f t="shared" si="14"/>
        <v>0</v>
      </c>
      <c r="Y28" s="52"/>
      <c r="Z28" s="43">
        <f t="shared" si="15"/>
        <v>0</v>
      </c>
      <c r="AA28" s="45"/>
      <c r="AB28" s="46"/>
    </row>
    <row r="29" ht="12.0" customHeight="1">
      <c r="A29" s="33">
        <f t="shared" si="1"/>
        <v>30</v>
      </c>
      <c r="B29" s="34">
        <f t="shared" si="16"/>
        <v>43671</v>
      </c>
      <c r="C29" s="48">
        <v>1.0</v>
      </c>
      <c r="D29" s="38"/>
      <c r="E29" s="37">
        <f t="shared" si="21"/>
        <v>0</v>
      </c>
      <c r="F29" s="38"/>
      <c r="G29" s="37">
        <f t="shared" si="22"/>
        <v>0</v>
      </c>
      <c r="H29" s="38"/>
      <c r="I29" s="37">
        <f t="shared" si="23"/>
        <v>0</v>
      </c>
      <c r="J29" s="38"/>
      <c r="K29" s="37">
        <f t="shared" si="18"/>
        <v>0</v>
      </c>
      <c r="L29" s="38"/>
      <c r="M29" s="37">
        <f t="shared" si="19"/>
        <v>0</v>
      </c>
      <c r="N29" s="38"/>
      <c r="O29" s="41">
        <f t="shared" si="20"/>
        <v>0</v>
      </c>
      <c r="P29" s="42">
        <f t="shared" si="8"/>
        <v>0</v>
      </c>
      <c r="Q29" s="41">
        <f t="shared" si="9"/>
        <v>0</v>
      </c>
      <c r="R29" s="42">
        <f t="shared" si="10"/>
        <v>0</v>
      </c>
      <c r="S29" s="41">
        <f t="shared" si="11"/>
        <v>0</v>
      </c>
      <c r="T29" s="42">
        <f t="shared" si="17"/>
        <v>0</v>
      </c>
      <c r="U29" s="42">
        <f t="shared" si="12"/>
        <v>0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5</v>
      </c>
      <c r="W29" s="41">
        <f t="shared" si="13"/>
        <v>0</v>
      </c>
      <c r="X29" s="43">
        <f t="shared" si="14"/>
        <v>0</v>
      </c>
      <c r="Y29" s="52"/>
      <c r="Z29" s="43">
        <f t="shared" si="15"/>
        <v>0</v>
      </c>
      <c r="AA29" s="45"/>
      <c r="AB29" s="46"/>
    </row>
    <row r="30" ht="12.0" customHeight="1">
      <c r="A30" s="33">
        <f t="shared" si="1"/>
        <v>30</v>
      </c>
      <c r="B30" s="34">
        <f t="shared" si="16"/>
        <v>43672</v>
      </c>
      <c r="C30" s="48">
        <v>1.0</v>
      </c>
      <c r="D30" s="38"/>
      <c r="E30" s="37">
        <f t="shared" si="21"/>
        <v>0</v>
      </c>
      <c r="F30" s="38"/>
      <c r="G30" s="37">
        <f t="shared" si="22"/>
        <v>0</v>
      </c>
      <c r="H30" s="38"/>
      <c r="I30" s="37">
        <f t="shared" si="23"/>
        <v>0</v>
      </c>
      <c r="J30" s="38"/>
      <c r="K30" s="37">
        <f t="shared" si="18"/>
        <v>0</v>
      </c>
      <c r="L30" s="38"/>
      <c r="M30" s="37">
        <f t="shared" si="19"/>
        <v>0</v>
      </c>
      <c r="N30" s="38"/>
      <c r="O30" s="41">
        <f t="shared" si="20"/>
        <v>0</v>
      </c>
      <c r="P30" s="42">
        <f t="shared" si="8"/>
        <v>0</v>
      </c>
      <c r="Q30" s="41">
        <f t="shared" si="9"/>
        <v>0</v>
      </c>
      <c r="R30" s="42">
        <f t="shared" si="10"/>
        <v>0</v>
      </c>
      <c r="S30" s="41">
        <f t="shared" si="11"/>
        <v>0</v>
      </c>
      <c r="T30" s="42">
        <f t="shared" si="17"/>
        <v>0</v>
      </c>
      <c r="U30" s="42">
        <f t="shared" si="12"/>
        <v>0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5</v>
      </c>
      <c r="W30" s="41">
        <f t="shared" si="13"/>
        <v>0</v>
      </c>
      <c r="X30" s="43">
        <f t="shared" si="14"/>
        <v>0</v>
      </c>
      <c r="Y30" s="52"/>
      <c r="Z30" s="43">
        <f t="shared" si="15"/>
        <v>0</v>
      </c>
      <c r="AA30" s="45"/>
      <c r="AB30" s="46"/>
    </row>
    <row r="31" ht="12.0" customHeight="1">
      <c r="A31" s="33">
        <f t="shared" si="1"/>
        <v>30</v>
      </c>
      <c r="B31" s="34">
        <f t="shared" si="16"/>
        <v>43673</v>
      </c>
      <c r="C31" s="48">
        <v>1.0</v>
      </c>
      <c r="D31" s="38"/>
      <c r="E31" s="37">
        <f t="shared" si="21"/>
        <v>0</v>
      </c>
      <c r="F31" s="38"/>
      <c r="G31" s="37">
        <f t="shared" si="22"/>
        <v>0</v>
      </c>
      <c r="H31" s="38"/>
      <c r="I31" s="37">
        <f t="shared" si="23"/>
        <v>0</v>
      </c>
      <c r="J31" s="38"/>
      <c r="K31" s="37">
        <f t="shared" si="18"/>
        <v>0</v>
      </c>
      <c r="L31" s="38"/>
      <c r="M31" s="37">
        <f t="shared" si="19"/>
        <v>0</v>
      </c>
      <c r="N31" s="38"/>
      <c r="O31" s="41">
        <f t="shared" si="20"/>
        <v>0</v>
      </c>
      <c r="P31" s="42">
        <f t="shared" si="8"/>
        <v>0</v>
      </c>
      <c r="Q31" s="41">
        <f t="shared" si="9"/>
        <v>0</v>
      </c>
      <c r="R31" s="42">
        <f t="shared" si="10"/>
        <v>0</v>
      </c>
      <c r="S31" s="41">
        <f t="shared" si="11"/>
        <v>0</v>
      </c>
      <c r="T31" s="42">
        <f t="shared" si="17"/>
        <v>0</v>
      </c>
      <c r="U31" s="42">
        <f t="shared" si="12"/>
        <v>0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0</v>
      </c>
      <c r="W31" s="41">
        <f t="shared" si="13"/>
        <v>0</v>
      </c>
      <c r="X31" s="43">
        <f t="shared" si="14"/>
        <v>0</v>
      </c>
      <c r="Y31" s="52"/>
      <c r="Z31" s="43">
        <f t="shared" si="15"/>
        <v>0</v>
      </c>
      <c r="AA31" s="45"/>
      <c r="AB31" s="46"/>
    </row>
    <row r="32" ht="12.0" customHeight="1">
      <c r="A32" s="33">
        <f t="shared" si="1"/>
        <v>30</v>
      </c>
      <c r="B32" s="34">
        <f t="shared" si="16"/>
        <v>43674</v>
      </c>
      <c r="C32" s="48">
        <v>1.0</v>
      </c>
      <c r="D32" s="38"/>
      <c r="E32" s="37">
        <f t="shared" si="21"/>
        <v>0</v>
      </c>
      <c r="F32" s="38"/>
      <c r="G32" s="37">
        <f t="shared" si="22"/>
        <v>0</v>
      </c>
      <c r="H32" s="38"/>
      <c r="I32" s="37">
        <f t="shared" si="23"/>
        <v>0</v>
      </c>
      <c r="J32" s="38"/>
      <c r="K32" s="37">
        <f t="shared" si="18"/>
        <v>0</v>
      </c>
      <c r="L32" s="38"/>
      <c r="M32" s="37">
        <f t="shared" si="19"/>
        <v>0</v>
      </c>
      <c r="N32" s="38"/>
      <c r="O32" s="41">
        <f t="shared" si="20"/>
        <v>0</v>
      </c>
      <c r="P32" s="42">
        <f t="shared" si="8"/>
        <v>0</v>
      </c>
      <c r="Q32" s="41">
        <f t="shared" si="9"/>
        <v>0</v>
      </c>
      <c r="R32" s="42">
        <f t="shared" si="10"/>
        <v>0</v>
      </c>
      <c r="S32" s="41">
        <f t="shared" si="11"/>
        <v>0</v>
      </c>
      <c r="T32" s="42">
        <f t="shared" si="17"/>
        <v>0</v>
      </c>
      <c r="U32" s="42">
        <f t="shared" si="12"/>
        <v>0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0</v>
      </c>
      <c r="W32" s="41">
        <f t="shared" si="13"/>
        <v>0</v>
      </c>
      <c r="X32" s="43">
        <f t="shared" si="14"/>
        <v>0</v>
      </c>
      <c r="Y32" s="52"/>
      <c r="Z32" s="43">
        <f t="shared" si="15"/>
        <v>0</v>
      </c>
      <c r="AA32" s="45"/>
      <c r="AB32" s="46"/>
    </row>
    <row r="33" ht="12.0" customHeight="1">
      <c r="A33" s="33">
        <f t="shared" si="1"/>
        <v>31</v>
      </c>
      <c r="B33" s="34">
        <f t="shared" si="16"/>
        <v>43675</v>
      </c>
      <c r="C33" s="48">
        <f>IF(TEXT(B33,"MM")=TEXT(B6,"MM"),1,"")</f>
        <v>1</v>
      </c>
      <c r="D33" s="38"/>
      <c r="E33" s="37">
        <f t="shared" si="21"/>
        <v>0</v>
      </c>
      <c r="F33" s="38"/>
      <c r="G33" s="37">
        <f t="shared" si="22"/>
        <v>0</v>
      </c>
      <c r="H33" s="38"/>
      <c r="I33" s="37">
        <f t="shared" si="23"/>
        <v>0</v>
      </c>
      <c r="J33" s="38"/>
      <c r="K33" s="37">
        <f t="shared" si="18"/>
        <v>0</v>
      </c>
      <c r="L33" s="38"/>
      <c r="M33" s="37">
        <f t="shared" si="19"/>
        <v>0</v>
      </c>
      <c r="N33" s="38"/>
      <c r="O33" s="41">
        <f t="shared" si="20"/>
        <v>0</v>
      </c>
      <c r="P33" s="42">
        <f t="shared" si="8"/>
        <v>0</v>
      </c>
      <c r="Q33" s="41">
        <f t="shared" si="9"/>
        <v>0</v>
      </c>
      <c r="R33" s="42">
        <f t="shared" si="10"/>
        <v>0</v>
      </c>
      <c r="S33" s="41">
        <f t="shared" si="11"/>
        <v>0</v>
      </c>
      <c r="T33" s="42">
        <f t="shared" si="17"/>
        <v>0</v>
      </c>
      <c r="U33" s="42">
        <f t="shared" si="12"/>
        <v>0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5</v>
      </c>
      <c r="W33" s="41">
        <f t="shared" si="13"/>
        <v>0</v>
      </c>
      <c r="X33" s="43">
        <f t="shared" si="14"/>
        <v>0</v>
      </c>
      <c r="Y33" s="51"/>
      <c r="Z33" s="43">
        <f t="shared" si="15"/>
        <v>0</v>
      </c>
      <c r="AA33" s="45"/>
      <c r="AB33" s="46"/>
    </row>
    <row r="34" ht="12.0" customHeight="1">
      <c r="A34" s="33">
        <f t="shared" si="1"/>
        <v>31</v>
      </c>
      <c r="B34" s="34">
        <f t="shared" si="16"/>
        <v>43676</v>
      </c>
      <c r="C34" s="48">
        <f t="shared" ref="C34:C35" si="24">IF(TEXT(B34,"MM")=TEXT(B6,"MM"),1,"")</f>
        <v>1</v>
      </c>
      <c r="D34" s="38"/>
      <c r="E34" s="37">
        <f t="shared" si="21"/>
        <v>0</v>
      </c>
      <c r="F34" s="38"/>
      <c r="G34" s="37">
        <f t="shared" si="22"/>
        <v>0</v>
      </c>
      <c r="H34" s="69"/>
      <c r="I34" s="37">
        <f t="shared" si="23"/>
        <v>0</v>
      </c>
      <c r="J34" s="69"/>
      <c r="K34" s="37">
        <f t="shared" si="18"/>
        <v>0</v>
      </c>
      <c r="L34" s="38"/>
      <c r="M34" s="37">
        <f t="shared" si="19"/>
        <v>0</v>
      </c>
      <c r="N34" s="38"/>
      <c r="O34" s="41">
        <f t="shared" si="20"/>
        <v>0</v>
      </c>
      <c r="P34" s="42">
        <f t="shared" si="8"/>
        <v>0</v>
      </c>
      <c r="Q34" s="41">
        <f t="shared" si="9"/>
        <v>0</v>
      </c>
      <c r="R34" s="42">
        <f t="shared" si="10"/>
        <v>0</v>
      </c>
      <c r="S34" s="41">
        <f t="shared" si="11"/>
        <v>0</v>
      </c>
      <c r="T34" s="42">
        <f t="shared" ref="T34:T35" si="25">IF(TEXT(B34,"DDD") = "So.", SUM($R27:$R34), 0)</f>
        <v>0</v>
      </c>
      <c r="U34" s="42">
        <f t="shared" si="12"/>
        <v>0</v>
      </c>
      <c r="V34" s="41">
        <f>IF(Y34="halber Urlaubstag",0,IF(OR(Y34="Feiertag",Y34="Krankenstand",Y34="Urlaub",Y34="Pflegeurlaub"),0,IF(Y34="halber Arbeitstag",INDIRECT(ADDRESS((ROW('Jahresüberblick'!$C$12)+WEEKDAY(B34,2)),4,4,TRUE,"Jahresüberblick"))*0.5,INDIRECT(ADDRESS((ROW('Jahresüberblick'!$C$12)+WEEKDAY(B34,2)),4,4,TRUE,"Jahresüberblick")))))</f>
        <v>5</v>
      </c>
      <c r="W34" s="41">
        <f t="shared" si="13"/>
        <v>0</v>
      </c>
      <c r="X34" s="43">
        <f t="shared" si="14"/>
        <v>0</v>
      </c>
      <c r="Y34" s="51"/>
      <c r="Z34" s="43">
        <f t="shared" si="15"/>
        <v>0</v>
      </c>
      <c r="AA34" s="45"/>
      <c r="AB34" s="46"/>
    </row>
    <row r="35" ht="12.0" customHeight="1">
      <c r="A35" s="33">
        <f t="shared" si="1"/>
        <v>31</v>
      </c>
      <c r="B35" s="34">
        <f>B34+1</f>
        <v>43677</v>
      </c>
      <c r="C35" s="48">
        <f t="shared" si="24"/>
        <v>1</v>
      </c>
      <c r="D35" s="38"/>
      <c r="E35" s="37">
        <f t="shared" si="21"/>
        <v>0</v>
      </c>
      <c r="F35" s="38"/>
      <c r="G35" s="37">
        <f t="shared" si="22"/>
        <v>0</v>
      </c>
      <c r="H35" s="69"/>
      <c r="I35" s="37">
        <f t="shared" si="23"/>
        <v>0</v>
      </c>
      <c r="J35" s="69"/>
      <c r="K35" s="37">
        <f t="shared" si="18"/>
        <v>0</v>
      </c>
      <c r="L35" s="38"/>
      <c r="M35" s="37">
        <f t="shared" si="19"/>
        <v>0</v>
      </c>
      <c r="N35" s="38"/>
      <c r="O35" s="41">
        <f t="shared" si="20"/>
        <v>0</v>
      </c>
      <c r="P35" s="42">
        <f t="shared" si="8"/>
        <v>0</v>
      </c>
      <c r="Q35" s="41">
        <f t="shared" si="9"/>
        <v>0</v>
      </c>
      <c r="R35" s="42">
        <f t="shared" si="10"/>
        <v>0</v>
      </c>
      <c r="S35" s="41">
        <f t="shared" si="11"/>
        <v>0</v>
      </c>
      <c r="T35" s="42">
        <f t="shared" si="25"/>
        <v>0</v>
      </c>
      <c r="U35" s="42">
        <f t="shared" si="12"/>
        <v>0</v>
      </c>
      <c r="V35" s="41">
        <f>IF(Y35="halber Urlaubstag",0,IF(OR(Y35="Feiertag",Y35="Krankenstand",Y35="Urlaub",Y35="Pflegeurlaub"),0,IF(Y35="halber Arbeitstag",INDIRECT(ADDRESS((ROW('Jahresüberblick'!$C$12)+WEEKDAY(B35,2)),4,4,TRUE,"Jahresüberblick"))*0.5,INDIRECT(ADDRESS((ROW('Jahresüberblick'!$C$12)+WEEKDAY(B35,2)),4,4,TRUE,"Jahresüberblick")))))</f>
        <v>5</v>
      </c>
      <c r="W35" s="41">
        <f t="shared" si="13"/>
        <v>0</v>
      </c>
      <c r="X35" s="43">
        <f t="shared" si="14"/>
        <v>0</v>
      </c>
      <c r="Y35" s="52"/>
      <c r="Z35" s="43">
        <f t="shared" si="15"/>
        <v>0</v>
      </c>
      <c r="AA35" s="45"/>
      <c r="AB35" s="46"/>
    </row>
    <row r="36" ht="12.75" customHeight="1">
      <c r="A36" s="53"/>
      <c r="B36" s="55"/>
      <c r="C36" s="57" t="s">
        <v>24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8"/>
      <c r="R36" s="59">
        <f>SUM(R5:R35)</f>
        <v>0</v>
      </c>
      <c r="S36" s="60">
        <f>SUBTOTAL(9,S5:S35)</f>
        <v>0</v>
      </c>
      <c r="T36" s="55"/>
      <c r="U36" s="55"/>
      <c r="V36" s="60">
        <f>SUBTOTAL(9,V5:V35)</f>
        <v>85</v>
      </c>
      <c r="W36" s="61">
        <f t="shared" ref="W36:X36" si="26">SUM(W5:W35)</f>
        <v>0</v>
      </c>
      <c r="X36" s="63">
        <f t="shared" si="26"/>
        <v>0</v>
      </c>
      <c r="Y36" s="64"/>
      <c r="Z36" s="63">
        <f>SUM(Z5:Z35)</f>
        <v>-6</v>
      </c>
      <c r="AA36" s="64"/>
      <c r="AB36" s="65"/>
    </row>
  </sheetData>
  <autoFilter ref="$C$2:$C$36"/>
  <mergeCells count="19">
    <mergeCell ref="B3:B4"/>
    <mergeCell ref="A2:A4"/>
    <mergeCell ref="D2:E4"/>
    <mergeCell ref="D1:H1"/>
    <mergeCell ref="F2:G4"/>
    <mergeCell ref="H2:I4"/>
    <mergeCell ref="J2:K4"/>
    <mergeCell ref="P2:Q3"/>
    <mergeCell ref="R2:S3"/>
    <mergeCell ref="N2:O4"/>
    <mergeCell ref="L2:M4"/>
    <mergeCell ref="X2:X3"/>
    <mergeCell ref="Y2:Y4"/>
    <mergeCell ref="Z2:Z4"/>
    <mergeCell ref="AA2:AB4"/>
    <mergeCell ref="W2:W3"/>
    <mergeCell ref="U2:U3"/>
    <mergeCell ref="V2:V3"/>
    <mergeCell ref="T2:T4"/>
  </mergeCells>
  <conditionalFormatting sqref="X5:AB35">
    <cfRule type="expression" dxfId="0" priority="1">
      <formula>OR(TEXT($B5,"DDD")="So.",TEXT($B5,"DDD")="Sa.")</formula>
    </cfRule>
  </conditionalFormatting>
  <conditionalFormatting sqref="W5:W35">
    <cfRule type="expression" dxfId="0" priority="2">
      <formula>OR(TEXT($B5,"DDD")="So.",TEXT($B5,"DDD")="Sa.")</formula>
    </cfRule>
  </conditionalFormatting>
  <conditionalFormatting sqref="W5:W36">
    <cfRule type="cellIs" dxfId="1" priority="3" operator="greaterThan">
      <formula>0</formula>
    </cfRule>
  </conditionalFormatting>
  <conditionalFormatting sqref="B5:B35">
    <cfRule type="cellIs" dxfId="2" priority="4" operator="equal">
      <formula>TODAY()</formula>
    </cfRule>
  </conditionalFormatting>
  <conditionalFormatting sqref="D5:X35 Z5:Z35">
    <cfRule type="expression" dxfId="3" priority="5">
      <formula>OR(TEXT($B5,"DDD")="So.",TEXT($B5,"DDD")="Sa.")</formula>
    </cfRule>
  </conditionalFormatting>
  <conditionalFormatting sqref="D5:V35 X5:X35 Z5:Z35 AB5:AB35">
    <cfRule type="expression" dxfId="2" priority="6">
      <formula>$B5=TODAY()</formula>
    </cfRule>
  </conditionalFormatting>
  <conditionalFormatting sqref="I5:I35 K5:X35 Z5:Z35">
    <cfRule type="cellIs" dxfId="4" priority="7" operator="equal">
      <formula>0</formula>
    </cfRule>
  </conditionalFormatting>
  <conditionalFormatting sqref="W5:W36">
    <cfRule type="cellIs" dxfId="5" priority="8" operator="lessThan">
      <formula>0</formula>
    </cfRule>
  </conditionalFormatting>
  <dataValidations>
    <dataValidation type="list" allowBlank="1" showErrorMessage="1" sqref="Y17:Y35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1" t="str">
        <f>"  "&amp;'Jahresüberblick'!C4</f>
        <v>  WATZAL Kevin</v>
      </c>
      <c r="B1" s="2"/>
      <c r="C1" s="4"/>
      <c r="D1" s="5" t="str">
        <f>Text($B$5, "MMMM")&amp;" "&amp;Text($B$5, "YYYY") </f>
        <v>August 2019</v>
      </c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'Jahresüberblick'!B32</f>
        <v>43678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5" si="1">WEEKNUM(B5,2)</f>
        <v>31</v>
      </c>
      <c r="B5" s="34">
        <f>B2</f>
        <v>43678</v>
      </c>
      <c r="C5" s="35">
        <v>1.0</v>
      </c>
      <c r="D5" s="36"/>
      <c r="E5" s="37"/>
      <c r="F5" s="39"/>
      <c r="G5" s="37"/>
      <c r="H5" s="36"/>
      <c r="I5" s="37"/>
      <c r="J5" s="36"/>
      <c r="K5" s="37"/>
      <c r="L5" s="38"/>
      <c r="M5" s="37"/>
      <c r="N5" s="40"/>
      <c r="O5" s="41">
        <f t="shared" ref="O5:O14" si="2">N5*24</f>
        <v>0</v>
      </c>
      <c r="P5" s="42">
        <f t="shared" ref="P5:P16" si="3">IF(AND($F5 &gt; 0, $H5 &gt; $F5), $H5 - $F5, 0) + IF(AND($J5 &gt; 0, $L5 &gt; $J5), $L5 - $J5, 0)</f>
        <v>0</v>
      </c>
      <c r="Q5" s="41">
        <f t="shared" ref="Q5:Q16" si="4">P5*24</f>
        <v>0</v>
      </c>
      <c r="R5" s="42">
        <f t="shared" ref="R5:R16" si="5">IF(AND($D5 &gt; 0, $F5 &gt; $D5),$F5-$D5,0) + IF(AND($H5 &gt; 0, $J5 &gt; $H5),$J5-$H5,0) + IF(AND($L5 &gt; 0, $N5 &gt; $L5),$N5-$L5,0)</f>
        <v>0</v>
      </c>
      <c r="S5" s="41">
        <f t="shared" ref="S5:S16" si="6">R5*24</f>
        <v>0</v>
      </c>
      <c r="T5" s="41">
        <f>IF(TEXT(B5,"DDD") = "So.", SUM(R5), 0)</f>
        <v>0</v>
      </c>
      <c r="U5" s="42">
        <f t="shared" ref="U5:U16" si="7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5</v>
      </c>
      <c r="W5" s="41">
        <f t="shared" ref="W5:W35" si="8">IF(OR(Y5="Zeitausgleich",Y5="Krankenstand"),0,IF(NOW()+1&gt;=B5+1,S5-V5,0))</f>
        <v>0</v>
      </c>
      <c r="X5" s="43">
        <f t="shared" ref="X5:X35" si="9">IF(Y5="Zeitausgleich",-V5,0)</f>
        <v>0</v>
      </c>
      <c r="Y5" s="44"/>
      <c r="Z5" s="43">
        <f t="shared" ref="Z5:Z35" si="10">IF(Y5="Urlaub", -1, 0) + IF(Y5="halber Urlaubstag", -0.5, 0)</f>
        <v>0</v>
      </c>
      <c r="AA5" s="45"/>
      <c r="AB5" s="47"/>
    </row>
    <row r="6" ht="12.0" customHeight="1">
      <c r="A6" s="33">
        <f t="shared" si="1"/>
        <v>31</v>
      </c>
      <c r="B6" s="34">
        <f t="shared" ref="B6:B34" si="11">B5+1</f>
        <v>43679</v>
      </c>
      <c r="C6" s="48">
        <v>1.0</v>
      </c>
      <c r="D6" s="36"/>
      <c r="E6" s="37"/>
      <c r="F6" s="36"/>
      <c r="G6" s="37"/>
      <c r="H6" s="36"/>
      <c r="I6" s="37"/>
      <c r="J6" s="36"/>
      <c r="K6" s="37"/>
      <c r="L6" s="38"/>
      <c r="M6" s="37"/>
      <c r="N6" s="38"/>
      <c r="O6" s="41">
        <f t="shared" si="2"/>
        <v>0</v>
      </c>
      <c r="P6" s="42">
        <f t="shared" si="3"/>
        <v>0</v>
      </c>
      <c r="Q6" s="41">
        <f t="shared" si="4"/>
        <v>0</v>
      </c>
      <c r="R6" s="42">
        <f t="shared" si="5"/>
        <v>0</v>
      </c>
      <c r="S6" s="41">
        <f t="shared" si="6"/>
        <v>0</v>
      </c>
      <c r="T6" s="42">
        <f>IF(TEXT(B6,"DDD") = "So.", SUM(R5:R6), 0)</f>
        <v>0</v>
      </c>
      <c r="U6" s="42">
        <f t="shared" si="7"/>
        <v>0</v>
      </c>
      <c r="V6" s="41">
        <f>IF(Y6="halber Urlaubstag",0,IF(OR(Y6="Feiertag",Y6="Krankenstand",Y6="Urlaub",Y6="Pflegeurlaub"),0,IF(Y6="halber Arbeitstag",INDIRECT(ADDRESS((ROW('Jahresüberblick'!$C$12)+WEEKDAY(B6,2)),4,4,TRUE,"Jahresüberblick"))*0.5,INDIRECT(ADDRESS((ROW('Jahresüberblick'!$C$12)+WEEKDAY(B6,2)),4,4,TRUE,"Jahresüberblick")))))</f>
        <v>5</v>
      </c>
      <c r="W6" s="41">
        <f t="shared" si="8"/>
        <v>0</v>
      </c>
      <c r="X6" s="43">
        <f t="shared" si="9"/>
        <v>0</v>
      </c>
      <c r="Y6" s="44"/>
      <c r="Z6" s="43">
        <f t="shared" si="10"/>
        <v>0</v>
      </c>
      <c r="AA6" s="45"/>
      <c r="AB6" s="46"/>
    </row>
    <row r="7" ht="12.0" customHeight="1">
      <c r="A7" s="33">
        <f t="shared" si="1"/>
        <v>31</v>
      </c>
      <c r="B7" s="34">
        <f t="shared" si="11"/>
        <v>43680</v>
      </c>
      <c r="C7" s="48">
        <v>1.0</v>
      </c>
      <c r="D7" s="36"/>
      <c r="E7" s="37"/>
      <c r="F7" s="36"/>
      <c r="G7" s="37"/>
      <c r="H7" s="36"/>
      <c r="I7" s="37"/>
      <c r="J7" s="36"/>
      <c r="K7" s="37"/>
      <c r="L7" s="38"/>
      <c r="M7" s="37"/>
      <c r="N7" s="38"/>
      <c r="O7" s="41">
        <f t="shared" si="2"/>
        <v>0</v>
      </c>
      <c r="P7" s="42">
        <f t="shared" si="3"/>
        <v>0</v>
      </c>
      <c r="Q7" s="41">
        <f t="shared" si="4"/>
        <v>0</v>
      </c>
      <c r="R7" s="42">
        <f t="shared" si="5"/>
        <v>0</v>
      </c>
      <c r="S7" s="41">
        <f t="shared" si="6"/>
        <v>0</v>
      </c>
      <c r="T7" s="42">
        <f>IF(TEXT(B7,"DDD") = "So.", SUM(R5:R7), 0)</f>
        <v>0</v>
      </c>
      <c r="U7" s="42">
        <f t="shared" si="7"/>
        <v>0</v>
      </c>
      <c r="V7" s="41">
        <f>IF(Y7="halber Urlaubstag",0,IF(OR(Y7="Feiertag",Y7="Krankenstand",Y7="Urlaub",Y7="Pflegeurlaub"),0,IF(Y7="halber Arbeitstag",INDIRECT(ADDRESS((ROW('Jahresüberblick'!$C$12)+WEEKDAY(B7,2)),4,4,TRUE,"Jahresüberblick"))*0.5,INDIRECT(ADDRESS((ROW('Jahresüberblick'!$C$12)+WEEKDAY(B7,2)),4,4,TRUE,"Jahresüberblick")))))</f>
        <v>0</v>
      </c>
      <c r="W7" s="41">
        <f t="shared" si="8"/>
        <v>0</v>
      </c>
      <c r="X7" s="43">
        <f t="shared" si="9"/>
        <v>0</v>
      </c>
      <c r="Y7" s="44"/>
      <c r="Z7" s="43">
        <f t="shared" si="10"/>
        <v>0</v>
      </c>
      <c r="AA7" s="45"/>
      <c r="AB7" s="46"/>
    </row>
    <row r="8" ht="12.0" customHeight="1">
      <c r="A8" s="33">
        <f t="shared" si="1"/>
        <v>31</v>
      </c>
      <c r="B8" s="34">
        <f t="shared" si="11"/>
        <v>43681</v>
      </c>
      <c r="C8" s="48">
        <v>1.0</v>
      </c>
      <c r="D8" s="36"/>
      <c r="E8" s="37"/>
      <c r="F8" s="36"/>
      <c r="G8" s="37"/>
      <c r="H8" s="36"/>
      <c r="I8" s="37"/>
      <c r="J8" s="36"/>
      <c r="K8" s="37"/>
      <c r="L8" s="38"/>
      <c r="M8" s="37"/>
      <c r="N8" s="38"/>
      <c r="O8" s="41">
        <f t="shared" si="2"/>
        <v>0</v>
      </c>
      <c r="P8" s="42">
        <f t="shared" si="3"/>
        <v>0</v>
      </c>
      <c r="Q8" s="41">
        <f t="shared" si="4"/>
        <v>0</v>
      </c>
      <c r="R8" s="42">
        <f t="shared" si="5"/>
        <v>0</v>
      </c>
      <c r="S8" s="41">
        <f t="shared" si="6"/>
        <v>0</v>
      </c>
      <c r="T8" s="42">
        <f>IF(TEXT(B8,"DDD") = "So.", SUM(R5:R8), 0)</f>
        <v>0</v>
      </c>
      <c r="U8" s="42">
        <f t="shared" si="7"/>
        <v>0</v>
      </c>
      <c r="V8" s="41">
        <f>IF(Y8="halber Urlaubstag",0,IF(OR(Y8="Feiertag",Y8="Krankenstand",Y8="Urlaub",Y8="Pflegeurlaub"),0,IF(Y8="halber Arbeitstag",INDIRECT(ADDRESS((ROW('Jahresüberblick'!$C$12)+WEEKDAY(B8,2)),4,4,TRUE,"Jahresüberblick"))*0.5,INDIRECT(ADDRESS((ROW('Jahresüberblick'!$C$12)+WEEKDAY(B8,2)),4,4,TRUE,"Jahresüberblick")))))</f>
        <v>0</v>
      </c>
      <c r="W8" s="41">
        <f t="shared" si="8"/>
        <v>0</v>
      </c>
      <c r="X8" s="43">
        <f t="shared" si="9"/>
        <v>0</v>
      </c>
      <c r="Y8" s="44"/>
      <c r="Z8" s="43">
        <f t="shared" si="10"/>
        <v>0</v>
      </c>
      <c r="AA8" s="45"/>
      <c r="AB8" s="46"/>
    </row>
    <row r="9" ht="12.0" customHeight="1">
      <c r="A9" s="33">
        <f t="shared" si="1"/>
        <v>32</v>
      </c>
      <c r="B9" s="34">
        <f t="shared" si="11"/>
        <v>43682</v>
      </c>
      <c r="C9" s="48">
        <v>1.0</v>
      </c>
      <c r="D9" s="38"/>
      <c r="E9" s="37"/>
      <c r="F9" s="38"/>
      <c r="G9" s="37"/>
      <c r="H9" s="38"/>
      <c r="I9" s="37"/>
      <c r="J9" s="38"/>
      <c r="K9" s="37"/>
      <c r="L9" s="38"/>
      <c r="M9" s="37"/>
      <c r="N9" s="38"/>
      <c r="O9" s="41">
        <f t="shared" si="2"/>
        <v>0</v>
      </c>
      <c r="P9" s="42">
        <f t="shared" si="3"/>
        <v>0</v>
      </c>
      <c r="Q9" s="41">
        <f t="shared" si="4"/>
        <v>0</v>
      </c>
      <c r="R9" s="42">
        <f t="shared" si="5"/>
        <v>0</v>
      </c>
      <c r="S9" s="41">
        <f t="shared" si="6"/>
        <v>0</v>
      </c>
      <c r="T9" s="42">
        <f>IF(TEXT(B9,"DDD") = "So.", SUM(R5:R9), 0)</f>
        <v>0</v>
      </c>
      <c r="U9" s="42">
        <f t="shared" si="7"/>
        <v>0</v>
      </c>
      <c r="V9" s="41">
        <f>IF(Y9="halber Urlaubstag",0,IF(OR(Y9="Feiertag",Y9="Krankenstand",Y9="Urlaub",Y9="Pflegeurlaub"),0,IF(Y9="halber Arbeitstag",INDIRECT(ADDRESS((ROW('Jahresüberblick'!$C$12)+WEEKDAY(B9,2)),4,4,TRUE,"Jahresüberblick"))*0.5,INDIRECT(ADDRESS((ROW('Jahresüberblick'!$C$12)+WEEKDAY(B9,2)),4,4,TRUE,"Jahresüberblick")))))</f>
        <v>5</v>
      </c>
      <c r="W9" s="41">
        <f t="shared" si="8"/>
        <v>0</v>
      </c>
      <c r="X9" s="43">
        <f t="shared" si="9"/>
        <v>0</v>
      </c>
      <c r="Y9" s="44"/>
      <c r="Z9" s="43">
        <f t="shared" si="10"/>
        <v>0</v>
      </c>
      <c r="AA9" s="45"/>
      <c r="AB9" s="46"/>
    </row>
    <row r="10" ht="12.0" customHeight="1">
      <c r="A10" s="33">
        <f t="shared" si="1"/>
        <v>32</v>
      </c>
      <c r="B10" s="34">
        <f t="shared" si="11"/>
        <v>43683</v>
      </c>
      <c r="C10" s="48">
        <v>1.0</v>
      </c>
      <c r="D10" s="38"/>
      <c r="E10" s="37"/>
      <c r="F10" s="38"/>
      <c r="G10" s="37"/>
      <c r="H10" s="38"/>
      <c r="I10" s="37"/>
      <c r="J10" s="38"/>
      <c r="K10" s="37"/>
      <c r="L10" s="38"/>
      <c r="M10" s="37"/>
      <c r="N10" s="38"/>
      <c r="O10" s="41">
        <f t="shared" si="2"/>
        <v>0</v>
      </c>
      <c r="P10" s="42">
        <f t="shared" si="3"/>
        <v>0</v>
      </c>
      <c r="Q10" s="41">
        <f t="shared" si="4"/>
        <v>0</v>
      </c>
      <c r="R10" s="42">
        <f t="shared" si="5"/>
        <v>0</v>
      </c>
      <c r="S10" s="41">
        <f t="shared" si="6"/>
        <v>0</v>
      </c>
      <c r="T10" s="42">
        <f>IF(TEXT(B10,"DDD") = "So.", SUM(R5:R10), 0)</f>
        <v>0</v>
      </c>
      <c r="U10" s="42">
        <f t="shared" si="7"/>
        <v>0</v>
      </c>
      <c r="V10" s="41">
        <f>IF(Y10="halber Urlaubstag",0,IF(OR(Y10="Feiertag",Y10="Krankenstand",Y10="Urlaub",Y10="Pflegeurlaub"),0,IF(Y10="halber Arbeitstag",INDIRECT(ADDRESS((ROW('Jahresüberblick'!$C$12)+WEEKDAY(B10,2)),4,4,TRUE,"Jahresüberblick"))*0.5,INDIRECT(ADDRESS((ROW('Jahresüberblick'!$C$12)+WEEKDAY(B10,2)),4,4,TRUE,"Jahresüberblick")))))</f>
        <v>5</v>
      </c>
      <c r="W10" s="41">
        <f t="shared" si="8"/>
        <v>0</v>
      </c>
      <c r="X10" s="43">
        <f t="shared" si="9"/>
        <v>0</v>
      </c>
      <c r="Y10" s="44"/>
      <c r="Z10" s="43">
        <f t="shared" si="10"/>
        <v>0</v>
      </c>
      <c r="AA10" s="45"/>
      <c r="AB10" s="46"/>
    </row>
    <row r="11" ht="12.0" customHeight="1">
      <c r="A11" s="33">
        <f t="shared" si="1"/>
        <v>32</v>
      </c>
      <c r="B11" s="34">
        <f t="shared" si="11"/>
        <v>43684</v>
      </c>
      <c r="C11" s="48">
        <v>1.0</v>
      </c>
      <c r="D11" s="36"/>
      <c r="E11" s="37"/>
      <c r="F11" s="36"/>
      <c r="G11" s="37"/>
      <c r="H11" s="36"/>
      <c r="I11" s="37"/>
      <c r="J11" s="36"/>
      <c r="K11" s="37"/>
      <c r="L11" s="38"/>
      <c r="M11" s="37"/>
      <c r="N11" s="38"/>
      <c r="O11" s="41">
        <f t="shared" si="2"/>
        <v>0</v>
      </c>
      <c r="P11" s="42">
        <f t="shared" si="3"/>
        <v>0</v>
      </c>
      <c r="Q11" s="41">
        <f t="shared" si="4"/>
        <v>0</v>
      </c>
      <c r="R11" s="42">
        <f t="shared" si="5"/>
        <v>0</v>
      </c>
      <c r="S11" s="41">
        <f t="shared" si="6"/>
        <v>0</v>
      </c>
      <c r="T11" s="42">
        <f t="shared" ref="T11:T16" si="12">IF(TEXT(B11,"DDD") = "So.", SUM($R5:$R11), 0)</f>
        <v>0</v>
      </c>
      <c r="U11" s="42">
        <f t="shared" si="7"/>
        <v>0</v>
      </c>
      <c r="V11" s="41">
        <f>IF(Y11="halber Urlaubstag",0,IF(OR(Y11="Feiertag",Y11="Krankenstand",Y11="Urlaub",Y11="Pflegeurlaub"),0,IF(Y11="halber Arbeitstag",INDIRECT(ADDRESS((ROW('Jahresüberblick'!$C$12)+WEEKDAY(B11,2)),4,4,TRUE,"Jahresüberblick"))*0.5,INDIRECT(ADDRESS((ROW('Jahresüberblick'!$C$12)+WEEKDAY(B11,2)),4,4,TRUE,"Jahresüberblick")))))</f>
        <v>5</v>
      </c>
      <c r="W11" s="41">
        <f t="shared" si="8"/>
        <v>0</v>
      </c>
      <c r="X11" s="43">
        <f t="shared" si="9"/>
        <v>0</v>
      </c>
      <c r="Y11" s="50"/>
      <c r="Z11" s="43">
        <f t="shared" si="10"/>
        <v>0</v>
      </c>
      <c r="AA11" s="45"/>
      <c r="AB11" s="46"/>
    </row>
    <row r="12" ht="12.0" customHeight="1">
      <c r="A12" s="33">
        <f t="shared" si="1"/>
        <v>32</v>
      </c>
      <c r="B12" s="34">
        <f t="shared" si="11"/>
        <v>43685</v>
      </c>
      <c r="C12" s="48">
        <v>1.0</v>
      </c>
      <c r="D12" s="36"/>
      <c r="E12" s="37"/>
      <c r="F12" s="36"/>
      <c r="G12" s="37"/>
      <c r="H12" s="36"/>
      <c r="I12" s="37"/>
      <c r="J12" s="36"/>
      <c r="K12" s="37"/>
      <c r="L12" s="38"/>
      <c r="M12" s="37"/>
      <c r="N12" s="38"/>
      <c r="O12" s="41">
        <f t="shared" si="2"/>
        <v>0</v>
      </c>
      <c r="P12" s="42">
        <f t="shared" si="3"/>
        <v>0</v>
      </c>
      <c r="Q12" s="41">
        <f t="shared" si="4"/>
        <v>0</v>
      </c>
      <c r="R12" s="42">
        <f t="shared" si="5"/>
        <v>0</v>
      </c>
      <c r="S12" s="41">
        <f t="shared" si="6"/>
        <v>0</v>
      </c>
      <c r="T12" s="42">
        <f t="shared" si="12"/>
        <v>0</v>
      </c>
      <c r="U12" s="42">
        <f t="shared" si="7"/>
        <v>0</v>
      </c>
      <c r="V12" s="41">
        <f>IF(Y12="halber Urlaubstag",0,IF(OR(Y12="Feiertag",Y12="Krankenstand",Y12="Urlaub",Y12="Pflegeurlaub"),0,IF(Y12="halber Arbeitstag",INDIRECT(ADDRESS((ROW('Jahresüberblick'!$C$12)+WEEKDAY(B12,2)),4,4,TRUE,"Jahresüberblick"))*0.5,INDIRECT(ADDRESS((ROW('Jahresüberblick'!$C$12)+WEEKDAY(B12,2)),4,4,TRUE,"Jahresüberblick")))))</f>
        <v>5</v>
      </c>
      <c r="W12" s="41">
        <f t="shared" si="8"/>
        <v>0</v>
      </c>
      <c r="X12" s="43">
        <f t="shared" si="9"/>
        <v>0</v>
      </c>
      <c r="Y12" s="44"/>
      <c r="Z12" s="43">
        <f t="shared" si="10"/>
        <v>0</v>
      </c>
      <c r="AA12" s="45"/>
      <c r="AB12" s="46"/>
    </row>
    <row r="13" ht="12.0" customHeight="1">
      <c r="A13" s="33">
        <f t="shared" si="1"/>
        <v>32</v>
      </c>
      <c r="B13" s="34">
        <f t="shared" si="11"/>
        <v>43686</v>
      </c>
      <c r="C13" s="48">
        <v>1.0</v>
      </c>
      <c r="D13" s="36"/>
      <c r="E13" s="37"/>
      <c r="F13" s="36"/>
      <c r="G13" s="37"/>
      <c r="H13" s="36"/>
      <c r="I13" s="37"/>
      <c r="J13" s="36"/>
      <c r="K13" s="37"/>
      <c r="L13" s="38"/>
      <c r="M13" s="37"/>
      <c r="N13" s="38"/>
      <c r="O13" s="41">
        <f t="shared" si="2"/>
        <v>0</v>
      </c>
      <c r="P13" s="42">
        <f t="shared" si="3"/>
        <v>0</v>
      </c>
      <c r="Q13" s="41">
        <f t="shared" si="4"/>
        <v>0</v>
      </c>
      <c r="R13" s="42">
        <f t="shared" si="5"/>
        <v>0</v>
      </c>
      <c r="S13" s="41">
        <f t="shared" si="6"/>
        <v>0</v>
      </c>
      <c r="T13" s="42">
        <f t="shared" si="12"/>
        <v>0</v>
      </c>
      <c r="U13" s="42">
        <f t="shared" si="7"/>
        <v>0</v>
      </c>
      <c r="V13" s="41">
        <f>IF(Y13="halber Urlaubstag",0,IF(OR(Y13="Feiertag",Y13="Krankenstand",Y13="Urlaub",Y13="Pflegeurlaub"),0,IF(Y13="halber Arbeitstag",INDIRECT(ADDRESS((ROW('Jahresüberblick'!$C$12)+WEEKDAY(B13,2)),4,4,TRUE,"Jahresüberblick"))*0.5,INDIRECT(ADDRESS((ROW('Jahresüberblick'!$C$12)+WEEKDAY(B13,2)),4,4,TRUE,"Jahresüberblick")))))</f>
        <v>5</v>
      </c>
      <c r="W13" s="41">
        <f t="shared" si="8"/>
        <v>0</v>
      </c>
      <c r="X13" s="43">
        <f t="shared" si="9"/>
        <v>0</v>
      </c>
      <c r="Y13" s="51"/>
      <c r="Z13" s="43">
        <f t="shared" si="10"/>
        <v>0</v>
      </c>
      <c r="AA13" s="45"/>
      <c r="AB13" s="46"/>
    </row>
    <row r="14" ht="12.0" customHeight="1">
      <c r="A14" s="33">
        <f t="shared" si="1"/>
        <v>32</v>
      </c>
      <c r="B14" s="34">
        <f t="shared" si="11"/>
        <v>43687</v>
      </c>
      <c r="C14" s="48">
        <v>1.0</v>
      </c>
      <c r="D14" s="36"/>
      <c r="E14" s="37"/>
      <c r="F14" s="36"/>
      <c r="G14" s="37"/>
      <c r="H14" s="36"/>
      <c r="I14" s="37"/>
      <c r="J14" s="36"/>
      <c r="K14" s="37"/>
      <c r="L14" s="38"/>
      <c r="M14" s="37"/>
      <c r="N14" s="38"/>
      <c r="O14" s="41">
        <f t="shared" si="2"/>
        <v>0</v>
      </c>
      <c r="P14" s="42">
        <f t="shared" si="3"/>
        <v>0</v>
      </c>
      <c r="Q14" s="41">
        <f t="shared" si="4"/>
        <v>0</v>
      </c>
      <c r="R14" s="42">
        <f t="shared" si="5"/>
        <v>0</v>
      </c>
      <c r="S14" s="41">
        <f t="shared" si="6"/>
        <v>0</v>
      </c>
      <c r="T14" s="42">
        <f t="shared" si="12"/>
        <v>0</v>
      </c>
      <c r="U14" s="42">
        <f t="shared" si="7"/>
        <v>0</v>
      </c>
      <c r="V14" s="41">
        <f>IF(Y14="halber Urlaubstag",0,IF(OR(Y14="Feiertag",Y14="Krankenstand",Y14="Urlaub",Y14="Pflegeurlaub"),0,IF(Y14="halber Arbeitstag",INDIRECT(ADDRESS((ROW('Jahresüberblick'!$C$12)+WEEKDAY(B14,2)),4,4,TRUE,"Jahresüberblick"))*0.5,INDIRECT(ADDRESS((ROW('Jahresüberblick'!$C$12)+WEEKDAY(B14,2)),4,4,TRUE,"Jahresüberblick")))))</f>
        <v>0</v>
      </c>
      <c r="W14" s="41">
        <f t="shared" si="8"/>
        <v>0</v>
      </c>
      <c r="X14" s="43">
        <f t="shared" si="9"/>
        <v>0</v>
      </c>
      <c r="Y14" s="51"/>
      <c r="Z14" s="43">
        <f t="shared" si="10"/>
        <v>0</v>
      </c>
      <c r="AA14" s="45"/>
      <c r="AB14" s="46"/>
    </row>
    <row r="15" ht="12.0" customHeight="1">
      <c r="A15" s="33">
        <f t="shared" si="1"/>
        <v>32</v>
      </c>
      <c r="B15" s="34">
        <f t="shared" si="11"/>
        <v>43688</v>
      </c>
      <c r="C15" s="48">
        <v>1.0</v>
      </c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41"/>
      <c r="P15" s="42">
        <f t="shared" si="3"/>
        <v>0</v>
      </c>
      <c r="Q15" s="41">
        <f t="shared" si="4"/>
        <v>0</v>
      </c>
      <c r="R15" s="42">
        <f t="shared" si="5"/>
        <v>0</v>
      </c>
      <c r="S15" s="41">
        <f t="shared" si="6"/>
        <v>0</v>
      </c>
      <c r="T15" s="42">
        <f t="shared" si="12"/>
        <v>0</v>
      </c>
      <c r="U15" s="42">
        <f t="shared" si="7"/>
        <v>0</v>
      </c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0</v>
      </c>
      <c r="W15" s="41">
        <f t="shared" si="8"/>
        <v>0</v>
      </c>
      <c r="X15" s="43">
        <f t="shared" si="9"/>
        <v>0</v>
      </c>
      <c r="Y15" s="44"/>
      <c r="Z15" s="43">
        <f t="shared" si="10"/>
        <v>0</v>
      </c>
      <c r="AA15" s="45"/>
      <c r="AB15" s="46"/>
    </row>
    <row r="16" ht="12.0" customHeight="1">
      <c r="A16" s="33">
        <f t="shared" si="1"/>
        <v>33</v>
      </c>
      <c r="B16" s="34">
        <f t="shared" si="11"/>
        <v>43689</v>
      </c>
      <c r="C16" s="48">
        <v>1.0</v>
      </c>
      <c r="D16" s="36"/>
      <c r="E16" s="37"/>
      <c r="F16" s="36"/>
      <c r="G16" s="37"/>
      <c r="H16" s="36"/>
      <c r="I16" s="37"/>
      <c r="J16" s="36"/>
      <c r="K16" s="37"/>
      <c r="L16" s="38"/>
      <c r="M16" s="37"/>
      <c r="N16" s="38"/>
      <c r="O16" s="41"/>
      <c r="P16" s="42">
        <f t="shared" si="3"/>
        <v>0</v>
      </c>
      <c r="Q16" s="41">
        <f t="shared" si="4"/>
        <v>0</v>
      </c>
      <c r="R16" s="42">
        <f t="shared" si="5"/>
        <v>0</v>
      </c>
      <c r="S16" s="41">
        <f t="shared" si="6"/>
        <v>0</v>
      </c>
      <c r="T16" s="42">
        <f t="shared" si="12"/>
        <v>0</v>
      </c>
      <c r="U16" s="42">
        <f t="shared" si="7"/>
        <v>0</v>
      </c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5</v>
      </c>
      <c r="W16" s="41">
        <f t="shared" si="8"/>
        <v>0</v>
      </c>
      <c r="X16" s="43">
        <f t="shared" si="9"/>
        <v>0</v>
      </c>
      <c r="Y16" s="44"/>
      <c r="Z16" s="43">
        <f t="shared" si="10"/>
        <v>0</v>
      </c>
      <c r="AA16" s="45"/>
      <c r="AB16" s="46"/>
    </row>
    <row r="17" ht="12.0" customHeight="1">
      <c r="A17" s="33">
        <f t="shared" si="1"/>
        <v>33</v>
      </c>
      <c r="B17" s="34">
        <f t="shared" si="11"/>
        <v>43690</v>
      </c>
      <c r="C17" s="48">
        <v>1.0</v>
      </c>
      <c r="D17" s="38"/>
      <c r="E17" s="37"/>
      <c r="F17" s="38"/>
      <c r="G17" s="37"/>
      <c r="H17" s="38"/>
      <c r="I17" s="37"/>
      <c r="J17" s="38"/>
      <c r="K17" s="37"/>
      <c r="L17" s="38"/>
      <c r="M17" s="37"/>
      <c r="N17" s="38"/>
      <c r="O17" s="41"/>
      <c r="P17" s="42"/>
      <c r="Q17" s="41"/>
      <c r="R17" s="42"/>
      <c r="S17" s="41"/>
      <c r="T17" s="42">
        <f>IF(TEXT(B17,"DDD") = "So.", SUM(R12:R17), 0)</f>
        <v>0</v>
      </c>
      <c r="U17" s="42"/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5</v>
      </c>
      <c r="W17" s="41">
        <f t="shared" si="8"/>
        <v>0</v>
      </c>
      <c r="X17" s="43">
        <f t="shared" si="9"/>
        <v>0</v>
      </c>
      <c r="Y17" s="51"/>
      <c r="Z17" s="43">
        <f t="shared" si="10"/>
        <v>0</v>
      </c>
      <c r="AA17" s="45"/>
      <c r="AB17" s="46"/>
    </row>
    <row r="18" ht="12.0" customHeight="1">
      <c r="A18" s="33">
        <f t="shared" si="1"/>
        <v>33</v>
      </c>
      <c r="B18" s="34">
        <f t="shared" si="11"/>
        <v>43691</v>
      </c>
      <c r="C18" s="48">
        <v>1.0</v>
      </c>
      <c r="D18" s="36"/>
      <c r="E18" s="37"/>
      <c r="F18" s="36"/>
      <c r="G18" s="37"/>
      <c r="H18" s="36"/>
      <c r="I18" s="37"/>
      <c r="J18" s="36"/>
      <c r="K18" s="37"/>
      <c r="L18" s="38"/>
      <c r="M18" s="37"/>
      <c r="N18" s="38"/>
      <c r="O18" s="41">
        <f t="shared" ref="O18:O35" si="13">N18*24</f>
        <v>0</v>
      </c>
      <c r="P18" s="42">
        <f t="shared" ref="P18:P35" si="14">IF(AND($F18 &gt; 0, $H18 &gt; $F18), $H18 - $F18, 0) + IF(AND($J18 &gt; 0, $L18 &gt; $J18), $L18 - $J18, 0)</f>
        <v>0</v>
      </c>
      <c r="Q18" s="41">
        <f t="shared" ref="Q18:Q35" si="15">P18*24</f>
        <v>0</v>
      </c>
      <c r="R18" s="42">
        <f t="shared" ref="R18:R35" si="16">IF(AND($D18 &gt; 0, $F18 &gt; $D18),$F18-$D18,0) + IF(AND($H18 &gt; 0, $J18 &gt; $H18),$J18-$H18,0) + IF(AND($L18 &gt; 0, $N18 &gt; $L18),$N18-$L18,0)</f>
        <v>0</v>
      </c>
      <c r="S18" s="41">
        <f t="shared" ref="S18:S35" si="17">R18*24</f>
        <v>0</v>
      </c>
      <c r="T18" s="42">
        <f t="shared" ref="T18:T33" si="18">IF(TEXT(B18,"DDD") = "So.", SUM($R12:$R18), 0)</f>
        <v>0</v>
      </c>
      <c r="U18" s="42">
        <f t="shared" ref="U18:U35" si="19">IF($R18&lt;&gt;0,SUM($R$4:$R18),0)</f>
        <v>0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5</v>
      </c>
      <c r="W18" s="41">
        <f t="shared" si="8"/>
        <v>0</v>
      </c>
      <c r="X18" s="43">
        <f t="shared" si="9"/>
        <v>0</v>
      </c>
      <c r="Y18" s="51"/>
      <c r="Z18" s="43">
        <f t="shared" si="10"/>
        <v>0</v>
      </c>
      <c r="AA18" s="45"/>
      <c r="AB18" s="46"/>
    </row>
    <row r="19" ht="12.0" customHeight="1">
      <c r="A19" s="33">
        <f t="shared" si="1"/>
        <v>33</v>
      </c>
      <c r="B19" s="34">
        <f t="shared" si="11"/>
        <v>43692</v>
      </c>
      <c r="C19" s="48">
        <v>1.0</v>
      </c>
      <c r="D19" s="38"/>
      <c r="E19" s="37"/>
      <c r="F19" s="38"/>
      <c r="G19" s="37"/>
      <c r="H19" s="38"/>
      <c r="I19" s="37"/>
      <c r="J19" s="38"/>
      <c r="K19" s="37"/>
      <c r="L19" s="38"/>
      <c r="M19" s="37"/>
      <c r="N19" s="38"/>
      <c r="O19" s="41">
        <f t="shared" si="13"/>
        <v>0</v>
      </c>
      <c r="P19" s="42">
        <f t="shared" si="14"/>
        <v>0</v>
      </c>
      <c r="Q19" s="41">
        <f t="shared" si="15"/>
        <v>0</v>
      </c>
      <c r="R19" s="42">
        <f t="shared" si="16"/>
        <v>0</v>
      </c>
      <c r="S19" s="41">
        <f t="shared" si="17"/>
        <v>0</v>
      </c>
      <c r="T19" s="42">
        <f t="shared" si="18"/>
        <v>0</v>
      </c>
      <c r="U19" s="42">
        <f t="shared" si="19"/>
        <v>0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0</v>
      </c>
      <c r="W19" s="41">
        <f t="shared" si="8"/>
        <v>0</v>
      </c>
      <c r="X19" s="43">
        <f t="shared" si="9"/>
        <v>0</v>
      </c>
      <c r="Y19" s="52" t="s">
        <v>20</v>
      </c>
      <c r="Z19" s="43">
        <f t="shared" si="10"/>
        <v>0</v>
      </c>
      <c r="AA19" s="45"/>
      <c r="AB19" s="47" t="s">
        <v>30</v>
      </c>
    </row>
    <row r="20" ht="12.0" customHeight="1">
      <c r="A20" s="33">
        <f t="shared" si="1"/>
        <v>33</v>
      </c>
      <c r="B20" s="34">
        <f t="shared" si="11"/>
        <v>43693</v>
      </c>
      <c r="C20" s="48">
        <v>1.0</v>
      </c>
      <c r="D20" s="49"/>
      <c r="E20" s="37"/>
      <c r="F20" s="36"/>
      <c r="G20" s="37"/>
      <c r="H20" s="36"/>
      <c r="I20" s="37"/>
      <c r="J20" s="36"/>
      <c r="K20" s="37"/>
      <c r="L20" s="38"/>
      <c r="M20" s="37"/>
      <c r="N20" s="38"/>
      <c r="O20" s="41">
        <f t="shared" si="13"/>
        <v>0</v>
      </c>
      <c r="P20" s="42">
        <f t="shared" si="14"/>
        <v>0</v>
      </c>
      <c r="Q20" s="41">
        <f t="shared" si="15"/>
        <v>0</v>
      </c>
      <c r="R20" s="42">
        <f t="shared" si="16"/>
        <v>0</v>
      </c>
      <c r="S20" s="41">
        <f t="shared" si="17"/>
        <v>0</v>
      </c>
      <c r="T20" s="42">
        <f t="shared" si="18"/>
        <v>0</v>
      </c>
      <c r="U20" s="42">
        <f t="shared" si="19"/>
        <v>0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5</v>
      </c>
      <c r="W20" s="41">
        <f t="shared" si="8"/>
        <v>0</v>
      </c>
      <c r="X20" s="43">
        <f t="shared" si="9"/>
        <v>0</v>
      </c>
      <c r="Y20" s="51"/>
      <c r="Z20" s="43">
        <f t="shared" si="10"/>
        <v>0</v>
      </c>
      <c r="AA20" s="45"/>
      <c r="AB20" s="46"/>
    </row>
    <row r="21" ht="12.0" customHeight="1">
      <c r="A21" s="33">
        <f t="shared" si="1"/>
        <v>33</v>
      </c>
      <c r="B21" s="34">
        <f t="shared" si="11"/>
        <v>43694</v>
      </c>
      <c r="C21" s="48">
        <v>1.0</v>
      </c>
      <c r="D21" s="36"/>
      <c r="E21" s="37"/>
      <c r="F21" s="36"/>
      <c r="G21" s="37"/>
      <c r="H21" s="36"/>
      <c r="I21" s="37"/>
      <c r="J21" s="36"/>
      <c r="K21" s="37"/>
      <c r="L21" s="38"/>
      <c r="M21" s="37"/>
      <c r="N21" s="38"/>
      <c r="O21" s="41">
        <f t="shared" si="13"/>
        <v>0</v>
      </c>
      <c r="P21" s="42">
        <f t="shared" si="14"/>
        <v>0</v>
      </c>
      <c r="Q21" s="41">
        <f t="shared" si="15"/>
        <v>0</v>
      </c>
      <c r="R21" s="42">
        <f t="shared" si="16"/>
        <v>0</v>
      </c>
      <c r="S21" s="41">
        <f t="shared" si="17"/>
        <v>0</v>
      </c>
      <c r="T21" s="42">
        <f t="shared" si="18"/>
        <v>0</v>
      </c>
      <c r="U21" s="42">
        <f t="shared" si="19"/>
        <v>0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0</v>
      </c>
      <c r="W21" s="41">
        <f t="shared" si="8"/>
        <v>0</v>
      </c>
      <c r="X21" s="43">
        <f t="shared" si="9"/>
        <v>0</v>
      </c>
      <c r="Y21" s="51"/>
      <c r="Z21" s="43">
        <f t="shared" si="10"/>
        <v>0</v>
      </c>
      <c r="AA21" s="45"/>
      <c r="AB21" s="46"/>
    </row>
    <row r="22" ht="12.0" customHeight="1">
      <c r="A22" s="33">
        <f t="shared" si="1"/>
        <v>33</v>
      </c>
      <c r="B22" s="34">
        <f t="shared" si="11"/>
        <v>43695</v>
      </c>
      <c r="C22" s="48">
        <v>1.0</v>
      </c>
      <c r="D22" s="36"/>
      <c r="E22" s="37"/>
      <c r="F22" s="36"/>
      <c r="G22" s="37"/>
      <c r="H22" s="36"/>
      <c r="I22" s="37"/>
      <c r="J22" s="36"/>
      <c r="K22" s="37"/>
      <c r="L22" s="38"/>
      <c r="M22" s="37"/>
      <c r="N22" s="38"/>
      <c r="O22" s="41">
        <f t="shared" si="13"/>
        <v>0</v>
      </c>
      <c r="P22" s="42">
        <f t="shared" si="14"/>
        <v>0</v>
      </c>
      <c r="Q22" s="41">
        <f t="shared" si="15"/>
        <v>0</v>
      </c>
      <c r="R22" s="42">
        <f t="shared" si="16"/>
        <v>0</v>
      </c>
      <c r="S22" s="41">
        <f t="shared" si="17"/>
        <v>0</v>
      </c>
      <c r="T22" s="42">
        <f t="shared" si="18"/>
        <v>0</v>
      </c>
      <c r="U22" s="42">
        <f t="shared" si="19"/>
        <v>0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0</v>
      </c>
      <c r="W22" s="41">
        <f t="shared" si="8"/>
        <v>0</v>
      </c>
      <c r="X22" s="43">
        <f t="shared" si="9"/>
        <v>0</v>
      </c>
      <c r="Y22" s="51"/>
      <c r="Z22" s="43">
        <f t="shared" si="10"/>
        <v>0</v>
      </c>
      <c r="AA22" s="45"/>
      <c r="AB22" s="46"/>
    </row>
    <row r="23" ht="12.0" customHeight="1">
      <c r="A23" s="33">
        <f t="shared" si="1"/>
        <v>34</v>
      </c>
      <c r="B23" s="34">
        <f t="shared" si="11"/>
        <v>43696</v>
      </c>
      <c r="C23" s="48">
        <v>1.0</v>
      </c>
      <c r="D23" s="38"/>
      <c r="E23" s="37"/>
      <c r="F23" s="38"/>
      <c r="G23" s="37"/>
      <c r="H23" s="38"/>
      <c r="I23" s="37"/>
      <c r="J23" s="38"/>
      <c r="K23" s="37"/>
      <c r="L23" s="38"/>
      <c r="M23" s="37"/>
      <c r="N23" s="38"/>
      <c r="O23" s="41">
        <f t="shared" si="13"/>
        <v>0</v>
      </c>
      <c r="P23" s="42">
        <f t="shared" si="14"/>
        <v>0</v>
      </c>
      <c r="Q23" s="41">
        <f t="shared" si="15"/>
        <v>0</v>
      </c>
      <c r="R23" s="42">
        <f t="shared" si="16"/>
        <v>0</v>
      </c>
      <c r="S23" s="41">
        <f t="shared" si="17"/>
        <v>0</v>
      </c>
      <c r="T23" s="42">
        <f t="shared" si="18"/>
        <v>0</v>
      </c>
      <c r="U23" s="42">
        <f t="shared" si="19"/>
        <v>0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5</v>
      </c>
      <c r="W23" s="41">
        <f t="shared" si="8"/>
        <v>0</v>
      </c>
      <c r="X23" s="43">
        <f t="shared" si="9"/>
        <v>0</v>
      </c>
      <c r="Y23" s="51"/>
      <c r="Z23" s="43">
        <f t="shared" si="10"/>
        <v>0</v>
      </c>
      <c r="AA23" s="45"/>
      <c r="AB23" s="47"/>
    </row>
    <row r="24" ht="12.0" customHeight="1">
      <c r="A24" s="33">
        <f t="shared" si="1"/>
        <v>34</v>
      </c>
      <c r="B24" s="34">
        <f t="shared" si="11"/>
        <v>43697</v>
      </c>
      <c r="C24" s="48">
        <v>1.0</v>
      </c>
      <c r="D24" s="38"/>
      <c r="E24" s="37"/>
      <c r="F24" s="38"/>
      <c r="G24" s="37"/>
      <c r="H24" s="38"/>
      <c r="I24" s="37"/>
      <c r="J24" s="38"/>
      <c r="K24" s="37"/>
      <c r="L24" s="38"/>
      <c r="M24" s="37"/>
      <c r="N24" s="38"/>
      <c r="O24" s="41">
        <f t="shared" si="13"/>
        <v>0</v>
      </c>
      <c r="P24" s="42">
        <f t="shared" si="14"/>
        <v>0</v>
      </c>
      <c r="Q24" s="41">
        <f t="shared" si="15"/>
        <v>0</v>
      </c>
      <c r="R24" s="42">
        <f t="shared" si="16"/>
        <v>0</v>
      </c>
      <c r="S24" s="41">
        <f t="shared" si="17"/>
        <v>0</v>
      </c>
      <c r="T24" s="42">
        <f t="shared" si="18"/>
        <v>0</v>
      </c>
      <c r="U24" s="42">
        <f t="shared" si="19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5</v>
      </c>
      <c r="W24" s="41">
        <f t="shared" si="8"/>
        <v>0</v>
      </c>
      <c r="X24" s="43">
        <f t="shared" si="9"/>
        <v>0</v>
      </c>
      <c r="Y24" s="51"/>
      <c r="Z24" s="43">
        <f t="shared" si="10"/>
        <v>0</v>
      </c>
      <c r="AA24" s="45"/>
      <c r="AB24" s="46"/>
    </row>
    <row r="25" ht="12.0" customHeight="1">
      <c r="A25" s="33">
        <f t="shared" si="1"/>
        <v>34</v>
      </c>
      <c r="B25" s="34">
        <f t="shared" si="11"/>
        <v>43698</v>
      </c>
      <c r="C25" s="48">
        <v>1.0</v>
      </c>
      <c r="D25" s="36"/>
      <c r="E25" s="37"/>
      <c r="F25" s="36"/>
      <c r="G25" s="37"/>
      <c r="H25" s="36"/>
      <c r="I25" s="37"/>
      <c r="J25" s="36"/>
      <c r="K25" s="37"/>
      <c r="L25" s="36"/>
      <c r="M25" s="37"/>
      <c r="N25" s="36"/>
      <c r="O25" s="41">
        <f t="shared" si="13"/>
        <v>0</v>
      </c>
      <c r="P25" s="42">
        <f t="shared" si="14"/>
        <v>0</v>
      </c>
      <c r="Q25" s="41">
        <f t="shared" si="15"/>
        <v>0</v>
      </c>
      <c r="R25" s="42">
        <f t="shared" si="16"/>
        <v>0</v>
      </c>
      <c r="S25" s="41">
        <f t="shared" si="17"/>
        <v>0</v>
      </c>
      <c r="T25" s="42">
        <f t="shared" si="18"/>
        <v>0</v>
      </c>
      <c r="U25" s="42">
        <f t="shared" si="19"/>
        <v>0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5</v>
      </c>
      <c r="W25" s="41">
        <f t="shared" si="8"/>
        <v>0</v>
      </c>
      <c r="X25" s="43">
        <f t="shared" si="9"/>
        <v>0</v>
      </c>
      <c r="Y25" s="51"/>
      <c r="Z25" s="43">
        <f t="shared" si="10"/>
        <v>0</v>
      </c>
      <c r="AA25" s="45"/>
      <c r="AB25" s="46"/>
    </row>
    <row r="26" ht="12.0" customHeight="1">
      <c r="A26" s="33">
        <f t="shared" si="1"/>
        <v>34</v>
      </c>
      <c r="B26" s="34">
        <f t="shared" si="11"/>
        <v>43699</v>
      </c>
      <c r="C26" s="48">
        <v>1.0</v>
      </c>
      <c r="D26" s="36"/>
      <c r="E26" s="37"/>
      <c r="F26" s="36"/>
      <c r="G26" s="37"/>
      <c r="H26" s="36"/>
      <c r="I26" s="37"/>
      <c r="J26" s="36"/>
      <c r="K26" s="37"/>
      <c r="L26" s="36"/>
      <c r="M26" s="37"/>
      <c r="N26" s="36"/>
      <c r="O26" s="41">
        <f t="shared" si="13"/>
        <v>0</v>
      </c>
      <c r="P26" s="42">
        <f t="shared" si="14"/>
        <v>0</v>
      </c>
      <c r="Q26" s="41">
        <f t="shared" si="15"/>
        <v>0</v>
      </c>
      <c r="R26" s="42">
        <f t="shared" si="16"/>
        <v>0</v>
      </c>
      <c r="S26" s="41">
        <f t="shared" si="17"/>
        <v>0</v>
      </c>
      <c r="T26" s="42">
        <f t="shared" si="18"/>
        <v>0</v>
      </c>
      <c r="U26" s="42">
        <f t="shared" si="19"/>
        <v>0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5</v>
      </c>
      <c r="W26" s="41">
        <f t="shared" si="8"/>
        <v>0</v>
      </c>
      <c r="X26" s="43">
        <f t="shared" si="9"/>
        <v>0</v>
      </c>
      <c r="Y26" s="51"/>
      <c r="Z26" s="43">
        <f t="shared" si="10"/>
        <v>0</v>
      </c>
      <c r="AA26" s="45"/>
      <c r="AB26" s="46"/>
    </row>
    <row r="27" ht="12.0" customHeight="1">
      <c r="A27" s="33">
        <f t="shared" si="1"/>
        <v>34</v>
      </c>
      <c r="B27" s="34">
        <f t="shared" si="11"/>
        <v>43700</v>
      </c>
      <c r="C27" s="48">
        <v>1.0</v>
      </c>
      <c r="D27" s="36"/>
      <c r="E27" s="37"/>
      <c r="F27" s="36"/>
      <c r="G27" s="37"/>
      <c r="H27" s="36"/>
      <c r="I27" s="37"/>
      <c r="J27" s="36"/>
      <c r="K27" s="37"/>
      <c r="L27" s="38"/>
      <c r="M27" s="37"/>
      <c r="N27" s="38"/>
      <c r="O27" s="41">
        <f t="shared" si="13"/>
        <v>0</v>
      </c>
      <c r="P27" s="42">
        <f t="shared" si="14"/>
        <v>0</v>
      </c>
      <c r="Q27" s="41">
        <f t="shared" si="15"/>
        <v>0</v>
      </c>
      <c r="R27" s="42">
        <f t="shared" si="16"/>
        <v>0</v>
      </c>
      <c r="S27" s="41">
        <f t="shared" si="17"/>
        <v>0</v>
      </c>
      <c r="T27" s="42">
        <f t="shared" si="18"/>
        <v>0</v>
      </c>
      <c r="U27" s="42">
        <f t="shared" si="19"/>
        <v>0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5</v>
      </c>
      <c r="W27" s="41">
        <f t="shared" si="8"/>
        <v>0</v>
      </c>
      <c r="X27" s="43">
        <f t="shared" si="9"/>
        <v>0</v>
      </c>
      <c r="Y27" s="51"/>
      <c r="Z27" s="43">
        <f t="shared" si="10"/>
        <v>0</v>
      </c>
      <c r="AA27" s="45"/>
      <c r="AB27" s="46"/>
    </row>
    <row r="28" ht="12.0" customHeight="1">
      <c r="A28" s="33">
        <f t="shared" si="1"/>
        <v>34</v>
      </c>
      <c r="B28" s="34">
        <f t="shared" si="11"/>
        <v>43701</v>
      </c>
      <c r="C28" s="48">
        <v>1.0</v>
      </c>
      <c r="D28" s="36"/>
      <c r="E28" s="37"/>
      <c r="F28" s="36"/>
      <c r="G28" s="37"/>
      <c r="H28" s="36"/>
      <c r="I28" s="37"/>
      <c r="J28" s="36"/>
      <c r="K28" s="37"/>
      <c r="L28" s="38"/>
      <c r="M28" s="37"/>
      <c r="N28" s="38"/>
      <c r="O28" s="41">
        <f t="shared" si="13"/>
        <v>0</v>
      </c>
      <c r="P28" s="42">
        <f t="shared" si="14"/>
        <v>0</v>
      </c>
      <c r="Q28" s="41">
        <f t="shared" si="15"/>
        <v>0</v>
      </c>
      <c r="R28" s="42">
        <f t="shared" si="16"/>
        <v>0</v>
      </c>
      <c r="S28" s="41">
        <f t="shared" si="17"/>
        <v>0</v>
      </c>
      <c r="T28" s="42">
        <f t="shared" si="18"/>
        <v>0</v>
      </c>
      <c r="U28" s="42">
        <f t="shared" si="19"/>
        <v>0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0</v>
      </c>
      <c r="W28" s="41">
        <f t="shared" si="8"/>
        <v>0</v>
      </c>
      <c r="X28" s="43">
        <f t="shared" si="9"/>
        <v>0</v>
      </c>
      <c r="Y28" s="51"/>
      <c r="Z28" s="43">
        <f t="shared" si="10"/>
        <v>0</v>
      </c>
      <c r="AA28" s="45"/>
      <c r="AB28" s="46"/>
    </row>
    <row r="29" ht="12.0" customHeight="1">
      <c r="A29" s="33">
        <f t="shared" si="1"/>
        <v>34</v>
      </c>
      <c r="B29" s="34">
        <f t="shared" si="11"/>
        <v>43702</v>
      </c>
      <c r="C29" s="48">
        <v>1.0</v>
      </c>
      <c r="D29" s="38"/>
      <c r="E29" s="37"/>
      <c r="F29" s="38"/>
      <c r="G29" s="37"/>
      <c r="H29" s="38"/>
      <c r="I29" s="37"/>
      <c r="J29" s="38"/>
      <c r="K29" s="37"/>
      <c r="L29" s="38"/>
      <c r="M29" s="37"/>
      <c r="N29" s="38"/>
      <c r="O29" s="41">
        <f t="shared" si="13"/>
        <v>0</v>
      </c>
      <c r="P29" s="42">
        <f t="shared" si="14"/>
        <v>0</v>
      </c>
      <c r="Q29" s="41">
        <f t="shared" si="15"/>
        <v>0</v>
      </c>
      <c r="R29" s="42">
        <f t="shared" si="16"/>
        <v>0</v>
      </c>
      <c r="S29" s="41">
        <f t="shared" si="17"/>
        <v>0</v>
      </c>
      <c r="T29" s="42">
        <f t="shared" si="18"/>
        <v>0</v>
      </c>
      <c r="U29" s="42">
        <f t="shared" si="19"/>
        <v>0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0</v>
      </c>
      <c r="W29" s="41">
        <f t="shared" si="8"/>
        <v>0</v>
      </c>
      <c r="X29" s="43">
        <f t="shared" si="9"/>
        <v>0</v>
      </c>
      <c r="Y29" s="52"/>
      <c r="Z29" s="43">
        <f t="shared" si="10"/>
        <v>0</v>
      </c>
      <c r="AA29" s="45"/>
      <c r="AB29" s="46"/>
    </row>
    <row r="30" ht="12.0" customHeight="1">
      <c r="A30" s="33">
        <f t="shared" si="1"/>
        <v>35</v>
      </c>
      <c r="B30" s="34">
        <f t="shared" si="11"/>
        <v>43703</v>
      </c>
      <c r="C30" s="48">
        <v>1.0</v>
      </c>
      <c r="D30" s="38"/>
      <c r="E30" s="37"/>
      <c r="F30" s="38"/>
      <c r="G30" s="37"/>
      <c r="H30" s="38"/>
      <c r="I30" s="37"/>
      <c r="J30" s="38"/>
      <c r="K30" s="37"/>
      <c r="L30" s="38"/>
      <c r="M30" s="37"/>
      <c r="N30" s="38"/>
      <c r="O30" s="41">
        <f t="shared" si="13"/>
        <v>0</v>
      </c>
      <c r="P30" s="42">
        <f t="shared" si="14"/>
        <v>0</v>
      </c>
      <c r="Q30" s="41">
        <f t="shared" si="15"/>
        <v>0</v>
      </c>
      <c r="R30" s="42">
        <f t="shared" si="16"/>
        <v>0</v>
      </c>
      <c r="S30" s="41">
        <f t="shared" si="17"/>
        <v>0</v>
      </c>
      <c r="T30" s="42">
        <f t="shared" si="18"/>
        <v>0</v>
      </c>
      <c r="U30" s="42">
        <f t="shared" si="19"/>
        <v>0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5</v>
      </c>
      <c r="W30" s="41">
        <f t="shared" si="8"/>
        <v>0</v>
      </c>
      <c r="X30" s="43">
        <f t="shared" si="9"/>
        <v>0</v>
      </c>
      <c r="Y30" s="51"/>
      <c r="Z30" s="43">
        <f t="shared" si="10"/>
        <v>0</v>
      </c>
      <c r="AA30" s="45"/>
      <c r="AB30" s="46"/>
    </row>
    <row r="31" ht="12.0" customHeight="1">
      <c r="A31" s="33">
        <f t="shared" si="1"/>
        <v>35</v>
      </c>
      <c r="B31" s="34">
        <f t="shared" si="11"/>
        <v>43704</v>
      </c>
      <c r="C31" s="48">
        <v>1.0</v>
      </c>
      <c r="D31" s="38"/>
      <c r="E31" s="37"/>
      <c r="F31" s="38"/>
      <c r="G31" s="37"/>
      <c r="H31" s="38"/>
      <c r="I31" s="37"/>
      <c r="J31" s="38"/>
      <c r="K31" s="37"/>
      <c r="L31" s="38"/>
      <c r="M31" s="37"/>
      <c r="N31" s="38"/>
      <c r="O31" s="41">
        <f t="shared" si="13"/>
        <v>0</v>
      </c>
      <c r="P31" s="42">
        <f t="shared" si="14"/>
        <v>0</v>
      </c>
      <c r="Q31" s="41">
        <f t="shared" si="15"/>
        <v>0</v>
      </c>
      <c r="R31" s="42">
        <f t="shared" si="16"/>
        <v>0</v>
      </c>
      <c r="S31" s="41">
        <f t="shared" si="17"/>
        <v>0</v>
      </c>
      <c r="T31" s="42">
        <f t="shared" si="18"/>
        <v>0</v>
      </c>
      <c r="U31" s="42">
        <f t="shared" si="19"/>
        <v>0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5</v>
      </c>
      <c r="W31" s="41">
        <f t="shared" si="8"/>
        <v>0</v>
      </c>
      <c r="X31" s="43">
        <f t="shared" si="9"/>
        <v>0</v>
      </c>
      <c r="Y31" s="51"/>
      <c r="Z31" s="43">
        <f t="shared" si="10"/>
        <v>0</v>
      </c>
      <c r="AA31" s="45"/>
      <c r="AB31" s="46"/>
    </row>
    <row r="32" ht="12.0" customHeight="1">
      <c r="A32" s="33">
        <f t="shared" si="1"/>
        <v>35</v>
      </c>
      <c r="B32" s="34">
        <f t="shared" si="11"/>
        <v>43705</v>
      </c>
      <c r="C32" s="48">
        <v>1.0</v>
      </c>
      <c r="D32" s="36"/>
      <c r="E32" s="37"/>
      <c r="F32" s="36"/>
      <c r="G32" s="37"/>
      <c r="H32" s="36"/>
      <c r="I32" s="37"/>
      <c r="J32" s="36"/>
      <c r="K32" s="37"/>
      <c r="L32" s="38"/>
      <c r="M32" s="37"/>
      <c r="N32" s="38"/>
      <c r="O32" s="41">
        <f t="shared" si="13"/>
        <v>0</v>
      </c>
      <c r="P32" s="42">
        <f t="shared" si="14"/>
        <v>0</v>
      </c>
      <c r="Q32" s="41">
        <f t="shared" si="15"/>
        <v>0</v>
      </c>
      <c r="R32" s="42">
        <f t="shared" si="16"/>
        <v>0</v>
      </c>
      <c r="S32" s="41">
        <f t="shared" si="17"/>
        <v>0</v>
      </c>
      <c r="T32" s="42">
        <f t="shared" si="18"/>
        <v>0</v>
      </c>
      <c r="U32" s="42">
        <f t="shared" si="19"/>
        <v>0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5</v>
      </c>
      <c r="W32" s="41">
        <f t="shared" si="8"/>
        <v>0</v>
      </c>
      <c r="X32" s="43">
        <f t="shared" si="9"/>
        <v>0</v>
      </c>
      <c r="Y32" s="51"/>
      <c r="Z32" s="43">
        <f t="shared" si="10"/>
        <v>0</v>
      </c>
      <c r="AA32" s="45"/>
      <c r="AB32" s="46"/>
    </row>
    <row r="33" ht="12.0" customHeight="1">
      <c r="A33" s="33">
        <f t="shared" si="1"/>
        <v>35</v>
      </c>
      <c r="B33" s="34">
        <f t="shared" si="11"/>
        <v>43706</v>
      </c>
      <c r="C33" s="48">
        <f>IF(TEXT(B33,"MM")=TEXT(B6,"MM"),1,"")</f>
        <v>1</v>
      </c>
      <c r="D33" s="36"/>
      <c r="E33" s="37"/>
      <c r="F33" s="36"/>
      <c r="G33" s="37"/>
      <c r="H33" s="36"/>
      <c r="I33" s="37"/>
      <c r="J33" s="36"/>
      <c r="K33" s="37"/>
      <c r="L33" s="38"/>
      <c r="M33" s="37"/>
      <c r="N33" s="38"/>
      <c r="O33" s="41">
        <f t="shared" si="13"/>
        <v>0</v>
      </c>
      <c r="P33" s="42">
        <f t="shared" si="14"/>
        <v>0</v>
      </c>
      <c r="Q33" s="41">
        <f t="shared" si="15"/>
        <v>0</v>
      </c>
      <c r="R33" s="42">
        <f t="shared" si="16"/>
        <v>0</v>
      </c>
      <c r="S33" s="41">
        <f t="shared" si="17"/>
        <v>0</v>
      </c>
      <c r="T33" s="42">
        <f t="shared" si="18"/>
        <v>0</v>
      </c>
      <c r="U33" s="42">
        <f t="shared" si="19"/>
        <v>0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5</v>
      </c>
      <c r="W33" s="41">
        <f t="shared" si="8"/>
        <v>0</v>
      </c>
      <c r="X33" s="43">
        <f t="shared" si="9"/>
        <v>0</v>
      </c>
      <c r="Y33" s="51"/>
      <c r="Z33" s="43">
        <f t="shared" si="10"/>
        <v>0</v>
      </c>
      <c r="AA33" s="45"/>
      <c r="AB33" s="46"/>
    </row>
    <row r="34" ht="12.0" customHeight="1">
      <c r="A34" s="33">
        <f t="shared" si="1"/>
        <v>35</v>
      </c>
      <c r="B34" s="34">
        <f t="shared" si="11"/>
        <v>43707</v>
      </c>
      <c r="C34" s="48">
        <f t="shared" ref="C34:C35" si="20">IF(TEXT(B34,"MM")=TEXT(B6,"MM"),1,"")</f>
        <v>1</v>
      </c>
      <c r="D34" s="36"/>
      <c r="E34" s="37"/>
      <c r="F34" s="36"/>
      <c r="G34" s="37"/>
      <c r="H34" s="36"/>
      <c r="I34" s="36"/>
      <c r="J34" s="36"/>
      <c r="K34" s="37"/>
      <c r="L34" s="38"/>
      <c r="M34" s="37"/>
      <c r="N34" s="38"/>
      <c r="O34" s="41">
        <f t="shared" si="13"/>
        <v>0</v>
      </c>
      <c r="P34" s="42">
        <f t="shared" si="14"/>
        <v>0</v>
      </c>
      <c r="Q34" s="41">
        <f t="shared" si="15"/>
        <v>0</v>
      </c>
      <c r="R34" s="42">
        <f t="shared" si="16"/>
        <v>0</v>
      </c>
      <c r="S34" s="41">
        <f t="shared" si="17"/>
        <v>0</v>
      </c>
      <c r="T34" s="42">
        <f t="shared" ref="T34:T35" si="21">IF(TEXT(B34,"DDD") = "So.", SUM($R27:$R34), 0)</f>
        <v>0</v>
      </c>
      <c r="U34" s="42">
        <f t="shared" si="19"/>
        <v>0</v>
      </c>
      <c r="V34" s="41">
        <f>IF(Y34="halber Urlaubstag",0,IF(OR(Y34="Feiertag",Y34="Krankenstand",Y34="Urlaub",Y34="Pflegeurlaub"),0,IF(Y34="halber Arbeitstag",INDIRECT(ADDRESS((ROW('Jahresüberblick'!$C$12)+WEEKDAY(B34,2)),4,4,TRUE,"Jahresüberblick"))*0.5,INDIRECT(ADDRESS((ROW('Jahresüberblick'!$C$12)+WEEKDAY(B34,2)),4,4,TRUE,"Jahresüberblick")))))</f>
        <v>5</v>
      </c>
      <c r="W34" s="41">
        <f t="shared" si="8"/>
        <v>0</v>
      </c>
      <c r="X34" s="43">
        <f t="shared" si="9"/>
        <v>0</v>
      </c>
      <c r="Y34" s="51"/>
      <c r="Z34" s="43">
        <f t="shared" si="10"/>
        <v>0</v>
      </c>
      <c r="AA34" s="45"/>
      <c r="AB34" s="46"/>
    </row>
    <row r="35" ht="12.0" customHeight="1">
      <c r="A35" s="33">
        <f t="shared" si="1"/>
        <v>35</v>
      </c>
      <c r="B35" s="34">
        <f>B34+1</f>
        <v>43708</v>
      </c>
      <c r="C35" s="48">
        <f t="shared" si="20"/>
        <v>1</v>
      </c>
      <c r="D35" s="36"/>
      <c r="E35" s="37"/>
      <c r="F35" s="36"/>
      <c r="G35" s="37"/>
      <c r="H35" s="36"/>
      <c r="I35" s="36"/>
      <c r="J35" s="36"/>
      <c r="K35" s="37"/>
      <c r="L35" s="38"/>
      <c r="M35" s="37"/>
      <c r="N35" s="38"/>
      <c r="O35" s="41">
        <f t="shared" si="13"/>
        <v>0</v>
      </c>
      <c r="P35" s="42">
        <f t="shared" si="14"/>
        <v>0</v>
      </c>
      <c r="Q35" s="41">
        <f t="shared" si="15"/>
        <v>0</v>
      </c>
      <c r="R35" s="42">
        <f t="shared" si="16"/>
        <v>0</v>
      </c>
      <c r="S35" s="41">
        <f t="shared" si="17"/>
        <v>0</v>
      </c>
      <c r="T35" s="42">
        <f t="shared" si="21"/>
        <v>0</v>
      </c>
      <c r="U35" s="42">
        <f t="shared" si="19"/>
        <v>0</v>
      </c>
      <c r="V35" s="41">
        <f>IF(Y35="halber Urlaubstag",0,IF(OR(Y35="Feiertag",Y35="Krankenstand",Y35="Urlaub",Y35="Pflegeurlaub"),0,IF(Y35="halber Arbeitstag",INDIRECT(ADDRESS((ROW('Jahresüberblick'!$C$12)+WEEKDAY(B35,2)),4,4,TRUE,"Jahresüberblick"))*0.5,INDIRECT(ADDRESS((ROW('Jahresüberblick'!$C$12)+WEEKDAY(B35,2)),4,4,TRUE,"Jahresüberblick")))))</f>
        <v>0</v>
      </c>
      <c r="W35" s="41">
        <f t="shared" si="8"/>
        <v>0</v>
      </c>
      <c r="X35" s="43">
        <f t="shared" si="9"/>
        <v>0</v>
      </c>
      <c r="Y35" s="51"/>
      <c r="Z35" s="43">
        <f t="shared" si="10"/>
        <v>0</v>
      </c>
      <c r="AA35" s="45"/>
      <c r="AB35" s="46"/>
    </row>
    <row r="36" ht="12.75" customHeight="1">
      <c r="A36" s="53"/>
      <c r="B36" s="55"/>
      <c r="C36" s="57" t="s">
        <v>24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8"/>
      <c r="R36" s="59">
        <f>SUM(R5:R35)</f>
        <v>0</v>
      </c>
      <c r="S36" s="60">
        <f>SUBTOTAL(9,S5:S35)</f>
        <v>0</v>
      </c>
      <c r="T36" s="55"/>
      <c r="U36" s="55"/>
      <c r="V36" s="60">
        <f>SUBTOTAL(9,V5:V35)</f>
        <v>105</v>
      </c>
      <c r="W36" s="61">
        <f t="shared" ref="W36:X36" si="22">SUM(W5:W35)</f>
        <v>0</v>
      </c>
      <c r="X36" s="63">
        <f t="shared" si="22"/>
        <v>0</v>
      </c>
      <c r="Y36" s="64"/>
      <c r="Z36" s="63">
        <f>SUM(Z5:Z35)</f>
        <v>0</v>
      </c>
      <c r="AA36" s="64"/>
      <c r="AB36" s="65"/>
    </row>
  </sheetData>
  <autoFilter ref="$C$2:$C$36"/>
  <mergeCells count="19">
    <mergeCell ref="B3:B4"/>
    <mergeCell ref="A2:A4"/>
    <mergeCell ref="D2:E4"/>
    <mergeCell ref="D1:H1"/>
    <mergeCell ref="F2:G4"/>
    <mergeCell ref="H2:I4"/>
    <mergeCell ref="J2:K4"/>
    <mergeCell ref="X2:X3"/>
    <mergeCell ref="W2:W3"/>
    <mergeCell ref="U2:U3"/>
    <mergeCell ref="V2:V3"/>
    <mergeCell ref="P2:Q3"/>
    <mergeCell ref="R2:S3"/>
    <mergeCell ref="N2:O4"/>
    <mergeCell ref="L2:M4"/>
    <mergeCell ref="Y2:Y4"/>
    <mergeCell ref="Z2:Z4"/>
    <mergeCell ref="AA2:AB4"/>
    <mergeCell ref="T2:T4"/>
  </mergeCells>
  <conditionalFormatting sqref="X5:AB35">
    <cfRule type="expression" dxfId="0" priority="1">
      <formula>OR(TEXT($B5,"DDD")="So.",TEXT($B5,"DDD")="Sa.")</formula>
    </cfRule>
  </conditionalFormatting>
  <conditionalFormatting sqref="W5:W35">
    <cfRule type="expression" dxfId="0" priority="2">
      <formula>OR(TEXT($B5,"DDD")="So.",TEXT($B5,"DDD")="Sa.")</formula>
    </cfRule>
  </conditionalFormatting>
  <conditionalFormatting sqref="W5:W36">
    <cfRule type="cellIs" dxfId="1" priority="3" operator="greaterThan">
      <formula>0</formula>
    </cfRule>
  </conditionalFormatting>
  <conditionalFormatting sqref="B5:B35">
    <cfRule type="cellIs" dxfId="2" priority="4" operator="equal">
      <formula>TODAY()</formula>
    </cfRule>
  </conditionalFormatting>
  <conditionalFormatting sqref="D5:X35 Z5:Z35">
    <cfRule type="expression" dxfId="3" priority="5">
      <formula>OR(TEXT($B5,"DDD")="So.",TEXT($B5,"DDD")="Sa.")</formula>
    </cfRule>
  </conditionalFormatting>
  <conditionalFormatting sqref="D5:V35 X5:X35 Z5:Z35 AB5:AB35">
    <cfRule type="expression" dxfId="2" priority="6">
      <formula>$B5=TODAY()</formula>
    </cfRule>
  </conditionalFormatting>
  <conditionalFormatting sqref="I5:I35 K5:X35 Z5:Z35">
    <cfRule type="cellIs" dxfId="4" priority="7" operator="equal">
      <formula>0</formula>
    </cfRule>
  </conditionalFormatting>
  <conditionalFormatting sqref="W5:W36">
    <cfRule type="cellIs" dxfId="5" priority="8" operator="lessThan">
      <formula>0</formula>
    </cfRule>
  </conditionalFormatting>
  <dataValidations>
    <dataValidation type="list" allowBlank="1" showErrorMessage="1" sqref="Y17:Y35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7.29" defaultRowHeight="15.0"/>
  <cols>
    <col customWidth="1" min="1" max="1" width="8.43"/>
    <col customWidth="1" min="2" max="2" width="14.43"/>
    <col customWidth="1" min="3" max="3" width="2.0"/>
    <col customWidth="1" min="4" max="4" width="10.14"/>
    <col customWidth="1" hidden="1" min="5" max="5" width="7.57"/>
    <col customWidth="1" min="6" max="6" width="10.14"/>
    <col customWidth="1" hidden="1" min="7" max="7" width="9.14"/>
    <col customWidth="1" min="8" max="8" width="10.14"/>
    <col customWidth="1" hidden="1" min="9" max="9" width="10.14"/>
    <col customWidth="1" min="10" max="10" width="10.14"/>
    <col customWidth="1" hidden="1" min="11" max="11" width="9.86"/>
    <col customWidth="1" min="12" max="12" width="11.71"/>
    <col customWidth="1" hidden="1" min="13" max="13" width="10.29"/>
    <col customWidth="1" min="14" max="14" width="11.14"/>
    <col customWidth="1" hidden="1" min="15" max="15" width="10.71"/>
    <col customWidth="1" min="16" max="18" width="10.14"/>
    <col customWidth="1" min="19" max="19" width="6.43"/>
    <col customWidth="1" min="20" max="23" width="9.14"/>
    <col customWidth="1" min="24" max="24" width="14.71"/>
    <col customWidth="1" min="25" max="26" width="19.71"/>
    <col customWidth="1" min="27" max="27" width="1.0"/>
    <col customWidth="1" min="28" max="28" width="47.43"/>
  </cols>
  <sheetData>
    <row r="1" ht="24.0" customHeight="1">
      <c r="A1" s="1" t="str">
        <f>"  "&amp;'Jahresüberblick'!C4</f>
        <v>  WATZAL Kevin</v>
      </c>
      <c r="B1" s="2"/>
      <c r="C1" s="4"/>
      <c r="D1" s="5" t="str">
        <f>Text($B$5, "MMMM")&amp;" "&amp;Text($B$5, "YYYY") </f>
        <v>September 2019</v>
      </c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"/>
    </row>
    <row r="2" ht="12.0" customHeight="1">
      <c r="A2" s="9" t="s">
        <v>0</v>
      </c>
      <c r="B2" s="10">
        <f>'Jahresüberblick'!B33</f>
        <v>43709</v>
      </c>
      <c r="C2" s="11"/>
      <c r="D2" s="12" t="s">
        <v>1</v>
      </c>
      <c r="E2" s="13"/>
      <c r="F2" s="14" t="s">
        <v>2</v>
      </c>
      <c r="G2" s="13"/>
      <c r="H2" s="14" t="s">
        <v>3</v>
      </c>
      <c r="I2" s="13"/>
      <c r="J2" s="14" t="s">
        <v>4</v>
      </c>
      <c r="K2" s="13"/>
      <c r="L2" s="15" t="s">
        <v>5</v>
      </c>
      <c r="M2" s="13"/>
      <c r="N2" s="15" t="s">
        <v>6</v>
      </c>
      <c r="O2" s="13"/>
      <c r="P2" s="16" t="s">
        <v>7</v>
      </c>
      <c r="Q2" s="13"/>
      <c r="R2" s="16" t="s">
        <v>8</v>
      </c>
      <c r="S2" s="13"/>
      <c r="T2" s="17" t="s">
        <v>9</v>
      </c>
      <c r="U2" s="17" t="s">
        <v>10</v>
      </c>
      <c r="V2" s="17" t="s">
        <v>11</v>
      </c>
      <c r="W2" s="18" t="s">
        <v>12</v>
      </c>
      <c r="X2" s="18" t="s">
        <v>13</v>
      </c>
      <c r="Y2" s="17" t="s">
        <v>14</v>
      </c>
      <c r="Z2" s="17" t="s">
        <v>15</v>
      </c>
      <c r="AA2" s="14" t="s">
        <v>16</v>
      </c>
      <c r="AB2" s="13"/>
    </row>
    <row r="3" ht="30.0" customHeight="1">
      <c r="A3" s="19"/>
      <c r="B3" s="20" t="s">
        <v>17</v>
      </c>
      <c r="C3" s="21">
        <v>1.0</v>
      </c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  <c r="P3" s="24"/>
      <c r="Q3" s="25"/>
      <c r="R3" s="24"/>
      <c r="S3" s="25"/>
      <c r="T3" s="19"/>
      <c r="U3" s="26"/>
      <c r="V3" s="26"/>
      <c r="W3" s="26"/>
      <c r="X3" s="26"/>
      <c r="Y3" s="19"/>
      <c r="Z3" s="19"/>
      <c r="AA3" s="23"/>
      <c r="AB3" s="22"/>
    </row>
    <row r="4" ht="27.0" customHeight="1">
      <c r="A4" s="26"/>
      <c r="B4" s="27"/>
      <c r="C4" s="28">
        <v>1.0</v>
      </c>
      <c r="D4" s="29"/>
      <c r="E4" s="25"/>
      <c r="F4" s="24"/>
      <c r="G4" s="25"/>
      <c r="H4" s="24"/>
      <c r="I4" s="25"/>
      <c r="J4" s="24"/>
      <c r="K4" s="25"/>
      <c r="L4" s="24"/>
      <c r="M4" s="25"/>
      <c r="N4" s="24"/>
      <c r="O4" s="25"/>
      <c r="P4" s="30" t="s">
        <v>18</v>
      </c>
      <c r="Q4" s="31" t="s">
        <v>19</v>
      </c>
      <c r="R4" s="30" t="s">
        <v>18</v>
      </c>
      <c r="S4" s="30" t="s">
        <v>19</v>
      </c>
      <c r="T4" s="32"/>
      <c r="U4" s="30" t="s">
        <v>18</v>
      </c>
      <c r="V4" s="31" t="s">
        <v>19</v>
      </c>
      <c r="W4" s="31" t="s">
        <v>19</v>
      </c>
      <c r="X4" s="31" t="s">
        <v>19</v>
      </c>
      <c r="Y4" s="32"/>
      <c r="Z4" s="32"/>
      <c r="AA4" s="24"/>
      <c r="AB4" s="25"/>
    </row>
    <row r="5" ht="12.0" customHeight="1">
      <c r="A5" s="33">
        <f t="shared" ref="A5:A34" si="1">WEEKNUM(B5,2)</f>
        <v>35</v>
      </c>
      <c r="B5" s="34">
        <f>B2</f>
        <v>43709</v>
      </c>
      <c r="C5" s="35">
        <v>1.0</v>
      </c>
      <c r="D5" s="36"/>
      <c r="E5" s="37"/>
      <c r="F5" s="39"/>
      <c r="G5" s="37"/>
      <c r="H5" s="36"/>
      <c r="I5" s="37"/>
      <c r="J5" s="36"/>
      <c r="K5" s="37">
        <f>J5*24</f>
        <v>0</v>
      </c>
      <c r="L5" s="38"/>
      <c r="M5" s="37">
        <f>L5*24</f>
        <v>0</v>
      </c>
      <c r="N5" s="40"/>
      <c r="O5" s="41">
        <f t="shared" ref="O5:O14" si="2">N5*24</f>
        <v>0</v>
      </c>
      <c r="P5" s="42">
        <f t="shared" ref="P5:P34" si="3">IF(AND($F5 &gt; 0, $H5 &gt; $F5), $H5 - $F5, 0) + IF(AND($J5 &gt; 0, $L5 &gt; $J5), $L5 - $J5, 0)</f>
        <v>0</v>
      </c>
      <c r="Q5" s="41">
        <f t="shared" ref="Q5:Q34" si="4">P5*24</f>
        <v>0</v>
      </c>
      <c r="R5" s="42">
        <f t="shared" ref="R5:R34" si="5">IF(AND($D5 &gt; 0, $F5 &gt; $D5),$F5-$D5,0) + IF(AND($H5 &gt; 0, $J5 &gt; $H5),$J5-$H5,0) + IF(AND($L5 &gt; 0, $N5 &gt; $L5),$N5-$L5,0)</f>
        <v>0</v>
      </c>
      <c r="S5" s="41">
        <f t="shared" ref="S5:S34" si="6">R5*24</f>
        <v>0</v>
      </c>
      <c r="T5" s="41">
        <f>IF(TEXT(B5,"DDD") = "So.", SUM(R5), 0)</f>
        <v>0</v>
      </c>
      <c r="U5" s="42">
        <f t="shared" ref="U5:U34" si="7">IF($R5&lt;&gt;0,SUM($R$4:$R5),0)</f>
        <v>0</v>
      </c>
      <c r="V5" s="41">
        <f>IF(Y5="halber Urlaubstag",0,IF(OR(Y5="Feiertag",Y5="Krankenstand",Y5="Urlaub",Y5="Pflegeurlaub"),0,IF(Y5="halber Arbeitstag",INDIRECT(ADDRESS((ROW('Jahresüberblick'!$C$12)+WEEKDAY(B5,2)),4,4,TRUE,"Jahresüberblick"))*0.5,INDIRECT(ADDRESS((ROW('Jahresüberblick'!$C$12)+WEEKDAY(B5,2)),4,4,TRUE,"Jahresüberblick")))))</f>
        <v>0</v>
      </c>
      <c r="W5" s="41">
        <f t="shared" ref="W5:W34" si="8">IF(OR(Y5="Zeitausgleich",Y5="Krankenstand"),0,IF(NOW()+1&gt;=B5+1,S5-V5,0))</f>
        <v>0</v>
      </c>
      <c r="X5" s="43">
        <f t="shared" ref="X5:X34" si="9">IF(Y5="Zeitausgleich",-V5,0)</f>
        <v>0</v>
      </c>
      <c r="Y5" s="44"/>
      <c r="Z5" s="43">
        <f t="shared" ref="Z5:Z34" si="10">IF(Y5="Urlaub", -1, 0) + IF(Y5="halber Urlaubstag", -0.5, 0)</f>
        <v>0</v>
      </c>
      <c r="AA5" s="45"/>
      <c r="AB5" s="47"/>
    </row>
    <row r="6" ht="12.0" customHeight="1">
      <c r="A6" s="33">
        <f t="shared" si="1"/>
        <v>36</v>
      </c>
      <c r="B6" s="34">
        <f t="shared" ref="B6:B34" si="11">B5+1</f>
        <v>43710</v>
      </c>
      <c r="C6" s="48">
        <v>1.0</v>
      </c>
      <c r="D6" s="38"/>
      <c r="E6" s="37"/>
      <c r="F6" s="38"/>
      <c r="G6" s="37"/>
      <c r="H6" s="38"/>
      <c r="I6" s="37"/>
      <c r="J6" s="38"/>
      <c r="K6" s="37"/>
      <c r="L6" s="38"/>
      <c r="M6" s="37"/>
      <c r="N6" s="38"/>
      <c r="O6" s="41">
        <f t="shared" si="2"/>
        <v>0</v>
      </c>
      <c r="P6" s="42">
        <f t="shared" si="3"/>
        <v>0</v>
      </c>
      <c r="Q6" s="41">
        <f t="shared" si="4"/>
        <v>0</v>
      </c>
      <c r="R6" s="42">
        <f t="shared" si="5"/>
        <v>0</v>
      </c>
      <c r="S6" s="41">
        <f t="shared" si="6"/>
        <v>0</v>
      </c>
      <c r="T6" s="42">
        <f>IF(TEXT(B6,"DDD") = "So.", SUM(R5:R6), 0)</f>
        <v>0</v>
      </c>
      <c r="U6" s="42">
        <f t="shared" si="7"/>
        <v>0</v>
      </c>
      <c r="V6" s="41">
        <f>IF(Y6="halber Urlaubstag",0,IF(OR(Y6="Feiertag",Y6="Krankenstand",Y6="Urlaub",Y6="Pflegeurlaub"),0,IF(Y6="halber Arbeitstag",INDIRECT(ADDRESS((ROW('Jahresüberblick'!$C$12)+WEEKDAY(B6,2)),4,4,TRUE,"Jahresüberblick"))*0.5,INDIRECT(ADDRESS((ROW('Jahresüberblick'!$C$12)+WEEKDAY(B6,2)),4,4,TRUE,"Jahresüberblick")))))</f>
        <v>5</v>
      </c>
      <c r="W6" s="41">
        <f t="shared" si="8"/>
        <v>0</v>
      </c>
      <c r="X6" s="43">
        <f t="shared" si="9"/>
        <v>0</v>
      </c>
      <c r="Y6" s="44"/>
      <c r="Z6" s="43">
        <f t="shared" si="10"/>
        <v>0</v>
      </c>
      <c r="AA6" s="45"/>
      <c r="AB6" s="46"/>
    </row>
    <row r="7" ht="12.0" customHeight="1">
      <c r="A7" s="33">
        <f t="shared" si="1"/>
        <v>36</v>
      </c>
      <c r="B7" s="34">
        <f t="shared" si="11"/>
        <v>43711</v>
      </c>
      <c r="C7" s="48">
        <v>1.0</v>
      </c>
      <c r="D7" s="36"/>
      <c r="E7" s="37"/>
      <c r="F7" s="36"/>
      <c r="G7" s="37"/>
      <c r="H7" s="36"/>
      <c r="I7" s="37"/>
      <c r="J7" s="36"/>
      <c r="K7" s="37"/>
      <c r="L7" s="38"/>
      <c r="M7" s="37"/>
      <c r="N7" s="38"/>
      <c r="O7" s="41">
        <f t="shared" si="2"/>
        <v>0</v>
      </c>
      <c r="P7" s="42">
        <f t="shared" si="3"/>
        <v>0</v>
      </c>
      <c r="Q7" s="41">
        <f t="shared" si="4"/>
        <v>0</v>
      </c>
      <c r="R7" s="42">
        <f t="shared" si="5"/>
        <v>0</v>
      </c>
      <c r="S7" s="41">
        <f t="shared" si="6"/>
        <v>0</v>
      </c>
      <c r="T7" s="42">
        <f>IF(TEXT(B7,"DDD") = "So.", SUM(R5:R7), 0)</f>
        <v>0</v>
      </c>
      <c r="U7" s="42">
        <f t="shared" si="7"/>
        <v>0</v>
      </c>
      <c r="V7" s="41">
        <f>IF(Y7="halber Urlaubstag",0,IF(OR(Y7="Feiertag",Y7="Krankenstand",Y7="Urlaub",Y7="Pflegeurlaub"),0,IF(Y7="halber Arbeitstag",INDIRECT(ADDRESS((ROW('Jahresüberblick'!$C$12)+WEEKDAY(B7,2)),4,4,TRUE,"Jahresüberblick"))*0.5,INDIRECT(ADDRESS((ROW('Jahresüberblick'!$C$12)+WEEKDAY(B7,2)),4,4,TRUE,"Jahresüberblick")))))</f>
        <v>5</v>
      </c>
      <c r="W7" s="41">
        <f t="shared" si="8"/>
        <v>0</v>
      </c>
      <c r="X7" s="43">
        <f t="shared" si="9"/>
        <v>0</v>
      </c>
      <c r="Y7" s="44"/>
      <c r="Z7" s="43">
        <f t="shared" si="10"/>
        <v>0</v>
      </c>
      <c r="AA7" s="45"/>
      <c r="AB7" s="46"/>
    </row>
    <row r="8" ht="12.0" customHeight="1">
      <c r="A8" s="33">
        <f t="shared" si="1"/>
        <v>36</v>
      </c>
      <c r="B8" s="34">
        <f t="shared" si="11"/>
        <v>43712</v>
      </c>
      <c r="C8" s="48">
        <v>1.0</v>
      </c>
      <c r="D8" s="36"/>
      <c r="E8" s="37"/>
      <c r="F8" s="36"/>
      <c r="G8" s="37"/>
      <c r="H8" s="36"/>
      <c r="I8" s="37"/>
      <c r="J8" s="36"/>
      <c r="K8" s="37"/>
      <c r="L8" s="38"/>
      <c r="M8" s="37"/>
      <c r="N8" s="38"/>
      <c r="O8" s="41">
        <f t="shared" si="2"/>
        <v>0</v>
      </c>
      <c r="P8" s="42">
        <f t="shared" si="3"/>
        <v>0</v>
      </c>
      <c r="Q8" s="41">
        <f t="shared" si="4"/>
        <v>0</v>
      </c>
      <c r="R8" s="42">
        <f t="shared" si="5"/>
        <v>0</v>
      </c>
      <c r="S8" s="41">
        <f t="shared" si="6"/>
        <v>0</v>
      </c>
      <c r="T8" s="42">
        <f>IF(TEXT(B8,"DDD") = "So.", SUM(R5:R8), 0)</f>
        <v>0</v>
      </c>
      <c r="U8" s="42">
        <f t="shared" si="7"/>
        <v>0</v>
      </c>
      <c r="V8" s="41">
        <f>IF(Y8="halber Urlaubstag",0,IF(OR(Y8="Feiertag",Y8="Krankenstand",Y8="Urlaub",Y8="Pflegeurlaub"),0,IF(Y8="halber Arbeitstag",INDIRECT(ADDRESS((ROW('Jahresüberblick'!$C$12)+WEEKDAY(B8,2)),4,4,TRUE,"Jahresüberblick"))*0.5,INDIRECT(ADDRESS((ROW('Jahresüberblick'!$C$12)+WEEKDAY(B8,2)),4,4,TRUE,"Jahresüberblick")))))</f>
        <v>5</v>
      </c>
      <c r="W8" s="41">
        <f t="shared" si="8"/>
        <v>0</v>
      </c>
      <c r="X8" s="43">
        <f t="shared" si="9"/>
        <v>0</v>
      </c>
      <c r="Y8" s="44"/>
      <c r="Z8" s="43">
        <f t="shared" si="10"/>
        <v>0</v>
      </c>
      <c r="AA8" s="45"/>
      <c r="AB8" s="46"/>
    </row>
    <row r="9" ht="12.0" customHeight="1">
      <c r="A9" s="33">
        <f t="shared" si="1"/>
        <v>36</v>
      </c>
      <c r="B9" s="34">
        <f t="shared" si="11"/>
        <v>43713</v>
      </c>
      <c r="C9" s="48">
        <v>1.0</v>
      </c>
      <c r="D9" s="36"/>
      <c r="E9" s="37"/>
      <c r="F9" s="36"/>
      <c r="G9" s="37"/>
      <c r="H9" s="36"/>
      <c r="I9" s="37"/>
      <c r="J9" s="36"/>
      <c r="K9" s="37"/>
      <c r="L9" s="38"/>
      <c r="M9" s="37"/>
      <c r="N9" s="38"/>
      <c r="O9" s="41">
        <f t="shared" si="2"/>
        <v>0</v>
      </c>
      <c r="P9" s="42">
        <f t="shared" si="3"/>
        <v>0</v>
      </c>
      <c r="Q9" s="41">
        <f t="shared" si="4"/>
        <v>0</v>
      </c>
      <c r="R9" s="42">
        <f t="shared" si="5"/>
        <v>0</v>
      </c>
      <c r="S9" s="41">
        <f t="shared" si="6"/>
        <v>0</v>
      </c>
      <c r="T9" s="42">
        <f>IF(TEXT(B9,"DDD") = "So.", SUM(R5:R9), 0)</f>
        <v>0</v>
      </c>
      <c r="U9" s="42">
        <f t="shared" si="7"/>
        <v>0</v>
      </c>
      <c r="V9" s="41">
        <f>IF(Y9="halber Urlaubstag",0,IF(OR(Y9="Feiertag",Y9="Krankenstand",Y9="Urlaub",Y9="Pflegeurlaub"),0,IF(Y9="halber Arbeitstag",INDIRECT(ADDRESS((ROW('Jahresüberblick'!$C$12)+WEEKDAY(B9,2)),4,4,TRUE,"Jahresüberblick"))*0.5,INDIRECT(ADDRESS((ROW('Jahresüberblick'!$C$12)+WEEKDAY(B9,2)),4,4,TRUE,"Jahresüberblick")))))</f>
        <v>5</v>
      </c>
      <c r="W9" s="41">
        <f t="shared" si="8"/>
        <v>0</v>
      </c>
      <c r="X9" s="43">
        <f t="shared" si="9"/>
        <v>0</v>
      </c>
      <c r="Y9" s="44"/>
      <c r="Z9" s="43">
        <f t="shared" si="10"/>
        <v>0</v>
      </c>
      <c r="AA9" s="45"/>
      <c r="AB9" s="46"/>
    </row>
    <row r="10" ht="12.0" customHeight="1">
      <c r="A10" s="33">
        <f t="shared" si="1"/>
        <v>36</v>
      </c>
      <c r="B10" s="34">
        <f t="shared" si="11"/>
        <v>43714</v>
      </c>
      <c r="C10" s="48">
        <v>1.0</v>
      </c>
      <c r="D10" s="36"/>
      <c r="E10" s="37"/>
      <c r="F10" s="36"/>
      <c r="G10" s="37"/>
      <c r="H10" s="36"/>
      <c r="I10" s="37"/>
      <c r="J10" s="36"/>
      <c r="K10" s="37"/>
      <c r="L10" s="38"/>
      <c r="M10" s="37"/>
      <c r="N10" s="38"/>
      <c r="O10" s="41">
        <f t="shared" si="2"/>
        <v>0</v>
      </c>
      <c r="P10" s="42">
        <f t="shared" si="3"/>
        <v>0</v>
      </c>
      <c r="Q10" s="41">
        <f t="shared" si="4"/>
        <v>0</v>
      </c>
      <c r="R10" s="42">
        <f t="shared" si="5"/>
        <v>0</v>
      </c>
      <c r="S10" s="41">
        <f t="shared" si="6"/>
        <v>0</v>
      </c>
      <c r="T10" s="42">
        <f>IF(TEXT(B10,"DDD") = "So.", SUM(R5:R10), 0)</f>
        <v>0</v>
      </c>
      <c r="U10" s="42">
        <f t="shared" si="7"/>
        <v>0</v>
      </c>
      <c r="V10" s="41">
        <f>IF(Y10="halber Urlaubstag",0,IF(OR(Y10="Feiertag",Y10="Krankenstand",Y10="Urlaub",Y10="Pflegeurlaub"),0,IF(Y10="halber Arbeitstag",INDIRECT(ADDRESS((ROW('Jahresüberblick'!$C$12)+WEEKDAY(B10,2)),4,4,TRUE,"Jahresüberblick"))*0.5,INDIRECT(ADDRESS((ROW('Jahresüberblick'!$C$12)+WEEKDAY(B10,2)),4,4,TRUE,"Jahresüberblick")))))</f>
        <v>5</v>
      </c>
      <c r="W10" s="41">
        <f t="shared" si="8"/>
        <v>0</v>
      </c>
      <c r="X10" s="43">
        <f t="shared" si="9"/>
        <v>0</v>
      </c>
      <c r="Y10" s="44"/>
      <c r="Z10" s="43">
        <f t="shared" si="10"/>
        <v>0</v>
      </c>
      <c r="AA10" s="45"/>
      <c r="AB10" s="46"/>
    </row>
    <row r="11" ht="12.0" customHeight="1">
      <c r="A11" s="33">
        <f t="shared" si="1"/>
        <v>36</v>
      </c>
      <c r="B11" s="34">
        <f t="shared" si="11"/>
        <v>43715</v>
      </c>
      <c r="C11" s="48">
        <v>1.0</v>
      </c>
      <c r="D11" s="36"/>
      <c r="E11" s="37"/>
      <c r="F11" s="36"/>
      <c r="G11" s="37"/>
      <c r="H11" s="36"/>
      <c r="I11" s="37"/>
      <c r="J11" s="36"/>
      <c r="K11" s="37"/>
      <c r="L11" s="38"/>
      <c r="M11" s="37"/>
      <c r="N11" s="38"/>
      <c r="O11" s="41">
        <f t="shared" si="2"/>
        <v>0</v>
      </c>
      <c r="P11" s="42">
        <f t="shared" si="3"/>
        <v>0</v>
      </c>
      <c r="Q11" s="41">
        <f t="shared" si="4"/>
        <v>0</v>
      </c>
      <c r="R11" s="42">
        <f t="shared" si="5"/>
        <v>0</v>
      </c>
      <c r="S11" s="41">
        <f t="shared" si="6"/>
        <v>0</v>
      </c>
      <c r="T11" s="42">
        <f t="shared" ref="T11:T33" si="12">IF(TEXT(B11,"DDD") = "So.", SUM($R5:$R11), 0)</f>
        <v>0</v>
      </c>
      <c r="U11" s="42">
        <f t="shared" si="7"/>
        <v>0</v>
      </c>
      <c r="V11" s="41">
        <f>IF(Y11="halber Urlaubstag",0,IF(OR(Y11="Feiertag",Y11="Krankenstand",Y11="Urlaub",Y11="Pflegeurlaub"),0,IF(Y11="halber Arbeitstag",INDIRECT(ADDRESS((ROW('Jahresüberblick'!$C$12)+WEEKDAY(B11,2)),4,4,TRUE,"Jahresüberblick"))*0.5,INDIRECT(ADDRESS((ROW('Jahresüberblick'!$C$12)+WEEKDAY(B11,2)),4,4,TRUE,"Jahresüberblick")))))</f>
        <v>0</v>
      </c>
      <c r="W11" s="41">
        <f t="shared" si="8"/>
        <v>0</v>
      </c>
      <c r="X11" s="43">
        <f t="shared" si="9"/>
        <v>0</v>
      </c>
      <c r="Y11" s="50"/>
      <c r="Z11" s="43">
        <f t="shared" si="10"/>
        <v>0</v>
      </c>
      <c r="AA11" s="45"/>
      <c r="AB11" s="46"/>
    </row>
    <row r="12" ht="12.0" customHeight="1">
      <c r="A12" s="33">
        <f t="shared" si="1"/>
        <v>36</v>
      </c>
      <c r="B12" s="34">
        <f t="shared" si="11"/>
        <v>43716</v>
      </c>
      <c r="C12" s="48">
        <v>1.0</v>
      </c>
      <c r="D12" s="36"/>
      <c r="E12" s="37"/>
      <c r="F12" s="36"/>
      <c r="G12" s="37"/>
      <c r="H12" s="38"/>
      <c r="I12" s="37"/>
      <c r="J12" s="38"/>
      <c r="K12" s="37">
        <f>J12*24</f>
        <v>0</v>
      </c>
      <c r="L12" s="38"/>
      <c r="M12" s="37">
        <f>L12*24</f>
        <v>0</v>
      </c>
      <c r="N12" s="38"/>
      <c r="O12" s="41">
        <f t="shared" si="2"/>
        <v>0</v>
      </c>
      <c r="P12" s="42">
        <f t="shared" si="3"/>
        <v>0</v>
      </c>
      <c r="Q12" s="41">
        <f t="shared" si="4"/>
        <v>0</v>
      </c>
      <c r="R12" s="42">
        <f t="shared" si="5"/>
        <v>0</v>
      </c>
      <c r="S12" s="41">
        <f t="shared" si="6"/>
        <v>0</v>
      </c>
      <c r="T12" s="42">
        <f t="shared" si="12"/>
        <v>0</v>
      </c>
      <c r="U12" s="42">
        <f t="shared" si="7"/>
        <v>0</v>
      </c>
      <c r="V12" s="41">
        <f>IF(Y12="halber Urlaubstag",0,IF(OR(Y12="Feiertag",Y12="Krankenstand",Y12="Urlaub",Y12="Pflegeurlaub"),0,IF(Y12="halber Arbeitstag",INDIRECT(ADDRESS((ROW('Jahresüberblick'!$C$12)+WEEKDAY(B12,2)),4,4,TRUE,"Jahresüberblick"))*0.5,INDIRECT(ADDRESS((ROW('Jahresüberblick'!$C$12)+WEEKDAY(B12,2)),4,4,TRUE,"Jahresüberblick")))))</f>
        <v>0</v>
      </c>
      <c r="W12" s="41">
        <f t="shared" si="8"/>
        <v>0</v>
      </c>
      <c r="X12" s="43">
        <f t="shared" si="9"/>
        <v>0</v>
      </c>
      <c r="Y12" s="44"/>
      <c r="Z12" s="43">
        <f t="shared" si="10"/>
        <v>0</v>
      </c>
      <c r="AA12" s="45"/>
      <c r="AB12" s="46"/>
    </row>
    <row r="13" ht="12.0" customHeight="1">
      <c r="A13" s="33">
        <f t="shared" si="1"/>
        <v>37</v>
      </c>
      <c r="B13" s="34">
        <f t="shared" si="11"/>
        <v>43717</v>
      </c>
      <c r="C13" s="48">
        <v>1.0</v>
      </c>
      <c r="D13" s="38"/>
      <c r="E13" s="37"/>
      <c r="F13" s="38"/>
      <c r="G13" s="37"/>
      <c r="H13" s="38"/>
      <c r="I13" s="37"/>
      <c r="J13" s="38"/>
      <c r="K13" s="37"/>
      <c r="L13" s="38"/>
      <c r="M13" s="37"/>
      <c r="N13" s="38"/>
      <c r="O13" s="41">
        <f t="shared" si="2"/>
        <v>0</v>
      </c>
      <c r="P13" s="42">
        <f t="shared" si="3"/>
        <v>0</v>
      </c>
      <c r="Q13" s="41">
        <f t="shared" si="4"/>
        <v>0</v>
      </c>
      <c r="R13" s="42">
        <f t="shared" si="5"/>
        <v>0</v>
      </c>
      <c r="S13" s="41">
        <f t="shared" si="6"/>
        <v>0</v>
      </c>
      <c r="T13" s="42">
        <f t="shared" si="12"/>
        <v>0</v>
      </c>
      <c r="U13" s="42">
        <f t="shared" si="7"/>
        <v>0</v>
      </c>
      <c r="V13" s="41">
        <f>IF(Y13="halber Urlaubstag",0,IF(OR(Y13="Feiertag",Y13="Krankenstand",Y13="Urlaub",Y13="Pflegeurlaub"),0,IF(Y13="halber Arbeitstag",INDIRECT(ADDRESS((ROW('Jahresüberblick'!$C$12)+WEEKDAY(B13,2)),4,4,TRUE,"Jahresüberblick"))*0.5,INDIRECT(ADDRESS((ROW('Jahresüberblick'!$C$12)+WEEKDAY(B13,2)),4,4,TRUE,"Jahresüberblick")))))</f>
        <v>5</v>
      </c>
      <c r="W13" s="41">
        <f t="shared" si="8"/>
        <v>0</v>
      </c>
      <c r="X13" s="43">
        <f t="shared" si="9"/>
        <v>0</v>
      </c>
      <c r="Y13" s="51"/>
      <c r="Z13" s="43">
        <f t="shared" si="10"/>
        <v>0</v>
      </c>
      <c r="AA13" s="45"/>
      <c r="AB13" s="46"/>
    </row>
    <row r="14" ht="12.0" customHeight="1">
      <c r="A14" s="33">
        <f t="shared" si="1"/>
        <v>37</v>
      </c>
      <c r="B14" s="34">
        <f t="shared" si="11"/>
        <v>43718</v>
      </c>
      <c r="C14" s="48">
        <v>1.0</v>
      </c>
      <c r="D14" s="36"/>
      <c r="E14" s="37"/>
      <c r="F14" s="36"/>
      <c r="G14" s="37"/>
      <c r="H14" s="36"/>
      <c r="I14" s="37"/>
      <c r="J14" s="36"/>
      <c r="K14" s="37"/>
      <c r="L14" s="38"/>
      <c r="M14" s="37"/>
      <c r="N14" s="38"/>
      <c r="O14" s="41">
        <f t="shared" si="2"/>
        <v>0</v>
      </c>
      <c r="P14" s="42">
        <f t="shared" si="3"/>
        <v>0</v>
      </c>
      <c r="Q14" s="41">
        <f t="shared" si="4"/>
        <v>0</v>
      </c>
      <c r="R14" s="42">
        <f t="shared" si="5"/>
        <v>0</v>
      </c>
      <c r="S14" s="41">
        <f t="shared" si="6"/>
        <v>0</v>
      </c>
      <c r="T14" s="42">
        <f t="shared" si="12"/>
        <v>0</v>
      </c>
      <c r="U14" s="42">
        <f t="shared" si="7"/>
        <v>0</v>
      </c>
      <c r="V14" s="41">
        <f>IF(Y14="halber Urlaubstag",0,IF(OR(Y14="Feiertag",Y14="Krankenstand",Y14="Urlaub",Y14="Pflegeurlaub"),0,IF(Y14="halber Arbeitstag",INDIRECT(ADDRESS((ROW('Jahresüberblick'!$C$12)+WEEKDAY(B14,2)),4,4,TRUE,"Jahresüberblick"))*0.5,INDIRECT(ADDRESS((ROW('Jahresüberblick'!$C$12)+WEEKDAY(B14,2)),4,4,TRUE,"Jahresüberblick")))))</f>
        <v>5</v>
      </c>
      <c r="W14" s="41">
        <f t="shared" si="8"/>
        <v>0</v>
      </c>
      <c r="X14" s="43">
        <f t="shared" si="9"/>
        <v>0</v>
      </c>
      <c r="Y14" s="51"/>
      <c r="Z14" s="43">
        <f t="shared" si="10"/>
        <v>0</v>
      </c>
      <c r="AA14" s="45"/>
      <c r="AB14" s="46"/>
    </row>
    <row r="15" ht="12.0" customHeight="1">
      <c r="A15" s="33">
        <f t="shared" si="1"/>
        <v>37</v>
      </c>
      <c r="B15" s="34">
        <f t="shared" si="11"/>
        <v>43719</v>
      </c>
      <c r="C15" s="48">
        <v>1.0</v>
      </c>
      <c r="D15" s="36"/>
      <c r="E15" s="37"/>
      <c r="F15" s="36"/>
      <c r="G15" s="37"/>
      <c r="H15" s="36"/>
      <c r="I15" s="37"/>
      <c r="J15" s="36"/>
      <c r="K15" s="37"/>
      <c r="L15" s="36"/>
      <c r="M15" s="37"/>
      <c r="N15" s="36"/>
      <c r="O15" s="41"/>
      <c r="P15" s="42">
        <f t="shared" si="3"/>
        <v>0</v>
      </c>
      <c r="Q15" s="41">
        <f t="shared" si="4"/>
        <v>0</v>
      </c>
      <c r="R15" s="42">
        <f t="shared" si="5"/>
        <v>0</v>
      </c>
      <c r="S15" s="41">
        <f t="shared" si="6"/>
        <v>0</v>
      </c>
      <c r="T15" s="42">
        <f t="shared" si="12"/>
        <v>0</v>
      </c>
      <c r="U15" s="42">
        <f t="shared" si="7"/>
        <v>0</v>
      </c>
      <c r="V15" s="41">
        <f>IF(Y15="halber Urlaubstag",0,IF(OR(Y15="Feiertag",Y15="Krankenstand",Y15="Urlaub",Y15="Pflegeurlaub"),0,IF(Y15="halber Arbeitstag",INDIRECT(ADDRESS((ROW('Jahresüberblick'!$C$12)+WEEKDAY(B15,2)),4,4,TRUE,"Jahresüberblick"))*0.5,INDIRECT(ADDRESS((ROW('Jahresüberblick'!$C$12)+WEEKDAY(B15,2)),4,4,TRUE,"Jahresüberblick")))))</f>
        <v>5</v>
      </c>
      <c r="W15" s="41">
        <f t="shared" si="8"/>
        <v>0</v>
      </c>
      <c r="X15" s="43">
        <f t="shared" si="9"/>
        <v>0</v>
      </c>
      <c r="Y15" s="44"/>
      <c r="Z15" s="43">
        <f t="shared" si="10"/>
        <v>0</v>
      </c>
      <c r="AA15" s="45"/>
      <c r="AB15" s="46"/>
    </row>
    <row r="16" ht="12.0" customHeight="1">
      <c r="A16" s="33">
        <f t="shared" si="1"/>
        <v>37</v>
      </c>
      <c r="B16" s="34">
        <f t="shared" si="11"/>
        <v>43720</v>
      </c>
      <c r="C16" s="48">
        <v>1.0</v>
      </c>
      <c r="D16" s="36"/>
      <c r="E16" s="37"/>
      <c r="F16" s="36"/>
      <c r="G16" s="37"/>
      <c r="H16" s="36"/>
      <c r="I16" s="37"/>
      <c r="J16" s="36"/>
      <c r="K16" s="37"/>
      <c r="L16" s="38"/>
      <c r="M16" s="37"/>
      <c r="N16" s="38"/>
      <c r="O16" s="41"/>
      <c r="P16" s="42">
        <f t="shared" si="3"/>
        <v>0</v>
      </c>
      <c r="Q16" s="41">
        <f t="shared" si="4"/>
        <v>0</v>
      </c>
      <c r="R16" s="42">
        <f t="shared" si="5"/>
        <v>0</v>
      </c>
      <c r="S16" s="41">
        <f t="shared" si="6"/>
        <v>0</v>
      </c>
      <c r="T16" s="42">
        <f t="shared" si="12"/>
        <v>0</v>
      </c>
      <c r="U16" s="42">
        <f t="shared" si="7"/>
        <v>0</v>
      </c>
      <c r="V16" s="41">
        <f>IF(Y16="halber Urlaubstag",0,IF(OR(Y16="Feiertag",Y16="Krankenstand",Y16="Urlaub",Y16="Pflegeurlaub"),0,IF(Y16="halber Arbeitstag",INDIRECT(ADDRESS((ROW('Jahresüberblick'!$C$12)+WEEKDAY(B16,2)),4,4,TRUE,"Jahresüberblick"))*0.5,INDIRECT(ADDRESS((ROW('Jahresüberblick'!$C$12)+WEEKDAY(B16,2)),4,4,TRUE,"Jahresüberblick")))))</f>
        <v>5</v>
      </c>
      <c r="W16" s="41">
        <f t="shared" si="8"/>
        <v>0</v>
      </c>
      <c r="X16" s="43">
        <f t="shared" si="9"/>
        <v>0</v>
      </c>
      <c r="Y16" s="44"/>
      <c r="Z16" s="43">
        <f t="shared" si="10"/>
        <v>0</v>
      </c>
      <c r="AA16" s="45"/>
      <c r="AB16" s="47" t="s">
        <v>31</v>
      </c>
    </row>
    <row r="17" ht="12.0" customHeight="1">
      <c r="A17" s="33">
        <f t="shared" si="1"/>
        <v>37</v>
      </c>
      <c r="B17" s="34">
        <f t="shared" si="11"/>
        <v>43721</v>
      </c>
      <c r="C17" s="48">
        <v>1.0</v>
      </c>
      <c r="D17" s="49"/>
      <c r="E17" s="37"/>
      <c r="F17" s="36"/>
      <c r="G17" s="37"/>
      <c r="H17" s="36"/>
      <c r="I17" s="37"/>
      <c r="J17" s="36"/>
      <c r="K17" s="37"/>
      <c r="L17" s="38"/>
      <c r="M17" s="37"/>
      <c r="N17" s="38"/>
      <c r="O17" s="41"/>
      <c r="P17" s="42">
        <f t="shared" si="3"/>
        <v>0</v>
      </c>
      <c r="Q17" s="41">
        <f t="shared" si="4"/>
        <v>0</v>
      </c>
      <c r="R17" s="42">
        <f t="shared" si="5"/>
        <v>0</v>
      </c>
      <c r="S17" s="41">
        <f t="shared" si="6"/>
        <v>0</v>
      </c>
      <c r="T17" s="42">
        <f t="shared" si="12"/>
        <v>0</v>
      </c>
      <c r="U17" s="42">
        <f t="shared" si="7"/>
        <v>0</v>
      </c>
      <c r="V17" s="41">
        <f>IF(Y17="halber Urlaubstag",0,IF(OR(Y17="Feiertag",Y17="Krankenstand",Y17="Urlaub",Y17="Pflegeurlaub"),0,IF(Y17="halber Arbeitstag",INDIRECT(ADDRESS((ROW('Jahresüberblick'!$C$12)+WEEKDAY(B17,2)),4,4,TRUE,"Jahresüberblick"))*0.5,INDIRECT(ADDRESS((ROW('Jahresüberblick'!$C$12)+WEEKDAY(B17,2)),4,4,TRUE,"Jahresüberblick")))))</f>
        <v>5</v>
      </c>
      <c r="W17" s="41">
        <f t="shared" si="8"/>
        <v>0</v>
      </c>
      <c r="X17" s="43">
        <f t="shared" si="9"/>
        <v>0</v>
      </c>
      <c r="Y17" s="51"/>
      <c r="Z17" s="43">
        <f t="shared" si="10"/>
        <v>0</v>
      </c>
      <c r="AA17" s="45"/>
      <c r="AB17" s="46"/>
    </row>
    <row r="18" ht="12.0" customHeight="1">
      <c r="A18" s="33">
        <f t="shared" si="1"/>
        <v>37</v>
      </c>
      <c r="B18" s="34">
        <f t="shared" si="11"/>
        <v>43722</v>
      </c>
      <c r="C18" s="48">
        <v>1.0</v>
      </c>
      <c r="D18" s="36"/>
      <c r="E18" s="37"/>
      <c r="F18" s="36"/>
      <c r="G18" s="37"/>
      <c r="H18" s="36"/>
      <c r="I18" s="37"/>
      <c r="J18" s="36"/>
      <c r="K18" s="37">
        <f t="shared" ref="K18:K19" si="13">J18*24</f>
        <v>0</v>
      </c>
      <c r="L18" s="38"/>
      <c r="M18" s="37">
        <f t="shared" ref="M18:M19" si="14">L18*24</f>
        <v>0</v>
      </c>
      <c r="N18" s="38"/>
      <c r="O18" s="41">
        <f t="shared" ref="O18:O34" si="15">N18*24</f>
        <v>0</v>
      </c>
      <c r="P18" s="42">
        <f t="shared" si="3"/>
        <v>0</v>
      </c>
      <c r="Q18" s="41">
        <f t="shared" si="4"/>
        <v>0</v>
      </c>
      <c r="R18" s="42">
        <f t="shared" si="5"/>
        <v>0</v>
      </c>
      <c r="S18" s="41">
        <f t="shared" si="6"/>
        <v>0</v>
      </c>
      <c r="T18" s="42">
        <f t="shared" si="12"/>
        <v>0</v>
      </c>
      <c r="U18" s="42">
        <f t="shared" si="7"/>
        <v>0</v>
      </c>
      <c r="V18" s="41">
        <f>IF(Y18="halber Urlaubstag",0,IF(OR(Y18="Feiertag",Y18="Krankenstand",Y18="Urlaub",Y18="Pflegeurlaub"),0,IF(Y18="halber Arbeitstag",INDIRECT(ADDRESS((ROW('Jahresüberblick'!$C$12)+WEEKDAY(B18,2)),4,4,TRUE,"Jahresüberblick"))*0.5,INDIRECT(ADDRESS((ROW('Jahresüberblick'!$C$12)+WEEKDAY(B18,2)),4,4,TRUE,"Jahresüberblick")))))</f>
        <v>0</v>
      </c>
      <c r="W18" s="41">
        <f t="shared" si="8"/>
        <v>0</v>
      </c>
      <c r="X18" s="43">
        <f t="shared" si="9"/>
        <v>0</v>
      </c>
      <c r="Y18" s="51"/>
      <c r="Z18" s="43">
        <f t="shared" si="10"/>
        <v>0</v>
      </c>
      <c r="AA18" s="45"/>
      <c r="AB18" s="46"/>
    </row>
    <row r="19" ht="12.0" customHeight="1">
      <c r="A19" s="33">
        <f t="shared" si="1"/>
        <v>37</v>
      </c>
      <c r="B19" s="34">
        <f t="shared" si="11"/>
        <v>43723</v>
      </c>
      <c r="C19" s="48">
        <v>1.0</v>
      </c>
      <c r="D19" s="36"/>
      <c r="E19" s="37"/>
      <c r="F19" s="36"/>
      <c r="G19" s="37"/>
      <c r="H19" s="38"/>
      <c r="I19" s="37"/>
      <c r="J19" s="38"/>
      <c r="K19" s="37">
        <f t="shared" si="13"/>
        <v>0</v>
      </c>
      <c r="L19" s="38"/>
      <c r="M19" s="37">
        <f t="shared" si="14"/>
        <v>0</v>
      </c>
      <c r="N19" s="38"/>
      <c r="O19" s="41">
        <f t="shared" si="15"/>
        <v>0</v>
      </c>
      <c r="P19" s="42">
        <f t="shared" si="3"/>
        <v>0</v>
      </c>
      <c r="Q19" s="41">
        <f t="shared" si="4"/>
        <v>0</v>
      </c>
      <c r="R19" s="42">
        <f t="shared" si="5"/>
        <v>0</v>
      </c>
      <c r="S19" s="41">
        <f t="shared" si="6"/>
        <v>0</v>
      </c>
      <c r="T19" s="42">
        <f t="shared" si="12"/>
        <v>0</v>
      </c>
      <c r="U19" s="42">
        <f t="shared" si="7"/>
        <v>0</v>
      </c>
      <c r="V19" s="41">
        <f>IF(Y19="halber Urlaubstag",0,IF(OR(Y19="Feiertag",Y19="Krankenstand",Y19="Urlaub",Y19="Pflegeurlaub"),0,IF(Y19="halber Arbeitstag",INDIRECT(ADDRESS((ROW('Jahresüberblick'!$C$12)+WEEKDAY(B19,2)),4,4,TRUE,"Jahresüberblick"))*0.5,INDIRECT(ADDRESS((ROW('Jahresüberblick'!$C$12)+WEEKDAY(B19,2)),4,4,TRUE,"Jahresüberblick")))))</f>
        <v>0</v>
      </c>
      <c r="W19" s="41">
        <f t="shared" si="8"/>
        <v>0</v>
      </c>
      <c r="X19" s="43">
        <f t="shared" si="9"/>
        <v>0</v>
      </c>
      <c r="Y19" s="51"/>
      <c r="Z19" s="43">
        <f t="shared" si="10"/>
        <v>0</v>
      </c>
      <c r="AA19" s="45"/>
      <c r="AB19" s="46"/>
    </row>
    <row r="20" ht="12.0" customHeight="1">
      <c r="A20" s="33">
        <f t="shared" si="1"/>
        <v>38</v>
      </c>
      <c r="B20" s="34">
        <f t="shared" si="11"/>
        <v>43724</v>
      </c>
      <c r="C20" s="48">
        <v>1.0</v>
      </c>
      <c r="D20" s="38"/>
      <c r="E20" s="37"/>
      <c r="F20" s="38"/>
      <c r="G20" s="37"/>
      <c r="H20" s="38"/>
      <c r="I20" s="37"/>
      <c r="J20" s="38"/>
      <c r="K20" s="37"/>
      <c r="L20" s="38"/>
      <c r="M20" s="37"/>
      <c r="N20" s="38"/>
      <c r="O20" s="41">
        <f t="shared" si="15"/>
        <v>0</v>
      </c>
      <c r="P20" s="42">
        <f t="shared" si="3"/>
        <v>0</v>
      </c>
      <c r="Q20" s="41">
        <f t="shared" si="4"/>
        <v>0</v>
      </c>
      <c r="R20" s="42">
        <f t="shared" si="5"/>
        <v>0</v>
      </c>
      <c r="S20" s="41">
        <f t="shared" si="6"/>
        <v>0</v>
      </c>
      <c r="T20" s="42">
        <f t="shared" si="12"/>
        <v>0</v>
      </c>
      <c r="U20" s="42">
        <f t="shared" si="7"/>
        <v>0</v>
      </c>
      <c r="V20" s="41">
        <f>IF(Y20="halber Urlaubstag",0,IF(OR(Y20="Feiertag",Y20="Krankenstand",Y20="Urlaub",Y20="Pflegeurlaub"),0,IF(Y20="halber Arbeitstag",INDIRECT(ADDRESS((ROW('Jahresüberblick'!$C$12)+WEEKDAY(B20,2)),4,4,TRUE,"Jahresüberblick"))*0.5,INDIRECT(ADDRESS((ROW('Jahresüberblick'!$C$12)+WEEKDAY(B20,2)),4,4,TRUE,"Jahresüberblick")))))</f>
        <v>5</v>
      </c>
      <c r="W20" s="41">
        <f t="shared" si="8"/>
        <v>0</v>
      </c>
      <c r="X20" s="43">
        <f t="shared" si="9"/>
        <v>0</v>
      </c>
      <c r="Y20" s="51"/>
      <c r="Z20" s="43">
        <f t="shared" si="10"/>
        <v>0</v>
      </c>
      <c r="AA20" s="45"/>
      <c r="AB20" s="46"/>
    </row>
    <row r="21" ht="12.0" customHeight="1">
      <c r="A21" s="33">
        <f t="shared" si="1"/>
        <v>38</v>
      </c>
      <c r="B21" s="34">
        <f t="shared" si="11"/>
        <v>43725</v>
      </c>
      <c r="C21" s="48">
        <v>1.0</v>
      </c>
      <c r="D21" s="38"/>
      <c r="E21" s="37"/>
      <c r="F21" s="38"/>
      <c r="G21" s="37"/>
      <c r="H21" s="38"/>
      <c r="I21" s="37"/>
      <c r="J21" s="38"/>
      <c r="K21" s="37"/>
      <c r="L21" s="38"/>
      <c r="M21" s="37"/>
      <c r="N21" s="38"/>
      <c r="O21" s="41">
        <f t="shared" si="15"/>
        <v>0</v>
      </c>
      <c r="P21" s="42">
        <f t="shared" si="3"/>
        <v>0</v>
      </c>
      <c r="Q21" s="41">
        <f t="shared" si="4"/>
        <v>0</v>
      </c>
      <c r="R21" s="42">
        <f t="shared" si="5"/>
        <v>0</v>
      </c>
      <c r="S21" s="41">
        <f t="shared" si="6"/>
        <v>0</v>
      </c>
      <c r="T21" s="42">
        <f t="shared" si="12"/>
        <v>0</v>
      </c>
      <c r="U21" s="42">
        <f t="shared" si="7"/>
        <v>0</v>
      </c>
      <c r="V21" s="41">
        <f>IF(Y21="halber Urlaubstag",0,IF(OR(Y21="Feiertag",Y21="Krankenstand",Y21="Urlaub",Y21="Pflegeurlaub"),0,IF(Y21="halber Arbeitstag",INDIRECT(ADDRESS((ROW('Jahresüberblick'!$C$12)+WEEKDAY(B21,2)),4,4,TRUE,"Jahresüberblick"))*0.5,INDIRECT(ADDRESS((ROW('Jahresüberblick'!$C$12)+WEEKDAY(B21,2)),4,4,TRUE,"Jahresüberblick")))))</f>
        <v>5</v>
      </c>
      <c r="W21" s="41">
        <f t="shared" si="8"/>
        <v>0</v>
      </c>
      <c r="X21" s="43">
        <f t="shared" si="9"/>
        <v>0</v>
      </c>
      <c r="Y21" s="51"/>
      <c r="Z21" s="43">
        <f t="shared" si="10"/>
        <v>0</v>
      </c>
      <c r="AA21" s="45"/>
      <c r="AB21" s="46"/>
    </row>
    <row r="22" ht="12.0" customHeight="1">
      <c r="A22" s="33">
        <f t="shared" si="1"/>
        <v>38</v>
      </c>
      <c r="B22" s="34">
        <f t="shared" si="11"/>
        <v>43726</v>
      </c>
      <c r="C22" s="48">
        <v>1.0</v>
      </c>
      <c r="D22" s="49"/>
      <c r="E22" s="37"/>
      <c r="F22" s="36"/>
      <c r="G22" s="37"/>
      <c r="H22" s="36"/>
      <c r="I22" s="37"/>
      <c r="J22" s="36"/>
      <c r="K22" s="37"/>
      <c r="L22" s="38"/>
      <c r="M22" s="37"/>
      <c r="N22" s="38"/>
      <c r="O22" s="41">
        <f t="shared" si="15"/>
        <v>0</v>
      </c>
      <c r="P22" s="42">
        <f t="shared" si="3"/>
        <v>0</v>
      </c>
      <c r="Q22" s="41">
        <f t="shared" si="4"/>
        <v>0</v>
      </c>
      <c r="R22" s="42">
        <f t="shared" si="5"/>
        <v>0</v>
      </c>
      <c r="S22" s="41">
        <f t="shared" si="6"/>
        <v>0</v>
      </c>
      <c r="T22" s="42">
        <f t="shared" si="12"/>
        <v>0</v>
      </c>
      <c r="U22" s="42">
        <f t="shared" si="7"/>
        <v>0</v>
      </c>
      <c r="V22" s="41">
        <f>IF(Y22="halber Urlaubstag",0,IF(OR(Y22="Feiertag",Y22="Krankenstand",Y22="Urlaub",Y22="Pflegeurlaub"),0,IF(Y22="halber Arbeitstag",INDIRECT(ADDRESS((ROW('Jahresüberblick'!$C$12)+WEEKDAY(B22,2)),4,4,TRUE,"Jahresüberblick"))*0.5,INDIRECT(ADDRESS((ROW('Jahresüberblick'!$C$12)+WEEKDAY(B22,2)),4,4,TRUE,"Jahresüberblick")))))</f>
        <v>5</v>
      </c>
      <c r="W22" s="41">
        <f t="shared" si="8"/>
        <v>0</v>
      </c>
      <c r="X22" s="43">
        <f t="shared" si="9"/>
        <v>0</v>
      </c>
      <c r="Y22" s="51"/>
      <c r="Z22" s="43">
        <f t="shared" si="10"/>
        <v>0</v>
      </c>
      <c r="AA22" s="45"/>
      <c r="AB22" s="46"/>
    </row>
    <row r="23" ht="12.0" customHeight="1">
      <c r="A23" s="33">
        <f t="shared" si="1"/>
        <v>38</v>
      </c>
      <c r="B23" s="34">
        <f t="shared" si="11"/>
        <v>43727</v>
      </c>
      <c r="C23" s="48">
        <v>1.0</v>
      </c>
      <c r="D23" s="36"/>
      <c r="E23" s="37"/>
      <c r="F23" s="36"/>
      <c r="G23" s="37"/>
      <c r="H23" s="36"/>
      <c r="I23" s="37"/>
      <c r="J23" s="36"/>
      <c r="K23" s="37"/>
      <c r="L23" s="38"/>
      <c r="M23" s="37"/>
      <c r="N23" s="38"/>
      <c r="O23" s="41">
        <f t="shared" si="15"/>
        <v>0</v>
      </c>
      <c r="P23" s="42">
        <f t="shared" si="3"/>
        <v>0</v>
      </c>
      <c r="Q23" s="41">
        <f t="shared" si="4"/>
        <v>0</v>
      </c>
      <c r="R23" s="42">
        <f t="shared" si="5"/>
        <v>0</v>
      </c>
      <c r="S23" s="41">
        <f t="shared" si="6"/>
        <v>0</v>
      </c>
      <c r="T23" s="42">
        <f t="shared" si="12"/>
        <v>0</v>
      </c>
      <c r="U23" s="42">
        <f t="shared" si="7"/>
        <v>0</v>
      </c>
      <c r="V23" s="41">
        <f>IF(Y23="halber Urlaubstag",0,IF(OR(Y23="Feiertag",Y23="Krankenstand",Y23="Urlaub",Y23="Pflegeurlaub"),0,IF(Y23="halber Arbeitstag",INDIRECT(ADDRESS((ROW('Jahresüberblick'!$C$12)+WEEKDAY(B23,2)),4,4,TRUE,"Jahresüberblick"))*0.5,INDIRECT(ADDRESS((ROW('Jahresüberblick'!$C$12)+WEEKDAY(B23,2)),4,4,TRUE,"Jahresüberblick")))))</f>
        <v>5</v>
      </c>
      <c r="W23" s="41">
        <f t="shared" si="8"/>
        <v>0</v>
      </c>
      <c r="X23" s="43">
        <f t="shared" si="9"/>
        <v>0</v>
      </c>
      <c r="Y23" s="51"/>
      <c r="Z23" s="43">
        <f t="shared" si="10"/>
        <v>0</v>
      </c>
      <c r="AA23" s="45"/>
      <c r="AB23" s="47"/>
    </row>
    <row r="24" ht="12.0" customHeight="1">
      <c r="A24" s="33">
        <f t="shared" si="1"/>
        <v>38</v>
      </c>
      <c r="B24" s="34">
        <f t="shared" si="11"/>
        <v>43728</v>
      </c>
      <c r="C24" s="48">
        <v>1.0</v>
      </c>
      <c r="D24" s="49"/>
      <c r="E24" s="37"/>
      <c r="F24" s="36"/>
      <c r="G24" s="37"/>
      <c r="H24" s="36"/>
      <c r="I24" s="37"/>
      <c r="J24" s="36"/>
      <c r="K24" s="37"/>
      <c r="L24" s="38"/>
      <c r="M24" s="37"/>
      <c r="N24" s="38"/>
      <c r="O24" s="41">
        <f t="shared" si="15"/>
        <v>0</v>
      </c>
      <c r="P24" s="42">
        <f t="shared" si="3"/>
        <v>0</v>
      </c>
      <c r="Q24" s="41">
        <f t="shared" si="4"/>
        <v>0</v>
      </c>
      <c r="R24" s="42">
        <f t="shared" si="5"/>
        <v>0</v>
      </c>
      <c r="S24" s="41">
        <f t="shared" si="6"/>
        <v>0</v>
      </c>
      <c r="T24" s="42">
        <f t="shared" si="12"/>
        <v>0</v>
      </c>
      <c r="U24" s="42">
        <f t="shared" si="7"/>
        <v>0</v>
      </c>
      <c r="V24" s="41">
        <f>IF(Y24="halber Urlaubstag",0,IF(OR(Y24="Feiertag",Y24="Krankenstand",Y24="Urlaub",Y24="Pflegeurlaub"),0,IF(Y24="halber Arbeitstag",INDIRECT(ADDRESS((ROW('Jahresüberblick'!$C$12)+WEEKDAY(B24,2)),4,4,TRUE,"Jahresüberblick"))*0.5,INDIRECT(ADDRESS((ROW('Jahresüberblick'!$C$12)+WEEKDAY(B24,2)),4,4,TRUE,"Jahresüberblick")))))</f>
        <v>5</v>
      </c>
      <c r="W24" s="41">
        <f t="shared" si="8"/>
        <v>0</v>
      </c>
      <c r="X24" s="43">
        <f t="shared" si="9"/>
        <v>0</v>
      </c>
      <c r="Y24" s="51"/>
      <c r="Z24" s="43">
        <f t="shared" si="10"/>
        <v>0</v>
      </c>
      <c r="AA24" s="45"/>
      <c r="AB24" s="46"/>
    </row>
    <row r="25" ht="12.0" customHeight="1">
      <c r="A25" s="33">
        <f t="shared" si="1"/>
        <v>38</v>
      </c>
      <c r="B25" s="34">
        <f t="shared" si="11"/>
        <v>43729</v>
      </c>
      <c r="C25" s="48">
        <v>1.0</v>
      </c>
      <c r="D25" s="36"/>
      <c r="E25" s="37"/>
      <c r="F25" s="36"/>
      <c r="G25" s="37"/>
      <c r="H25" s="36"/>
      <c r="I25" s="37"/>
      <c r="J25" s="36"/>
      <c r="K25" s="37">
        <f t="shared" ref="K25:K26" si="16">J25*24</f>
        <v>0</v>
      </c>
      <c r="L25" s="38"/>
      <c r="M25" s="37">
        <f t="shared" ref="M25:M26" si="17">L25*24</f>
        <v>0</v>
      </c>
      <c r="N25" s="38"/>
      <c r="O25" s="41">
        <f t="shared" si="15"/>
        <v>0</v>
      </c>
      <c r="P25" s="42">
        <f t="shared" si="3"/>
        <v>0</v>
      </c>
      <c r="Q25" s="41">
        <f t="shared" si="4"/>
        <v>0</v>
      </c>
      <c r="R25" s="42">
        <f t="shared" si="5"/>
        <v>0</v>
      </c>
      <c r="S25" s="41">
        <f t="shared" si="6"/>
        <v>0</v>
      </c>
      <c r="T25" s="42">
        <f t="shared" si="12"/>
        <v>0</v>
      </c>
      <c r="U25" s="42">
        <f t="shared" si="7"/>
        <v>0</v>
      </c>
      <c r="V25" s="41">
        <f>IF(Y25="halber Urlaubstag",0,IF(OR(Y25="Feiertag",Y25="Krankenstand",Y25="Urlaub",Y25="Pflegeurlaub"),0,IF(Y25="halber Arbeitstag",INDIRECT(ADDRESS((ROW('Jahresüberblick'!$C$12)+WEEKDAY(B25,2)),4,4,TRUE,"Jahresüberblick"))*0.5,INDIRECT(ADDRESS((ROW('Jahresüberblick'!$C$12)+WEEKDAY(B25,2)),4,4,TRUE,"Jahresüberblick")))))</f>
        <v>0</v>
      </c>
      <c r="W25" s="41">
        <f t="shared" si="8"/>
        <v>0</v>
      </c>
      <c r="X25" s="43">
        <f t="shared" si="9"/>
        <v>0</v>
      </c>
      <c r="Y25" s="51"/>
      <c r="Z25" s="43">
        <f t="shared" si="10"/>
        <v>0</v>
      </c>
      <c r="AA25" s="45"/>
      <c r="AB25" s="46"/>
    </row>
    <row r="26" ht="12.0" customHeight="1">
      <c r="A26" s="33">
        <f t="shared" si="1"/>
        <v>38</v>
      </c>
      <c r="B26" s="34">
        <f t="shared" si="11"/>
        <v>43730</v>
      </c>
      <c r="C26" s="48">
        <v>1.0</v>
      </c>
      <c r="D26" s="38"/>
      <c r="E26" s="37"/>
      <c r="F26" s="38"/>
      <c r="G26" s="37"/>
      <c r="H26" s="38"/>
      <c r="I26" s="37"/>
      <c r="J26" s="38"/>
      <c r="K26" s="37">
        <f t="shared" si="16"/>
        <v>0</v>
      </c>
      <c r="L26" s="38"/>
      <c r="M26" s="37">
        <f t="shared" si="17"/>
        <v>0</v>
      </c>
      <c r="N26" s="38"/>
      <c r="O26" s="41">
        <f t="shared" si="15"/>
        <v>0</v>
      </c>
      <c r="P26" s="42">
        <f t="shared" si="3"/>
        <v>0</v>
      </c>
      <c r="Q26" s="41">
        <f t="shared" si="4"/>
        <v>0</v>
      </c>
      <c r="R26" s="42">
        <f t="shared" si="5"/>
        <v>0</v>
      </c>
      <c r="S26" s="41">
        <f t="shared" si="6"/>
        <v>0</v>
      </c>
      <c r="T26" s="42">
        <f t="shared" si="12"/>
        <v>0</v>
      </c>
      <c r="U26" s="42">
        <f t="shared" si="7"/>
        <v>0</v>
      </c>
      <c r="V26" s="41">
        <f>IF(Y26="halber Urlaubstag",0,IF(OR(Y26="Feiertag",Y26="Krankenstand",Y26="Urlaub",Y26="Pflegeurlaub"),0,IF(Y26="halber Arbeitstag",INDIRECT(ADDRESS((ROW('Jahresüberblick'!$C$12)+WEEKDAY(B26,2)),4,4,TRUE,"Jahresüberblick"))*0.5,INDIRECT(ADDRESS((ROW('Jahresüberblick'!$C$12)+WEEKDAY(B26,2)),4,4,TRUE,"Jahresüberblick")))))</f>
        <v>0</v>
      </c>
      <c r="W26" s="41">
        <f t="shared" si="8"/>
        <v>0</v>
      </c>
      <c r="X26" s="43">
        <f t="shared" si="9"/>
        <v>0</v>
      </c>
      <c r="Y26" s="51"/>
      <c r="Z26" s="43">
        <f t="shared" si="10"/>
        <v>0</v>
      </c>
      <c r="AA26" s="45"/>
      <c r="AB26" s="46"/>
    </row>
    <row r="27" ht="12.0" customHeight="1">
      <c r="A27" s="33">
        <f t="shared" si="1"/>
        <v>39</v>
      </c>
      <c r="B27" s="34">
        <f t="shared" si="11"/>
        <v>43731</v>
      </c>
      <c r="C27" s="48">
        <v>1.0</v>
      </c>
      <c r="D27" s="38"/>
      <c r="E27" s="37"/>
      <c r="F27" s="38"/>
      <c r="G27" s="37"/>
      <c r="H27" s="38"/>
      <c r="I27" s="37"/>
      <c r="J27" s="38"/>
      <c r="K27" s="37"/>
      <c r="L27" s="38"/>
      <c r="M27" s="37"/>
      <c r="N27" s="38"/>
      <c r="O27" s="41">
        <f t="shared" si="15"/>
        <v>0</v>
      </c>
      <c r="P27" s="42">
        <f t="shared" si="3"/>
        <v>0</v>
      </c>
      <c r="Q27" s="41">
        <f t="shared" si="4"/>
        <v>0</v>
      </c>
      <c r="R27" s="42">
        <f t="shared" si="5"/>
        <v>0</v>
      </c>
      <c r="S27" s="41">
        <f t="shared" si="6"/>
        <v>0</v>
      </c>
      <c r="T27" s="42">
        <f t="shared" si="12"/>
        <v>0</v>
      </c>
      <c r="U27" s="42">
        <f t="shared" si="7"/>
        <v>0</v>
      </c>
      <c r="V27" s="41">
        <f>IF(Y27="halber Urlaubstag",0,IF(OR(Y27="Feiertag",Y27="Krankenstand",Y27="Urlaub",Y27="Pflegeurlaub"),0,IF(Y27="halber Arbeitstag",INDIRECT(ADDRESS((ROW('Jahresüberblick'!$C$12)+WEEKDAY(B27,2)),4,4,TRUE,"Jahresüberblick"))*0.5,INDIRECT(ADDRESS((ROW('Jahresüberblick'!$C$12)+WEEKDAY(B27,2)),4,4,TRUE,"Jahresüberblick")))))</f>
        <v>5</v>
      </c>
      <c r="W27" s="41">
        <f t="shared" si="8"/>
        <v>0</v>
      </c>
      <c r="X27" s="43">
        <f t="shared" si="9"/>
        <v>0</v>
      </c>
      <c r="Y27" s="51"/>
      <c r="Z27" s="43">
        <f t="shared" si="10"/>
        <v>0</v>
      </c>
      <c r="AA27" s="45"/>
      <c r="AB27" s="46"/>
    </row>
    <row r="28" ht="12.0" customHeight="1">
      <c r="A28" s="33">
        <f t="shared" si="1"/>
        <v>39</v>
      </c>
      <c r="B28" s="34">
        <f t="shared" si="11"/>
        <v>43732</v>
      </c>
      <c r="C28" s="48">
        <v>1.0</v>
      </c>
      <c r="D28" s="38"/>
      <c r="E28" s="37"/>
      <c r="F28" s="38"/>
      <c r="G28" s="37"/>
      <c r="H28" s="38"/>
      <c r="I28" s="37"/>
      <c r="J28" s="38"/>
      <c r="K28" s="37"/>
      <c r="L28" s="38"/>
      <c r="M28" s="37"/>
      <c r="N28" s="38"/>
      <c r="O28" s="41">
        <f t="shared" si="15"/>
        <v>0</v>
      </c>
      <c r="P28" s="42">
        <f t="shared" si="3"/>
        <v>0</v>
      </c>
      <c r="Q28" s="41">
        <f t="shared" si="4"/>
        <v>0</v>
      </c>
      <c r="R28" s="42">
        <f t="shared" si="5"/>
        <v>0</v>
      </c>
      <c r="S28" s="41">
        <f t="shared" si="6"/>
        <v>0</v>
      </c>
      <c r="T28" s="42">
        <f t="shared" si="12"/>
        <v>0</v>
      </c>
      <c r="U28" s="42">
        <f t="shared" si="7"/>
        <v>0</v>
      </c>
      <c r="V28" s="41">
        <f>IF(Y28="halber Urlaubstag",0,IF(OR(Y28="Feiertag",Y28="Krankenstand",Y28="Urlaub",Y28="Pflegeurlaub"),0,IF(Y28="halber Arbeitstag",INDIRECT(ADDRESS((ROW('Jahresüberblick'!$C$12)+WEEKDAY(B28,2)),4,4,TRUE,"Jahresüberblick"))*0.5,INDIRECT(ADDRESS((ROW('Jahresüberblick'!$C$12)+WEEKDAY(B28,2)),4,4,TRUE,"Jahresüberblick")))))</f>
        <v>5</v>
      </c>
      <c r="W28" s="41">
        <f t="shared" si="8"/>
        <v>0</v>
      </c>
      <c r="X28" s="43">
        <f t="shared" si="9"/>
        <v>0</v>
      </c>
      <c r="Y28" s="51"/>
      <c r="Z28" s="43">
        <f t="shared" si="10"/>
        <v>0</v>
      </c>
      <c r="AA28" s="45"/>
      <c r="AB28" s="46"/>
    </row>
    <row r="29" ht="12.0" customHeight="1">
      <c r="A29" s="33">
        <f t="shared" si="1"/>
        <v>39</v>
      </c>
      <c r="B29" s="34">
        <f t="shared" si="11"/>
        <v>43733</v>
      </c>
      <c r="C29" s="48">
        <v>1.0</v>
      </c>
      <c r="D29" s="36"/>
      <c r="E29" s="37"/>
      <c r="F29" s="36"/>
      <c r="G29" s="37"/>
      <c r="H29" s="36"/>
      <c r="I29" s="37"/>
      <c r="J29" s="36"/>
      <c r="K29" s="37"/>
      <c r="L29" s="38"/>
      <c r="M29" s="37"/>
      <c r="N29" s="38"/>
      <c r="O29" s="41">
        <f t="shared" si="15"/>
        <v>0</v>
      </c>
      <c r="P29" s="42">
        <f t="shared" si="3"/>
        <v>0</v>
      </c>
      <c r="Q29" s="41">
        <f t="shared" si="4"/>
        <v>0</v>
      </c>
      <c r="R29" s="42">
        <f t="shared" si="5"/>
        <v>0</v>
      </c>
      <c r="S29" s="41">
        <f t="shared" si="6"/>
        <v>0</v>
      </c>
      <c r="T29" s="42">
        <f t="shared" si="12"/>
        <v>0</v>
      </c>
      <c r="U29" s="42">
        <f t="shared" si="7"/>
        <v>0</v>
      </c>
      <c r="V29" s="41">
        <f>IF(Y29="halber Urlaubstag",0,IF(OR(Y29="Feiertag",Y29="Krankenstand",Y29="Urlaub",Y29="Pflegeurlaub"),0,IF(Y29="halber Arbeitstag",INDIRECT(ADDRESS((ROW('Jahresüberblick'!$C$12)+WEEKDAY(B29,2)),4,4,TRUE,"Jahresüberblick"))*0.5,INDIRECT(ADDRESS((ROW('Jahresüberblick'!$C$12)+WEEKDAY(B29,2)),4,4,TRUE,"Jahresüberblick")))))</f>
        <v>5</v>
      </c>
      <c r="W29" s="41">
        <f t="shared" si="8"/>
        <v>0</v>
      </c>
      <c r="X29" s="43">
        <f t="shared" si="9"/>
        <v>0</v>
      </c>
      <c r="Y29" s="51"/>
      <c r="Z29" s="43">
        <f t="shared" si="10"/>
        <v>0</v>
      </c>
      <c r="AA29" s="45"/>
      <c r="AB29" s="46"/>
    </row>
    <row r="30" ht="12.0" customHeight="1">
      <c r="A30" s="33">
        <f t="shared" si="1"/>
        <v>39</v>
      </c>
      <c r="B30" s="34">
        <f t="shared" si="11"/>
        <v>43734</v>
      </c>
      <c r="C30" s="48">
        <v>1.0</v>
      </c>
      <c r="D30" s="36"/>
      <c r="E30" s="37"/>
      <c r="F30" s="36"/>
      <c r="G30" s="37"/>
      <c r="H30" s="36"/>
      <c r="I30" s="37"/>
      <c r="J30" s="36"/>
      <c r="K30" s="37"/>
      <c r="L30" s="38"/>
      <c r="M30" s="37"/>
      <c r="N30" s="38"/>
      <c r="O30" s="41">
        <f t="shared" si="15"/>
        <v>0</v>
      </c>
      <c r="P30" s="42">
        <f t="shared" si="3"/>
        <v>0</v>
      </c>
      <c r="Q30" s="41">
        <f t="shared" si="4"/>
        <v>0</v>
      </c>
      <c r="R30" s="42">
        <f t="shared" si="5"/>
        <v>0</v>
      </c>
      <c r="S30" s="41">
        <f t="shared" si="6"/>
        <v>0</v>
      </c>
      <c r="T30" s="42">
        <f t="shared" si="12"/>
        <v>0</v>
      </c>
      <c r="U30" s="42">
        <f t="shared" si="7"/>
        <v>0</v>
      </c>
      <c r="V30" s="41">
        <f>IF(Y30="halber Urlaubstag",0,IF(OR(Y30="Feiertag",Y30="Krankenstand",Y30="Urlaub",Y30="Pflegeurlaub"),0,IF(Y30="halber Arbeitstag",INDIRECT(ADDRESS((ROW('Jahresüberblick'!$C$12)+WEEKDAY(B30,2)),4,4,TRUE,"Jahresüberblick"))*0.5,INDIRECT(ADDRESS((ROW('Jahresüberblick'!$C$12)+WEEKDAY(B30,2)),4,4,TRUE,"Jahresüberblick")))))</f>
        <v>5</v>
      </c>
      <c r="W30" s="41">
        <f t="shared" si="8"/>
        <v>0</v>
      </c>
      <c r="X30" s="43">
        <f t="shared" si="9"/>
        <v>0</v>
      </c>
      <c r="Y30" s="51"/>
      <c r="Z30" s="43">
        <f t="shared" si="10"/>
        <v>0</v>
      </c>
      <c r="AA30" s="45"/>
      <c r="AB30" s="46"/>
    </row>
    <row r="31" ht="12.0" customHeight="1">
      <c r="A31" s="33">
        <f t="shared" si="1"/>
        <v>39</v>
      </c>
      <c r="B31" s="34">
        <f t="shared" si="11"/>
        <v>43735</v>
      </c>
      <c r="C31" s="48">
        <v>1.0</v>
      </c>
      <c r="D31" s="36"/>
      <c r="E31" s="37"/>
      <c r="F31" s="36"/>
      <c r="G31" s="37"/>
      <c r="H31" s="36"/>
      <c r="I31" s="37"/>
      <c r="J31" s="36"/>
      <c r="K31" s="37"/>
      <c r="L31" s="38"/>
      <c r="M31" s="37"/>
      <c r="N31" s="38"/>
      <c r="O31" s="41">
        <f t="shared" si="15"/>
        <v>0</v>
      </c>
      <c r="P31" s="42">
        <f t="shared" si="3"/>
        <v>0</v>
      </c>
      <c r="Q31" s="41">
        <f t="shared" si="4"/>
        <v>0</v>
      </c>
      <c r="R31" s="42">
        <f t="shared" si="5"/>
        <v>0</v>
      </c>
      <c r="S31" s="41">
        <f t="shared" si="6"/>
        <v>0</v>
      </c>
      <c r="T31" s="42">
        <f t="shared" si="12"/>
        <v>0</v>
      </c>
      <c r="U31" s="42">
        <f t="shared" si="7"/>
        <v>0</v>
      </c>
      <c r="V31" s="41">
        <f>IF(Y31="halber Urlaubstag",0,IF(OR(Y31="Feiertag",Y31="Krankenstand",Y31="Urlaub",Y31="Pflegeurlaub"),0,IF(Y31="halber Arbeitstag",INDIRECT(ADDRESS((ROW('Jahresüberblick'!$C$12)+WEEKDAY(B31,2)),4,4,TRUE,"Jahresüberblick"))*0.5,INDIRECT(ADDRESS((ROW('Jahresüberblick'!$C$12)+WEEKDAY(B31,2)),4,4,TRUE,"Jahresüberblick")))))</f>
        <v>5</v>
      </c>
      <c r="W31" s="41">
        <f t="shared" si="8"/>
        <v>0</v>
      </c>
      <c r="X31" s="43">
        <f t="shared" si="9"/>
        <v>0</v>
      </c>
      <c r="Y31" s="51"/>
      <c r="Z31" s="43">
        <f t="shared" si="10"/>
        <v>0</v>
      </c>
      <c r="AA31" s="45"/>
      <c r="AB31" s="46"/>
    </row>
    <row r="32" ht="12.0" customHeight="1">
      <c r="A32" s="33">
        <f t="shared" si="1"/>
        <v>39</v>
      </c>
      <c r="B32" s="34">
        <f t="shared" si="11"/>
        <v>43736</v>
      </c>
      <c r="C32" s="48">
        <v>1.0</v>
      </c>
      <c r="D32" s="36"/>
      <c r="E32" s="37"/>
      <c r="F32" s="36"/>
      <c r="G32" s="37"/>
      <c r="H32" s="36"/>
      <c r="I32" s="37"/>
      <c r="J32" s="36"/>
      <c r="K32" s="37">
        <f t="shared" ref="K32:K34" si="18">J32*24</f>
        <v>0</v>
      </c>
      <c r="L32" s="38"/>
      <c r="M32" s="37">
        <f t="shared" ref="M32:M34" si="19">L32*24</f>
        <v>0</v>
      </c>
      <c r="N32" s="38"/>
      <c r="O32" s="41">
        <f t="shared" si="15"/>
        <v>0</v>
      </c>
      <c r="P32" s="42">
        <f t="shared" si="3"/>
        <v>0</v>
      </c>
      <c r="Q32" s="41">
        <f t="shared" si="4"/>
        <v>0</v>
      </c>
      <c r="R32" s="42">
        <f t="shared" si="5"/>
        <v>0</v>
      </c>
      <c r="S32" s="41">
        <f t="shared" si="6"/>
        <v>0</v>
      </c>
      <c r="T32" s="42">
        <f t="shared" si="12"/>
        <v>0</v>
      </c>
      <c r="U32" s="42">
        <f t="shared" si="7"/>
        <v>0</v>
      </c>
      <c r="V32" s="41">
        <f>IF(Y32="halber Urlaubstag",0,IF(OR(Y32="Feiertag",Y32="Krankenstand",Y32="Urlaub",Y32="Pflegeurlaub"),0,IF(Y32="halber Arbeitstag",INDIRECT(ADDRESS((ROW('Jahresüberblick'!$C$12)+WEEKDAY(B32,2)),4,4,TRUE,"Jahresüberblick"))*0.5,INDIRECT(ADDRESS((ROW('Jahresüberblick'!$C$12)+WEEKDAY(B32,2)),4,4,TRUE,"Jahresüberblick")))))</f>
        <v>0</v>
      </c>
      <c r="W32" s="41">
        <f t="shared" si="8"/>
        <v>0</v>
      </c>
      <c r="X32" s="43">
        <f t="shared" si="9"/>
        <v>0</v>
      </c>
      <c r="Y32" s="51"/>
      <c r="Z32" s="43">
        <f t="shared" si="10"/>
        <v>0</v>
      </c>
      <c r="AA32" s="45"/>
      <c r="AB32" s="46"/>
    </row>
    <row r="33" ht="12.0" customHeight="1">
      <c r="A33" s="33">
        <f t="shared" si="1"/>
        <v>39</v>
      </c>
      <c r="B33" s="34">
        <f t="shared" si="11"/>
        <v>43737</v>
      </c>
      <c r="C33" s="48">
        <f>IF(TEXT(B33,"MM")=TEXT(B6,"MM"),1,"")</f>
        <v>1</v>
      </c>
      <c r="D33" s="38"/>
      <c r="E33" s="37">
        <f t="shared" ref="E33:E34" si="20">D33*24</f>
        <v>0</v>
      </c>
      <c r="F33" s="38"/>
      <c r="G33" s="37">
        <f t="shared" ref="G33:G34" si="21">F33*24</f>
        <v>0</v>
      </c>
      <c r="H33" s="38"/>
      <c r="I33" s="37">
        <f t="shared" ref="I33:I34" si="22">H33*24</f>
        <v>0</v>
      </c>
      <c r="J33" s="38"/>
      <c r="K33" s="37">
        <f t="shared" si="18"/>
        <v>0</v>
      </c>
      <c r="L33" s="38"/>
      <c r="M33" s="37">
        <f t="shared" si="19"/>
        <v>0</v>
      </c>
      <c r="N33" s="38"/>
      <c r="O33" s="41">
        <f t="shared" si="15"/>
        <v>0</v>
      </c>
      <c r="P33" s="42">
        <f t="shared" si="3"/>
        <v>0</v>
      </c>
      <c r="Q33" s="41">
        <f t="shared" si="4"/>
        <v>0</v>
      </c>
      <c r="R33" s="42">
        <f t="shared" si="5"/>
        <v>0</v>
      </c>
      <c r="S33" s="41">
        <f t="shared" si="6"/>
        <v>0</v>
      </c>
      <c r="T33" s="42">
        <f t="shared" si="12"/>
        <v>0</v>
      </c>
      <c r="U33" s="42">
        <f t="shared" si="7"/>
        <v>0</v>
      </c>
      <c r="V33" s="41">
        <f>IF(Y33="halber Urlaubstag",0,IF(OR(Y33="Feiertag",Y33="Krankenstand",Y33="Urlaub",Y33="Pflegeurlaub"),0,IF(Y33="halber Arbeitstag",INDIRECT(ADDRESS((ROW('Jahresüberblick'!$C$12)+WEEKDAY(B33,2)),4,4,TRUE,"Jahresüberblick"))*0.5,INDIRECT(ADDRESS((ROW('Jahresüberblick'!$C$12)+WEEKDAY(B33,2)),4,4,TRUE,"Jahresüberblick")))))</f>
        <v>0</v>
      </c>
      <c r="W33" s="41">
        <f t="shared" si="8"/>
        <v>0</v>
      </c>
      <c r="X33" s="43">
        <f t="shared" si="9"/>
        <v>0</v>
      </c>
      <c r="Y33" s="51"/>
      <c r="Z33" s="43">
        <f t="shared" si="10"/>
        <v>0</v>
      </c>
      <c r="AA33" s="45"/>
      <c r="AB33" s="46"/>
    </row>
    <row r="34" ht="12.0" customHeight="1">
      <c r="A34" s="33">
        <f t="shared" si="1"/>
        <v>40</v>
      </c>
      <c r="B34" s="34">
        <f t="shared" si="11"/>
        <v>43738</v>
      </c>
      <c r="C34" s="48">
        <f>IF(TEXT(B34,"MM")=TEXT(B6,"MM"),1,"")</f>
        <v>1</v>
      </c>
      <c r="D34" s="38"/>
      <c r="E34" s="37">
        <f t="shared" si="20"/>
        <v>0</v>
      </c>
      <c r="F34" s="38"/>
      <c r="G34" s="37">
        <f t="shared" si="21"/>
        <v>0</v>
      </c>
      <c r="H34" s="69"/>
      <c r="I34" s="37">
        <f t="shared" si="22"/>
        <v>0</v>
      </c>
      <c r="J34" s="69"/>
      <c r="K34" s="37">
        <f t="shared" si="18"/>
        <v>0</v>
      </c>
      <c r="L34" s="38"/>
      <c r="M34" s="37">
        <f t="shared" si="19"/>
        <v>0</v>
      </c>
      <c r="N34" s="38"/>
      <c r="O34" s="41">
        <f t="shared" si="15"/>
        <v>0</v>
      </c>
      <c r="P34" s="42">
        <f t="shared" si="3"/>
        <v>0</v>
      </c>
      <c r="Q34" s="41">
        <f t="shared" si="4"/>
        <v>0</v>
      </c>
      <c r="R34" s="42">
        <f t="shared" si="5"/>
        <v>0</v>
      </c>
      <c r="S34" s="41">
        <f t="shared" si="6"/>
        <v>0</v>
      </c>
      <c r="T34" s="42">
        <f>IF(TEXT(B34,"DDD") = "So.", SUM($R27:$R34), 0)</f>
        <v>0</v>
      </c>
      <c r="U34" s="42">
        <f t="shared" si="7"/>
        <v>0</v>
      </c>
      <c r="V34" s="41">
        <f>IF(Y34="halber Urlaubstag",0,IF(OR(Y34="Feiertag",Y34="Krankenstand",Y34="Urlaub",Y34="Pflegeurlaub"),0,IF(Y34="halber Arbeitstag",INDIRECT(ADDRESS((ROW('Jahresüberblick'!$C$12)+WEEKDAY(B34,2)),4,4,TRUE,"Jahresüberblick"))*0.5,INDIRECT(ADDRESS((ROW('Jahresüberblick'!$C$12)+WEEKDAY(B34,2)),4,4,TRUE,"Jahresüberblick")))))</f>
        <v>5</v>
      </c>
      <c r="W34" s="41">
        <f t="shared" si="8"/>
        <v>0</v>
      </c>
      <c r="X34" s="43">
        <f t="shared" si="9"/>
        <v>0</v>
      </c>
      <c r="Y34" s="51"/>
      <c r="Z34" s="43">
        <f t="shared" si="10"/>
        <v>0</v>
      </c>
      <c r="AA34" s="45"/>
      <c r="AB34" s="46"/>
    </row>
    <row r="35" ht="12.75" customHeight="1">
      <c r="A35" s="53"/>
      <c r="B35" s="55"/>
      <c r="C35" s="57" t="s">
        <v>24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8"/>
      <c r="R35" s="59">
        <f>SUM(R5:R34)</f>
        <v>0</v>
      </c>
      <c r="S35" s="60">
        <f>SUBTOTAL(9,S5:S34)</f>
        <v>0</v>
      </c>
      <c r="T35" s="55"/>
      <c r="U35" s="55"/>
      <c r="V35" s="60">
        <f>SUBTOTAL(9,V5:V34)</f>
        <v>105</v>
      </c>
      <c r="W35" s="61">
        <f t="shared" ref="W35:X35" si="23">SUM(W5:W34)</f>
        <v>0</v>
      </c>
      <c r="X35" s="63">
        <f t="shared" si="23"/>
        <v>0</v>
      </c>
      <c r="Y35" s="64"/>
      <c r="Z35" s="63">
        <f>SUM(Z5:Z34)</f>
        <v>0</v>
      </c>
      <c r="AA35" s="64"/>
      <c r="AB35" s="65"/>
    </row>
  </sheetData>
  <autoFilter ref="$C$2:$C$35"/>
  <mergeCells count="19">
    <mergeCell ref="B3:B4"/>
    <mergeCell ref="A2:A4"/>
    <mergeCell ref="D2:E4"/>
    <mergeCell ref="D1:H1"/>
    <mergeCell ref="F2:G4"/>
    <mergeCell ref="H2:I4"/>
    <mergeCell ref="J2:K4"/>
    <mergeCell ref="X2:X3"/>
    <mergeCell ref="Y2:Y4"/>
    <mergeCell ref="Z2:Z4"/>
    <mergeCell ref="AA2:AB4"/>
    <mergeCell ref="W2:W3"/>
    <mergeCell ref="U2:U3"/>
    <mergeCell ref="V2:V3"/>
    <mergeCell ref="P2:Q3"/>
    <mergeCell ref="R2:S3"/>
    <mergeCell ref="N2:O4"/>
    <mergeCell ref="L2:M4"/>
    <mergeCell ref="T2:T4"/>
  </mergeCells>
  <conditionalFormatting sqref="X5:AB34">
    <cfRule type="expression" dxfId="0" priority="1">
      <formula>OR(TEXT($B5,"DDD")="So.",TEXT($B5,"DDD")="Sa.")</formula>
    </cfRule>
  </conditionalFormatting>
  <conditionalFormatting sqref="W5:W34">
    <cfRule type="expression" dxfId="0" priority="2">
      <formula>OR(TEXT($B5,"DDD")="So.",TEXT($B5,"DDD")="Sa.")</formula>
    </cfRule>
  </conditionalFormatting>
  <conditionalFormatting sqref="W5:W35">
    <cfRule type="cellIs" dxfId="1" priority="3" operator="greaterThan">
      <formula>0</formula>
    </cfRule>
  </conditionalFormatting>
  <conditionalFormatting sqref="B5:B34">
    <cfRule type="cellIs" dxfId="2" priority="4" operator="equal">
      <formula>TODAY()</formula>
    </cfRule>
  </conditionalFormatting>
  <conditionalFormatting sqref="D5:X34 Z5:Z34">
    <cfRule type="expression" dxfId="3" priority="5">
      <formula>OR(TEXT($B5,"DDD")="So.",TEXT($B5,"DDD")="Sa.")</formula>
    </cfRule>
  </conditionalFormatting>
  <conditionalFormatting sqref="D5:V34 X5:X34 Z5:Z34 AB5:AB34">
    <cfRule type="expression" dxfId="2" priority="6">
      <formula>$B5=TODAY()</formula>
    </cfRule>
  </conditionalFormatting>
  <conditionalFormatting sqref="I5:I34 K5:X34 Z5:Z34">
    <cfRule type="cellIs" dxfId="4" priority="7" operator="equal">
      <formula>0</formula>
    </cfRule>
  </conditionalFormatting>
  <conditionalFormatting sqref="W5:W35">
    <cfRule type="cellIs" dxfId="5" priority="8" operator="lessThan">
      <formula>0</formula>
    </cfRule>
  </conditionalFormatting>
  <dataValidations>
    <dataValidation type="list" allowBlank="1" showErrorMessage="1" sqref="Y17:Y34">
      <formula1>"Krankenstand,halber Arbeitstag,Urlaub,halber Urlaubstag,Pflegeurlaub,Feiertag,Zeitausgleich"</formula1>
    </dataValidation>
    <dataValidation type="list" allowBlank="1" sqref="Y5:Y16">
      <formula1>"Krankenstand,halber Arbeitstag,Urlaub,halber Urlaubstag,Pflegeurlaub,Feiertag,Zeitausgleich"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