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qui\Desktop\"/>
    </mc:Choice>
  </mc:AlternateContent>
  <bookViews>
    <workbookView xWindow="240" yWindow="45" windowWidth="12045" windowHeight="7170"/>
  </bookViews>
  <sheets>
    <sheet name="Parámetros" sheetId="1" r:id="rId1"/>
    <sheet name="Gr (X1Y)" sheetId="4" r:id="rId2"/>
    <sheet name="Gr(y^;y)" sheetId="6" r:id="rId3"/>
    <sheet name="Muestra" sheetId="2" r:id="rId4"/>
    <sheet name="Calc. Aux" sheetId="3" r:id="rId5"/>
  </sheets>
  <calcPr calcId="152511"/>
</workbook>
</file>

<file path=xl/calcChain.xml><?xml version="1.0" encoding="utf-8"?>
<calcChain xmlns="http://schemas.openxmlformats.org/spreadsheetml/2006/main">
  <c r="A54" i="2" l="1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T54" i="2" l="1"/>
  <c r="S54" i="2"/>
  <c r="Q54" i="2"/>
  <c r="P54" i="2"/>
  <c r="T53" i="2"/>
  <c r="S53" i="2"/>
  <c r="Q53" i="2"/>
  <c r="P53" i="2"/>
  <c r="T52" i="2"/>
  <c r="S52" i="2"/>
  <c r="Q52" i="2"/>
  <c r="P52" i="2"/>
  <c r="T51" i="2"/>
  <c r="S51" i="2"/>
  <c r="Q51" i="2"/>
  <c r="P51" i="2"/>
  <c r="T50" i="2"/>
  <c r="S50" i="2"/>
  <c r="Q50" i="2"/>
  <c r="P50" i="2"/>
  <c r="T49" i="2"/>
  <c r="S49" i="2"/>
  <c r="Q49" i="2"/>
  <c r="P49" i="2"/>
  <c r="T48" i="2"/>
  <c r="S48" i="2"/>
  <c r="Q48" i="2"/>
  <c r="P48" i="2"/>
  <c r="T47" i="2"/>
  <c r="S47" i="2"/>
  <c r="Q47" i="2"/>
  <c r="P47" i="2"/>
  <c r="T46" i="2"/>
  <c r="S46" i="2"/>
  <c r="Q46" i="2"/>
  <c r="P46" i="2"/>
  <c r="T45" i="2"/>
  <c r="S45" i="2"/>
  <c r="Q45" i="2"/>
  <c r="P45" i="2"/>
  <c r="T44" i="2"/>
  <c r="S44" i="2"/>
  <c r="Q44" i="2"/>
  <c r="P44" i="2"/>
  <c r="T43" i="2"/>
  <c r="S43" i="2"/>
  <c r="Q43" i="2"/>
  <c r="P43" i="2"/>
  <c r="T42" i="2"/>
  <c r="S42" i="2"/>
  <c r="Q42" i="2"/>
  <c r="P42" i="2"/>
  <c r="T41" i="2"/>
  <c r="S41" i="2"/>
  <c r="Q41" i="2"/>
  <c r="P41" i="2"/>
  <c r="T40" i="2"/>
  <c r="S40" i="2"/>
  <c r="Q40" i="2"/>
  <c r="P40" i="2"/>
  <c r="T39" i="2"/>
  <c r="S39" i="2"/>
  <c r="Q39" i="2"/>
  <c r="P39" i="2"/>
  <c r="T38" i="2"/>
  <c r="S38" i="2"/>
  <c r="Q38" i="2"/>
  <c r="P38" i="2"/>
  <c r="T37" i="2"/>
  <c r="S37" i="2"/>
  <c r="Q37" i="2"/>
  <c r="P37" i="2"/>
  <c r="T36" i="2"/>
  <c r="S36" i="2"/>
  <c r="Q36" i="2"/>
  <c r="P36" i="2"/>
  <c r="T35" i="2"/>
  <c r="S35" i="2"/>
  <c r="Q35" i="2"/>
  <c r="P35" i="2"/>
  <c r="T34" i="2"/>
  <c r="S34" i="2"/>
  <c r="Q34" i="2"/>
  <c r="P34" i="2"/>
  <c r="T33" i="2"/>
  <c r="S33" i="2"/>
  <c r="Q33" i="2"/>
  <c r="P33" i="2"/>
  <c r="T32" i="2"/>
  <c r="S32" i="2"/>
  <c r="Q32" i="2"/>
  <c r="P32" i="2"/>
  <c r="T31" i="2"/>
  <c r="S31" i="2"/>
  <c r="Q31" i="2"/>
  <c r="P31" i="2"/>
  <c r="T30" i="2"/>
  <c r="S30" i="2"/>
  <c r="Q30" i="2"/>
  <c r="P30" i="2"/>
  <c r="T29" i="2"/>
  <c r="S29" i="2"/>
  <c r="Q29" i="2"/>
  <c r="P29" i="2"/>
  <c r="T28" i="2"/>
  <c r="S28" i="2"/>
  <c r="Q28" i="2"/>
  <c r="P28" i="2"/>
  <c r="T27" i="2"/>
  <c r="S27" i="2"/>
  <c r="Q27" i="2"/>
  <c r="P27" i="2"/>
  <c r="T26" i="2"/>
  <c r="S26" i="2"/>
  <c r="Q26" i="2"/>
  <c r="P26" i="2"/>
  <c r="T25" i="2"/>
  <c r="S25" i="2"/>
  <c r="Q25" i="2"/>
  <c r="P25" i="2"/>
  <c r="T24" i="2"/>
  <c r="S24" i="2"/>
  <c r="Q24" i="2"/>
  <c r="P24" i="2"/>
  <c r="T23" i="2"/>
  <c r="S23" i="2"/>
  <c r="Q23" i="2"/>
  <c r="P23" i="2"/>
  <c r="T22" i="2"/>
  <c r="S22" i="2"/>
  <c r="Q22" i="2"/>
  <c r="P22" i="2"/>
  <c r="T21" i="2"/>
  <c r="S21" i="2"/>
  <c r="Q21" i="2"/>
  <c r="P21" i="2"/>
  <c r="T20" i="2"/>
  <c r="S20" i="2"/>
  <c r="Q20" i="2"/>
  <c r="P20" i="2"/>
  <c r="T19" i="2"/>
  <c r="S19" i="2"/>
  <c r="Q19" i="2"/>
  <c r="P19" i="2"/>
  <c r="T18" i="2"/>
  <c r="S18" i="2"/>
  <c r="Q18" i="2"/>
  <c r="P18" i="2"/>
  <c r="T17" i="2"/>
  <c r="S17" i="2"/>
  <c r="Q17" i="2"/>
  <c r="P17" i="2"/>
  <c r="T16" i="2"/>
  <c r="S16" i="2"/>
  <c r="Q16" i="2"/>
  <c r="P16" i="2"/>
  <c r="T15" i="2"/>
  <c r="S15" i="2"/>
  <c r="Q15" i="2"/>
  <c r="P15" i="2"/>
  <c r="T14" i="2"/>
  <c r="S14" i="2"/>
  <c r="Q14" i="2"/>
  <c r="P14" i="2"/>
  <c r="T13" i="2"/>
  <c r="S13" i="2"/>
  <c r="Q13" i="2"/>
  <c r="P13" i="2"/>
  <c r="T12" i="2"/>
  <c r="S12" i="2"/>
  <c r="Q12" i="2"/>
  <c r="P12" i="2"/>
  <c r="T11" i="2"/>
  <c r="S11" i="2"/>
  <c r="Q11" i="2"/>
  <c r="P11" i="2"/>
  <c r="T10" i="2"/>
  <c r="S10" i="2"/>
  <c r="Q10" i="2"/>
  <c r="P10" i="2"/>
  <c r="T9" i="2"/>
  <c r="S9" i="2"/>
  <c r="Q9" i="2"/>
  <c r="P9" i="2"/>
  <c r="T8" i="2"/>
  <c r="S8" i="2"/>
  <c r="Q8" i="2"/>
  <c r="P8" i="2"/>
  <c r="T7" i="2"/>
  <c r="S7" i="2"/>
  <c r="Q7" i="2"/>
  <c r="P7" i="2"/>
  <c r="T6" i="2"/>
  <c r="S6" i="2"/>
  <c r="Q6" i="2"/>
  <c r="P6" i="2"/>
  <c r="T5" i="2"/>
  <c r="S5" i="2"/>
  <c r="Q5" i="2"/>
  <c r="P5" i="2"/>
  <c r="G2" i="3" a="1"/>
  <c r="G2" i="3" s="1"/>
  <c r="B5" i="2"/>
  <c r="F5" i="2" s="1"/>
  <c r="B6" i="2"/>
  <c r="F6" i="2" s="1"/>
  <c r="B7" i="2"/>
  <c r="F7" i="2" s="1"/>
  <c r="B8" i="2"/>
  <c r="F8" i="2" s="1"/>
  <c r="B9" i="2"/>
  <c r="F9" i="2" s="1"/>
  <c r="B10" i="2"/>
  <c r="F10" i="2" s="1"/>
  <c r="B11" i="2"/>
  <c r="F11" i="2" s="1"/>
  <c r="B12" i="2"/>
  <c r="F12" i="2" s="1"/>
  <c r="B13" i="2"/>
  <c r="F13" i="2" s="1"/>
  <c r="B14" i="2"/>
  <c r="F14" i="2" s="1"/>
  <c r="B15" i="2"/>
  <c r="F15" i="2" s="1"/>
  <c r="B16" i="2"/>
  <c r="F16" i="2" s="1"/>
  <c r="B17" i="2"/>
  <c r="F17" i="2" s="1"/>
  <c r="B18" i="2"/>
  <c r="F18" i="2" s="1"/>
  <c r="B19" i="2"/>
  <c r="F19" i="2" s="1"/>
  <c r="B20" i="2"/>
  <c r="F20" i="2" s="1"/>
  <c r="B21" i="2"/>
  <c r="F21" i="2" s="1"/>
  <c r="B22" i="2"/>
  <c r="F22" i="2" s="1"/>
  <c r="B23" i="2"/>
  <c r="F23" i="2" s="1"/>
  <c r="B24" i="2"/>
  <c r="F24" i="2" s="1"/>
  <c r="B25" i="2"/>
  <c r="F25" i="2" s="1"/>
  <c r="B26" i="2"/>
  <c r="F26" i="2" s="1"/>
  <c r="B27" i="2"/>
  <c r="F27" i="2" s="1"/>
  <c r="B28" i="2"/>
  <c r="F28" i="2" s="1"/>
  <c r="B29" i="2"/>
  <c r="F29" i="2" s="1"/>
  <c r="B30" i="2"/>
  <c r="F30" i="2" s="1"/>
  <c r="B31" i="2"/>
  <c r="F31" i="2" s="1"/>
  <c r="B32" i="2"/>
  <c r="F32" i="2" s="1"/>
  <c r="B33" i="2"/>
  <c r="F33" i="2" s="1"/>
  <c r="B34" i="2"/>
  <c r="F34" i="2" s="1"/>
  <c r="B35" i="2"/>
  <c r="F35" i="2" s="1"/>
  <c r="B36" i="2"/>
  <c r="F36" i="2" s="1"/>
  <c r="B37" i="2"/>
  <c r="F37" i="2" s="1"/>
  <c r="B38" i="2"/>
  <c r="F38" i="2" s="1"/>
  <c r="B39" i="2"/>
  <c r="F39" i="2" s="1"/>
  <c r="B40" i="2"/>
  <c r="F40" i="2" s="1"/>
  <c r="B41" i="2"/>
  <c r="F41" i="2" s="1"/>
  <c r="B42" i="2"/>
  <c r="F42" i="2" s="1"/>
  <c r="B43" i="2"/>
  <c r="F43" i="2" s="1"/>
  <c r="B44" i="2"/>
  <c r="F44" i="2" s="1"/>
  <c r="B45" i="2"/>
  <c r="F45" i="2" s="1"/>
  <c r="B46" i="2"/>
  <c r="F46" i="2" s="1"/>
  <c r="B47" i="2"/>
  <c r="F47" i="2" s="1"/>
  <c r="B48" i="2"/>
  <c r="F48" i="2" s="1"/>
  <c r="B49" i="2"/>
  <c r="F49" i="2" s="1"/>
  <c r="B50" i="2"/>
  <c r="F50" i="2" s="1"/>
  <c r="B51" i="2"/>
  <c r="F51" i="2" s="1"/>
  <c r="B52" i="2"/>
  <c r="F52" i="2" s="1"/>
  <c r="B53" i="2"/>
  <c r="F53" i="2" s="1"/>
  <c r="B54" i="2"/>
  <c r="F54" i="2" s="1"/>
  <c r="U5" i="2" l="1"/>
  <c r="U45" i="2"/>
  <c r="U43" i="2"/>
  <c r="U44" i="2"/>
  <c r="U46" i="2"/>
  <c r="U47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8" i="2"/>
  <c r="U49" i="2"/>
  <c r="U50" i="2"/>
  <c r="U51" i="2"/>
  <c r="U52" i="2"/>
  <c r="U53" i="2"/>
  <c r="U54" i="2"/>
  <c r="J5" i="3"/>
  <c r="J3" i="3"/>
  <c r="J4" i="3"/>
  <c r="J2" i="3"/>
  <c r="H5" i="3"/>
  <c r="H4" i="3"/>
  <c r="H3" i="3"/>
  <c r="H2" i="3"/>
  <c r="I5" i="3"/>
  <c r="G5" i="3"/>
  <c r="I4" i="3"/>
  <c r="G4" i="3"/>
  <c r="I3" i="3"/>
  <c r="G3" i="3"/>
  <c r="I2" i="3"/>
  <c r="G53" i="2"/>
  <c r="G51" i="2"/>
  <c r="G49" i="2"/>
  <c r="G47" i="2"/>
  <c r="G45" i="2"/>
  <c r="G43" i="2"/>
  <c r="G41" i="2"/>
  <c r="G39" i="2"/>
  <c r="G37" i="2"/>
  <c r="G35" i="2"/>
  <c r="G33" i="2"/>
  <c r="G31" i="2"/>
  <c r="G29" i="2"/>
  <c r="G27" i="2"/>
  <c r="G25" i="2"/>
  <c r="G23" i="2"/>
  <c r="G21" i="2"/>
  <c r="G19" i="2"/>
  <c r="G17" i="2"/>
  <c r="G15" i="2"/>
  <c r="G13" i="2"/>
  <c r="G11" i="2"/>
  <c r="G9" i="2"/>
  <c r="G7" i="2"/>
  <c r="G54" i="2"/>
  <c r="G52" i="2"/>
  <c r="G50" i="2"/>
  <c r="G48" i="2"/>
  <c r="G46" i="2"/>
  <c r="G44" i="2"/>
  <c r="G42" i="2"/>
  <c r="G40" i="2"/>
  <c r="G38" i="2"/>
  <c r="G36" i="2"/>
  <c r="G34" i="2"/>
  <c r="G32" i="2"/>
  <c r="G30" i="2"/>
  <c r="G28" i="2"/>
  <c r="G26" i="2"/>
  <c r="G24" i="2"/>
  <c r="G22" i="2"/>
  <c r="G20" i="2"/>
  <c r="G18" i="2"/>
  <c r="G16" i="2"/>
  <c r="G14" i="2"/>
  <c r="G12" i="2"/>
  <c r="G10" i="2"/>
  <c r="G8" i="2"/>
  <c r="G6" i="2"/>
  <c r="E21" i="1" l="1"/>
  <c r="G5" i="2"/>
  <c r="E20" i="1"/>
  <c r="G21" i="1" a="1"/>
  <c r="H7" i="2"/>
  <c r="H11" i="2"/>
  <c r="H15" i="2"/>
  <c r="H19" i="2"/>
  <c r="H23" i="2"/>
  <c r="H27" i="2"/>
  <c r="H31" i="2"/>
  <c r="H35" i="2"/>
  <c r="H39" i="2"/>
  <c r="H43" i="2"/>
  <c r="H47" i="2"/>
  <c r="H51" i="2"/>
  <c r="H6" i="2"/>
  <c r="H10" i="2"/>
  <c r="H14" i="2"/>
  <c r="H18" i="2"/>
  <c r="H22" i="2"/>
  <c r="H26" i="2"/>
  <c r="H30" i="2"/>
  <c r="H34" i="2"/>
  <c r="H38" i="2"/>
  <c r="H42" i="2"/>
  <c r="H46" i="2"/>
  <c r="H50" i="2"/>
  <c r="H54" i="2"/>
  <c r="H9" i="2"/>
  <c r="H13" i="2"/>
  <c r="H17" i="2"/>
  <c r="H21" i="2"/>
  <c r="H25" i="2"/>
  <c r="H29" i="2"/>
  <c r="H33" i="2"/>
  <c r="H37" i="2"/>
  <c r="H41" i="2"/>
  <c r="H45" i="2"/>
  <c r="H49" i="2"/>
  <c r="H53" i="2"/>
  <c r="H8" i="2"/>
  <c r="H12" i="2"/>
  <c r="H16" i="2"/>
  <c r="H20" i="2"/>
  <c r="H24" i="2"/>
  <c r="H28" i="2"/>
  <c r="H32" i="2"/>
  <c r="H36" i="2"/>
  <c r="H40" i="2"/>
  <c r="H44" i="2"/>
  <c r="H48" i="2"/>
  <c r="H52" i="2"/>
  <c r="H5" i="2"/>
  <c r="G21" i="1" l="1"/>
  <c r="I21" i="1"/>
  <c r="G22" i="1"/>
  <c r="I22" i="1"/>
  <c r="G23" i="1"/>
  <c r="I23" i="1"/>
  <c r="G24" i="1"/>
  <c r="I24" i="1"/>
  <c r="H21" i="1"/>
  <c r="J21" i="1"/>
  <c r="H22" i="1"/>
  <c r="J22" i="1"/>
  <c r="H23" i="1"/>
  <c r="J23" i="1"/>
  <c r="H24" i="1"/>
  <c r="J24" i="1"/>
  <c r="N12" i="1" l="1"/>
  <c r="M21" i="1" a="1"/>
  <c r="M21" i="1" l="1"/>
  <c r="O21" i="1"/>
  <c r="M22" i="1"/>
  <c r="O22" i="1"/>
  <c r="M23" i="1"/>
  <c r="O23" i="1"/>
  <c r="I17" i="1" s="1"/>
  <c r="M24" i="1"/>
  <c r="O24" i="1"/>
  <c r="N21" i="1"/>
  <c r="P21" i="1"/>
  <c r="N22" i="1"/>
  <c r="I16" i="1" s="1"/>
  <c r="P22" i="1"/>
  <c r="N23" i="1"/>
  <c r="P23" i="1"/>
  <c r="N24" i="1"/>
  <c r="P24" i="1"/>
  <c r="I18" i="1" s="1"/>
  <c r="C8" i="3" l="1" a="1"/>
  <c r="I15" i="1"/>
  <c r="H15" i="1" a="1"/>
  <c r="C8" i="3" l="1"/>
  <c r="E8" i="3"/>
  <c r="C9" i="3"/>
  <c r="E9" i="3"/>
  <c r="C10" i="3"/>
  <c r="E10" i="3"/>
  <c r="C11" i="3"/>
  <c r="E11" i="3"/>
  <c r="D8" i="3"/>
  <c r="F8" i="3"/>
  <c r="D9" i="3"/>
  <c r="F9" i="3"/>
  <c r="D10" i="3"/>
  <c r="F10" i="3"/>
  <c r="D11" i="3"/>
  <c r="F11" i="3"/>
  <c r="H15" i="1"/>
  <c r="H17" i="1"/>
  <c r="E17" i="1" s="1"/>
  <c r="H16" i="1"/>
  <c r="H18" i="1"/>
  <c r="E16" i="1" l="1"/>
  <c r="H19" i="1"/>
  <c r="X7" i="2"/>
  <c r="X9" i="2"/>
  <c r="X11" i="2"/>
  <c r="X13" i="2"/>
  <c r="X15" i="2"/>
  <c r="X17" i="2"/>
  <c r="X19" i="2"/>
  <c r="X21" i="2"/>
  <c r="X23" i="2"/>
  <c r="X25" i="2"/>
  <c r="X27" i="2"/>
  <c r="X29" i="2"/>
  <c r="X31" i="2"/>
  <c r="X33" i="2"/>
  <c r="X35" i="2"/>
  <c r="X37" i="2"/>
  <c r="X39" i="2"/>
  <c r="X41" i="2"/>
  <c r="X43" i="2"/>
  <c r="X45" i="2"/>
  <c r="X47" i="2"/>
  <c r="X49" i="2"/>
  <c r="X51" i="2"/>
  <c r="X53" i="2"/>
  <c r="X6" i="2"/>
  <c r="X8" i="2"/>
  <c r="X10" i="2"/>
  <c r="X12" i="2"/>
  <c r="X14" i="2"/>
  <c r="X16" i="2"/>
  <c r="X18" i="2"/>
  <c r="X20" i="2"/>
  <c r="X22" i="2"/>
  <c r="X24" i="2"/>
  <c r="X26" i="2"/>
  <c r="X28" i="2"/>
  <c r="X30" i="2"/>
  <c r="X32" i="2"/>
  <c r="X34" i="2"/>
  <c r="X36" i="2"/>
  <c r="X38" i="2"/>
  <c r="X40" i="2"/>
  <c r="X42" i="2"/>
  <c r="X44" i="2"/>
  <c r="X46" i="2"/>
  <c r="X48" i="2"/>
  <c r="X50" i="2"/>
  <c r="X52" i="2"/>
  <c r="X54" i="2"/>
  <c r="X5" i="2"/>
  <c r="E15" i="1"/>
  <c r="E18" i="1"/>
  <c r="J18" i="1"/>
  <c r="K18" i="1" s="1"/>
  <c r="J15" i="1"/>
  <c r="K15" i="1" s="1"/>
  <c r="H35" i="3"/>
  <c r="C35" i="3"/>
  <c r="C19" i="3"/>
  <c r="H19" i="3"/>
  <c r="B2" i="3" a="1"/>
  <c r="B2" i="3" s="1"/>
  <c r="D2" i="3" s="1"/>
  <c r="J17" i="1"/>
  <c r="K17" i="1" s="1"/>
  <c r="I8" i="2"/>
  <c r="J8" i="2" s="1"/>
  <c r="I10" i="2"/>
  <c r="J10" i="2" s="1"/>
  <c r="I12" i="2"/>
  <c r="J12" i="2" s="1"/>
  <c r="I14" i="2"/>
  <c r="J14" i="2" s="1"/>
  <c r="I16" i="2"/>
  <c r="J16" i="2" s="1"/>
  <c r="I18" i="2"/>
  <c r="J18" i="2" s="1"/>
  <c r="I20" i="2"/>
  <c r="J20" i="2" s="1"/>
  <c r="I22" i="2"/>
  <c r="J22" i="2" s="1"/>
  <c r="I24" i="2"/>
  <c r="J24" i="2" s="1"/>
  <c r="I26" i="2"/>
  <c r="J26" i="2" s="1"/>
  <c r="I28" i="2"/>
  <c r="J28" i="2" s="1"/>
  <c r="I30" i="2"/>
  <c r="J30" i="2" s="1"/>
  <c r="I32" i="2"/>
  <c r="J32" i="2" s="1"/>
  <c r="I34" i="2"/>
  <c r="J34" i="2" s="1"/>
  <c r="I36" i="2"/>
  <c r="J36" i="2" s="1"/>
  <c r="I38" i="2"/>
  <c r="J38" i="2" s="1"/>
  <c r="I40" i="2"/>
  <c r="J40" i="2" s="1"/>
  <c r="I42" i="2"/>
  <c r="J42" i="2" s="1"/>
  <c r="I44" i="2"/>
  <c r="J44" i="2" s="1"/>
  <c r="I46" i="2"/>
  <c r="J46" i="2" s="1"/>
  <c r="I48" i="2"/>
  <c r="J48" i="2" s="1"/>
  <c r="I50" i="2"/>
  <c r="J50" i="2" s="1"/>
  <c r="I52" i="2"/>
  <c r="J52" i="2" s="1"/>
  <c r="I54" i="2"/>
  <c r="J54" i="2" s="1"/>
  <c r="I7" i="2"/>
  <c r="J7" i="2" s="1"/>
  <c r="I9" i="2"/>
  <c r="J9" i="2" s="1"/>
  <c r="I11" i="2"/>
  <c r="J11" i="2" s="1"/>
  <c r="I13" i="2"/>
  <c r="J13" i="2" s="1"/>
  <c r="I15" i="2"/>
  <c r="J15" i="2" s="1"/>
  <c r="I17" i="2"/>
  <c r="J17" i="2" s="1"/>
  <c r="I19" i="2"/>
  <c r="J19" i="2" s="1"/>
  <c r="I21" i="2"/>
  <c r="J21" i="2" s="1"/>
  <c r="I23" i="2"/>
  <c r="J23" i="2" s="1"/>
  <c r="I25" i="2"/>
  <c r="J25" i="2" s="1"/>
  <c r="I27" i="2"/>
  <c r="J27" i="2" s="1"/>
  <c r="I29" i="2"/>
  <c r="J29" i="2" s="1"/>
  <c r="I31" i="2"/>
  <c r="J31" i="2" s="1"/>
  <c r="I33" i="2"/>
  <c r="J33" i="2" s="1"/>
  <c r="I35" i="2"/>
  <c r="J35" i="2" s="1"/>
  <c r="I37" i="2"/>
  <c r="J37" i="2" s="1"/>
  <c r="I39" i="2"/>
  <c r="J39" i="2" s="1"/>
  <c r="I41" i="2"/>
  <c r="J41" i="2" s="1"/>
  <c r="I43" i="2"/>
  <c r="J43" i="2" s="1"/>
  <c r="I45" i="2"/>
  <c r="J45" i="2" s="1"/>
  <c r="I47" i="2"/>
  <c r="J47" i="2" s="1"/>
  <c r="I49" i="2"/>
  <c r="J49" i="2" s="1"/>
  <c r="I51" i="2"/>
  <c r="J51" i="2" s="1"/>
  <c r="I53" i="2"/>
  <c r="J53" i="2" s="1"/>
  <c r="I6" i="2"/>
  <c r="J6" i="2" s="1"/>
  <c r="I5" i="2"/>
  <c r="J16" i="1"/>
  <c r="K16" i="1" s="1"/>
  <c r="L32" i="1" l="1"/>
  <c r="B5" i="3"/>
  <c r="D5" i="3" s="1"/>
  <c r="B4" i="3"/>
  <c r="D4" i="3" s="1"/>
  <c r="B3" i="3"/>
  <c r="D3" i="3" s="1"/>
  <c r="J5" i="2"/>
  <c r="P12" i="1" s="1"/>
  <c r="K12" i="1" s="1"/>
  <c r="L12" i="1" s="1"/>
  <c r="C15" i="3" l="1" a="1"/>
  <c r="C15" i="3" s="1"/>
  <c r="G12" i="1"/>
  <c r="I12" i="1"/>
  <c r="H37" i="3" l="1" a="1"/>
  <c r="H37" i="3" s="1"/>
  <c r="D20" i="3"/>
  <c r="B25" i="3" s="1" a="1"/>
  <c r="F15" i="3"/>
  <c r="E15" i="3"/>
  <c r="D15" i="3"/>
  <c r="C37" i="3" a="1"/>
  <c r="E37" i="3" s="1"/>
  <c r="H21" i="3" a="1"/>
  <c r="H21" i="3" s="1"/>
  <c r="C21" i="3"/>
  <c r="M18" i="1"/>
  <c r="N18" i="1" s="1"/>
  <c r="O18" i="1" s="1"/>
  <c r="M16" i="1"/>
  <c r="N16" i="1" s="1"/>
  <c r="O16" i="1" s="1"/>
  <c r="M17" i="1"/>
  <c r="N17" i="1" s="1"/>
  <c r="O17" i="1" s="1"/>
  <c r="M15" i="1"/>
  <c r="N15" i="1" s="1"/>
  <c r="O15" i="1" s="1"/>
  <c r="B25" i="3" l="1"/>
  <c r="B27" i="3"/>
  <c r="B26" i="3"/>
  <c r="B28" i="3"/>
  <c r="K40" i="3"/>
  <c r="J40" i="3"/>
  <c r="K38" i="3"/>
  <c r="J38" i="3"/>
  <c r="K39" i="3"/>
  <c r="K37" i="3"/>
  <c r="J39" i="3"/>
  <c r="J37" i="3"/>
  <c r="I40" i="3"/>
  <c r="I39" i="3"/>
  <c r="I38" i="3"/>
  <c r="I37" i="3"/>
  <c r="H40" i="3"/>
  <c r="H39" i="3"/>
  <c r="H38" i="3"/>
  <c r="H50" i="3" a="1"/>
  <c r="H50" i="3" s="1"/>
  <c r="B29" i="3" a="1"/>
  <c r="D29" i="3" s="1"/>
  <c r="F45" i="3" a="1"/>
  <c r="H42" i="3"/>
  <c r="C38" i="3"/>
  <c r="D38" i="3"/>
  <c r="D39" i="3"/>
  <c r="E39" i="3"/>
  <c r="C37" i="3"/>
  <c r="E38" i="3"/>
  <c r="D37" i="3"/>
  <c r="C39" i="3"/>
  <c r="I22" i="3"/>
  <c r="H22" i="3"/>
  <c r="I21" i="3"/>
  <c r="K53" i="3" l="1"/>
  <c r="J53" i="3"/>
  <c r="K51" i="3"/>
  <c r="J51" i="3"/>
  <c r="K52" i="3"/>
  <c r="K50" i="3"/>
  <c r="J52" i="3"/>
  <c r="J50" i="3"/>
  <c r="H29" i="3" a="1"/>
  <c r="H29" i="3" s="1"/>
  <c r="I53" i="3"/>
  <c r="I52" i="3"/>
  <c r="I51" i="3"/>
  <c r="I50" i="3"/>
  <c r="H53" i="3"/>
  <c r="H52" i="3"/>
  <c r="H51" i="3"/>
  <c r="B50" i="3" a="1"/>
  <c r="E30" i="3"/>
  <c r="B32" i="3"/>
  <c r="E31" i="3"/>
  <c r="E29" i="3"/>
  <c r="B30" i="3"/>
  <c r="G25" i="3" a="1"/>
  <c r="G27" i="3" s="1"/>
  <c r="C32" i="3"/>
  <c r="C31" i="3"/>
  <c r="C30" i="3"/>
  <c r="C29" i="3"/>
  <c r="B31" i="3"/>
  <c r="B29" i="3"/>
  <c r="E32" i="3"/>
  <c r="D32" i="3"/>
  <c r="D31" i="3"/>
  <c r="D30" i="3"/>
  <c r="C46" i="3" a="1"/>
  <c r="F45" i="3"/>
  <c r="F47" i="3"/>
  <c r="F46" i="3"/>
  <c r="F48" i="3"/>
  <c r="C42" i="3"/>
  <c r="K19" i="3"/>
  <c r="K32" i="3" l="1"/>
  <c r="J32" i="3"/>
  <c r="K30" i="3"/>
  <c r="J30" i="3"/>
  <c r="K31" i="3"/>
  <c r="K29" i="3"/>
  <c r="J31" i="3"/>
  <c r="J29" i="3"/>
  <c r="I32" i="3"/>
  <c r="I31" i="3"/>
  <c r="I30" i="3"/>
  <c r="I29" i="3"/>
  <c r="H32" i="3"/>
  <c r="H31" i="3"/>
  <c r="H30" i="3"/>
  <c r="B50" i="3"/>
  <c r="H38" i="1" s="1"/>
  <c r="D50" i="3"/>
  <c r="B51" i="3"/>
  <c r="D51" i="3"/>
  <c r="B52" i="3"/>
  <c r="H40" i="1" s="1"/>
  <c r="D52" i="3"/>
  <c r="J40" i="1" s="1"/>
  <c r="B53" i="3"/>
  <c r="D53" i="3"/>
  <c r="C50" i="3"/>
  <c r="I38" i="1" s="1"/>
  <c r="E50" i="3"/>
  <c r="C51" i="3"/>
  <c r="E51" i="3"/>
  <c r="K39" i="1" s="1"/>
  <c r="C52" i="3"/>
  <c r="I40" i="1" s="1"/>
  <c r="E52" i="3"/>
  <c r="K40" i="1" s="1"/>
  <c r="C53" i="3"/>
  <c r="E53" i="3"/>
  <c r="K41" i="1" s="1"/>
  <c r="G26" i="3"/>
  <c r="G25" i="3"/>
  <c r="G28" i="3"/>
  <c r="L31" i="1"/>
  <c r="L33" i="1" s="1"/>
  <c r="C46" i="3"/>
  <c r="C48" i="3"/>
  <c r="D40" i="1" s="1"/>
  <c r="N40" i="1" s="1"/>
  <c r="P40" i="1" s="1"/>
  <c r="C47" i="3"/>
  <c r="D39" i="1" s="1"/>
  <c r="C49" i="3"/>
  <c r="D41" i="1" l="1"/>
  <c r="N41" i="1" s="1"/>
  <c r="P41" i="1" s="1"/>
  <c r="K38" i="1"/>
  <c r="J41" i="1"/>
  <c r="J39" i="1"/>
  <c r="J38" i="1"/>
  <c r="I41" i="1"/>
  <c r="I39" i="1"/>
  <c r="N39" i="1" s="1"/>
  <c r="P39" i="1" s="1"/>
  <c r="H41" i="1"/>
  <c r="H39" i="1"/>
  <c r="D38" i="1"/>
  <c r="N38" i="1" s="1"/>
  <c r="P38" i="1" s="1"/>
</calcChain>
</file>

<file path=xl/comments1.xml><?xml version="1.0" encoding="utf-8"?>
<comments xmlns="http://schemas.openxmlformats.org/spreadsheetml/2006/main">
  <authors>
    <author>Guido Ianni</author>
  </authors>
  <commentList>
    <comment ref="J18" authorId="0" shapeId="0">
      <text>
        <r>
          <rPr>
            <b/>
            <sz val="8"/>
            <color indexed="81"/>
            <rFont val="Tahoma"/>
            <family val="2"/>
          </rPr>
          <t>Guido Ianni:</t>
        </r>
        <r>
          <rPr>
            <sz val="8"/>
            <color indexed="81"/>
            <rFont val="Tahoma"/>
            <family val="2"/>
          </rPr>
          <t xml:space="preserve">
Por ser normal y no uniforme tiene una varianza ¿menor? que b1 y b2</t>
        </r>
      </text>
    </comment>
    <comment ref="G21" authorId="0" shapeId="0">
      <text>
        <r>
          <rPr>
            <b/>
            <sz val="8"/>
            <color indexed="81"/>
            <rFont val="Tahoma"/>
            <family val="2"/>
          </rPr>
          <t>Guido Ianni:</t>
        </r>
        <r>
          <rPr>
            <sz val="8"/>
            <color indexed="81"/>
            <rFont val="Tahoma"/>
            <family val="2"/>
          </rPr>
          <t xml:space="preserve">
Número de Observaciones</t>
        </r>
      </text>
    </comment>
    <comment ref="D22" authorId="0" shapeId="0">
      <text>
        <r>
          <rPr>
            <b/>
            <sz val="8"/>
            <color indexed="81"/>
            <rFont val="Tahoma"/>
            <family val="2"/>
          </rPr>
          <t>Guido Ianni:</t>
        </r>
        <r>
          <rPr>
            <sz val="8"/>
            <color indexed="81"/>
            <rFont val="Tahoma"/>
            <family val="2"/>
          </rPr>
          <t xml:space="preserve">
aca se puede ver la "poca variabilidad en las X"</t>
        </r>
      </text>
    </comment>
    <comment ref="B31" authorId="0" shapeId="0">
      <text>
        <r>
          <rPr>
            <b/>
            <sz val="8"/>
            <color indexed="81"/>
            <rFont val="Tahoma"/>
            <family val="2"/>
          </rPr>
          <t>Guido Ianni:</t>
        </r>
        <r>
          <rPr>
            <sz val="8"/>
            <color indexed="81"/>
            <rFont val="Tahoma"/>
            <family val="2"/>
          </rPr>
          <t xml:space="preserve">
Matriz para cargar coeficientes de las restricciones</t>
        </r>
      </text>
    </comment>
    <comment ref="H31" authorId="0" shapeId="0">
      <text>
        <r>
          <rPr>
            <b/>
            <sz val="8"/>
            <color indexed="81"/>
            <rFont val="Tahoma"/>
            <family val="2"/>
          </rPr>
          <t>Guido Ianni:</t>
        </r>
        <r>
          <rPr>
            <sz val="8"/>
            <color indexed="81"/>
            <rFont val="Tahoma"/>
            <family val="2"/>
          </rPr>
          <t xml:space="preserve">
Vector Solución de la restricción</t>
        </r>
      </text>
    </comment>
    <comment ref="L32" authorId="0" shapeId="0">
      <text>
        <r>
          <rPr>
            <b/>
            <sz val="8"/>
            <color indexed="81"/>
            <rFont val="Tahoma"/>
            <family val="2"/>
          </rPr>
          <t>Guido Ianni:</t>
        </r>
        <r>
          <rPr>
            <sz val="8"/>
            <color indexed="81"/>
            <rFont val="Tahoma"/>
            <family val="2"/>
          </rPr>
          <t xml:space="preserve">
Debería ser igual al rango de R, la cantidad de restricciones</t>
        </r>
      </text>
    </comment>
  </commentList>
</comments>
</file>

<file path=xl/sharedStrings.xml><?xml version="1.0" encoding="utf-8"?>
<sst xmlns="http://schemas.openxmlformats.org/spreadsheetml/2006/main" count="29" uniqueCount="24">
  <si>
    <t>Especificación de Los parámetros</t>
  </si>
  <si>
    <t>Del Error</t>
  </si>
  <si>
    <t>Del Proceso Generador de Datos (PGD)</t>
  </si>
  <si>
    <t xml:space="preserve">Datos Simulados a partir de los parámetros. </t>
  </si>
  <si>
    <t>Resultados de las Estimaciones</t>
  </si>
  <si>
    <t>Coeficiente</t>
  </si>
  <si>
    <t>Estadístico t</t>
  </si>
  <si>
    <t>Estadístico Z</t>
  </si>
  <si>
    <t>P-value</t>
  </si>
  <si>
    <t>Estimación Bajo los Supuestos de Gauss Markov</t>
  </si>
  <si>
    <t>Test de Restricciones</t>
  </si>
  <si>
    <t>det</t>
  </si>
  <si>
    <t>La estimación de los Mínimos Cuadrados Restringidos</t>
  </si>
  <si>
    <t xml:space="preserve">Valor F   </t>
  </si>
  <si>
    <t xml:space="preserve">Gl num   </t>
  </si>
  <si>
    <t xml:space="preserve">P-Value   </t>
  </si>
  <si>
    <t>Para Pegar Valores</t>
  </si>
  <si>
    <t>Valores P</t>
  </si>
  <si>
    <t>Coef de Correl muestral</t>
  </si>
  <si>
    <t>"Coeficientes de Multicolinealidad"</t>
  </si>
  <si>
    <t>P-Value</t>
  </si>
  <si>
    <t>b0+b1X1</t>
  </si>
  <si>
    <t>Construcción de la Planilla:</t>
  </si>
  <si>
    <t>Guido Ianni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</si>
</sst>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%"/>
    <numFmt numFmtId="165" formatCode="0.0%"/>
    <numFmt numFmtId="166" formatCode="0.000"/>
    <numFmt numFmtId="167" formatCode="0.0000"/>
  </numFmts>
  <fonts count="1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2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auto="1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4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0" fillId="4" borderId="0" xfId="0" applyFill="1"/>
    <xf numFmtId="0" fontId="0" fillId="4" borderId="0" xfId="0" applyFill="1" applyAlignment="1">
      <alignment horizontal="right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3" borderId="0" xfId="0" applyFill="1" applyBorder="1"/>
    <xf numFmtId="0" fontId="0" fillId="7" borderId="0" xfId="0" applyFill="1"/>
    <xf numFmtId="0" fontId="0" fillId="3" borderId="0" xfId="0" applyFill="1"/>
    <xf numFmtId="0" fontId="0" fillId="3" borderId="4" xfId="0" applyFill="1" applyBorder="1"/>
    <xf numFmtId="0" fontId="0" fillId="3" borderId="0" xfId="0" applyFill="1" applyBorder="1" applyAlignment="1"/>
    <xf numFmtId="0" fontId="0" fillId="3" borderId="0" xfId="0" applyFill="1" applyBorder="1" applyAlignment="1">
      <alignment horizontal="center"/>
    </xf>
    <xf numFmtId="0" fontId="0" fillId="3" borderId="5" xfId="0" applyFill="1" applyBorder="1" applyAlignment="1"/>
    <xf numFmtId="0" fontId="0" fillId="3" borderId="5" xfId="0" applyFill="1" applyBorder="1"/>
    <xf numFmtId="0" fontId="0" fillId="3" borderId="0" xfId="0" applyFill="1" applyBorder="1" applyAlignment="1">
      <alignment vertical="center"/>
    </xf>
    <xf numFmtId="0" fontId="0" fillId="3" borderId="7" xfId="0" applyFill="1" applyBorder="1"/>
    <xf numFmtId="0" fontId="0" fillId="3" borderId="8" xfId="0" applyFill="1" applyBorder="1"/>
    <xf numFmtId="10" fontId="0" fillId="2" borderId="0" xfId="0" applyNumberFormat="1" applyFill="1" applyBorder="1"/>
    <xf numFmtId="0" fontId="0" fillId="3" borderId="0" xfId="0" applyFill="1" applyAlignment="1"/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right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right"/>
    </xf>
    <xf numFmtId="0" fontId="0" fillId="2" borderId="8" xfId="0" applyFill="1" applyBorder="1" applyAlignment="1">
      <alignment horizontal="left"/>
    </xf>
    <xf numFmtId="0" fontId="0" fillId="4" borderId="0" xfId="0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166" fontId="7" fillId="10" borderId="0" xfId="0" applyNumberFormat="1" applyFont="1" applyFill="1" applyAlignment="1">
      <alignment horizontal="center" vertical="center"/>
    </xf>
    <xf numFmtId="165" fontId="0" fillId="3" borderId="0" xfId="0" applyNumberFormat="1" applyFill="1" applyAlignment="1">
      <alignment horizontal="center" vertical="center"/>
    </xf>
    <xf numFmtId="0" fontId="0" fillId="8" borderId="0" xfId="0" applyFill="1"/>
    <xf numFmtId="167" fontId="0" fillId="11" borderId="0" xfId="0" applyNumberFormat="1" applyFill="1"/>
    <xf numFmtId="0" fontId="0" fillId="9" borderId="0" xfId="0" applyFill="1"/>
    <xf numFmtId="167" fontId="0" fillId="3" borderId="0" xfId="0" applyNumberFormat="1" applyFill="1"/>
    <xf numFmtId="0" fontId="0" fillId="3" borderId="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10" borderId="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164" fontId="0" fillId="2" borderId="5" xfId="0" applyNumberFormat="1" applyFill="1" applyBorder="1" applyAlignment="1">
      <alignment horizontal="center" vertical="center"/>
    </xf>
    <xf numFmtId="10" fontId="0" fillId="2" borderId="5" xfId="0" applyNumberForma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164" fontId="0" fillId="2" borderId="8" xfId="0" applyNumberFormat="1" applyFill="1" applyBorder="1" applyAlignment="1">
      <alignment horizontal="center" vertical="center"/>
    </xf>
    <xf numFmtId="10" fontId="0" fillId="2" borderId="8" xfId="0" applyNumberForma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4" xfId="0" applyFill="1" applyBorder="1"/>
    <xf numFmtId="0" fontId="0" fillId="3" borderId="13" xfId="0" applyFill="1" applyBorder="1" applyAlignment="1">
      <alignment horizontal="center"/>
    </xf>
    <xf numFmtId="0" fontId="11" fillId="8" borderId="12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vertical="center"/>
    </xf>
    <xf numFmtId="0" fontId="0" fillId="7" borderId="2" xfId="0" applyFill="1" applyBorder="1"/>
    <xf numFmtId="0" fontId="0" fillId="7" borderId="4" xfId="0" applyFill="1" applyBorder="1"/>
    <xf numFmtId="0" fontId="12" fillId="7" borderId="0" xfId="0" applyFont="1" applyFill="1"/>
    <xf numFmtId="0" fontId="7" fillId="7" borderId="0" xfId="0" applyFont="1" applyFill="1"/>
    <xf numFmtId="0" fontId="11" fillId="8" borderId="2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1" fillId="8" borderId="3" xfId="0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/>
    </xf>
    <xf numFmtId="0" fontId="11" fillId="8" borderId="0" xfId="0" applyFont="1" applyFill="1" applyBorder="1" applyAlignment="1">
      <alignment horizontal="center" vertical="center"/>
    </xf>
    <xf numFmtId="0" fontId="11" fillId="8" borderId="5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wrapText="1"/>
    </xf>
    <xf numFmtId="0" fontId="4" fillId="9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4559114153999643E-2"/>
          <c:y val="2.2403552485694526E-2"/>
          <c:w val="0.9227611721642146"/>
          <c:h val="0.9120539571580244"/>
        </c:manualLayout>
      </c:layout>
      <c:scatterChart>
        <c:scatterStyle val="lineMarker"/>
        <c:varyColors val="0"/>
        <c:ser>
          <c:idx val="0"/>
          <c:order val="0"/>
          <c:tx>
            <c:v>"(X1;Y)"</c:v>
          </c:tx>
          <c:spPr>
            <a:ln w="28575">
              <a:noFill/>
            </a:ln>
          </c:spPr>
          <c:marker>
            <c:symbol val="circle"/>
            <c:size val="5"/>
            <c:spPr>
              <a:noFill/>
            </c:spPr>
          </c:marker>
          <c:xVal>
            <c:numRef>
              <c:f>Muestra!$D$5:$D$54</c:f>
              <c:numCache>
                <c:formatCode>General</c:formatCode>
                <c:ptCount val="50"/>
                <c:pt idx="0">
                  <c:v>9.3252239850246674</c:v>
                </c:pt>
                <c:pt idx="1">
                  <c:v>1.4250652544249787</c:v>
                </c:pt>
                <c:pt idx="2">
                  <c:v>2.9349865961172208</c:v>
                </c:pt>
                <c:pt idx="3">
                  <c:v>3.5636816454021272</c:v>
                </c:pt>
                <c:pt idx="4">
                  <c:v>2.5219500611290293</c:v>
                </c:pt>
                <c:pt idx="5">
                  <c:v>5.63163132618243</c:v>
                </c:pt>
                <c:pt idx="6">
                  <c:v>7.157472872025215</c:v>
                </c:pt>
                <c:pt idx="7">
                  <c:v>2.5259155308375405</c:v>
                </c:pt>
                <c:pt idx="8">
                  <c:v>9.9745308211651089</c:v>
                </c:pt>
                <c:pt idx="9">
                  <c:v>5.8179658155856639</c:v>
                </c:pt>
                <c:pt idx="10">
                  <c:v>0.15512764294100423</c:v>
                </c:pt>
                <c:pt idx="11">
                  <c:v>6.7826537852775619</c:v>
                </c:pt>
                <c:pt idx="12">
                  <c:v>2.7611726721877652</c:v>
                </c:pt>
                <c:pt idx="13">
                  <c:v>3.3712160981474018</c:v>
                </c:pt>
                <c:pt idx="14">
                  <c:v>1.8055183503711203</c:v>
                </c:pt>
                <c:pt idx="15">
                  <c:v>0.95531891619978326</c:v>
                </c:pt>
                <c:pt idx="16">
                  <c:v>6.8689239320573456</c:v>
                </c:pt>
                <c:pt idx="17">
                  <c:v>8.7198391389404613</c:v>
                </c:pt>
                <c:pt idx="18">
                  <c:v>1.0427963716143385</c:v>
                </c:pt>
                <c:pt idx="19">
                  <c:v>8.3999929582168935</c:v>
                </c:pt>
                <c:pt idx="20">
                  <c:v>3.3423940402824828</c:v>
                </c:pt>
                <c:pt idx="21">
                  <c:v>9.4539113114309874</c:v>
                </c:pt>
                <c:pt idx="22">
                  <c:v>1.8793014688825527</c:v>
                </c:pt>
                <c:pt idx="23">
                  <c:v>9.6963149709071246</c:v>
                </c:pt>
                <c:pt idx="24">
                  <c:v>1.2619593316565914</c:v>
                </c:pt>
                <c:pt idx="25">
                  <c:v>9.1753273433707179</c:v>
                </c:pt>
                <c:pt idx="26">
                  <c:v>1.4197526037153663</c:v>
                </c:pt>
                <c:pt idx="27">
                  <c:v>2.5815041042943996</c:v>
                </c:pt>
                <c:pt idx="28">
                  <c:v>8.0076970514490622</c:v>
                </c:pt>
                <c:pt idx="29">
                  <c:v>4.093167214486682</c:v>
                </c:pt>
                <c:pt idx="30">
                  <c:v>6.1222067088298751</c:v>
                </c:pt>
                <c:pt idx="31">
                  <c:v>7.8197462334284342</c:v>
                </c:pt>
                <c:pt idx="32">
                  <c:v>7.5212319178736431</c:v>
                </c:pt>
                <c:pt idx="33">
                  <c:v>6.4145308734481201</c:v>
                </c:pt>
                <c:pt idx="34">
                  <c:v>3.4779957633519496</c:v>
                </c:pt>
                <c:pt idx="35">
                  <c:v>9.3021430369737974</c:v>
                </c:pt>
                <c:pt idx="36">
                  <c:v>7.7526969267975048</c:v>
                </c:pt>
                <c:pt idx="37">
                  <c:v>4.6832839220266811</c:v>
                </c:pt>
                <c:pt idx="38">
                  <c:v>5.4841900944877517</c:v>
                </c:pt>
                <c:pt idx="39">
                  <c:v>2.3503619472975155</c:v>
                </c:pt>
                <c:pt idx="40">
                  <c:v>8.0274242097013069</c:v>
                </c:pt>
                <c:pt idx="41">
                  <c:v>1.071997033249511</c:v>
                </c:pt>
                <c:pt idx="42">
                  <c:v>8.5756879636113688</c:v>
                </c:pt>
                <c:pt idx="43">
                  <c:v>6.8602709156387709</c:v>
                </c:pt>
                <c:pt idx="44">
                  <c:v>0.11028206688066478</c:v>
                </c:pt>
                <c:pt idx="45">
                  <c:v>6.9885188255231787</c:v>
                </c:pt>
                <c:pt idx="46">
                  <c:v>3.6467308420943247</c:v>
                </c:pt>
                <c:pt idx="47">
                  <c:v>3.6093607108417336</c:v>
                </c:pt>
                <c:pt idx="48">
                  <c:v>0.72318443156388468</c:v>
                </c:pt>
                <c:pt idx="49">
                  <c:v>2.3555261030366847</c:v>
                </c:pt>
              </c:numCache>
            </c:numRef>
          </c:xVal>
          <c:yVal>
            <c:numRef>
              <c:f>Muestra!$G$5:$G$54</c:f>
              <c:numCache>
                <c:formatCode>General</c:formatCode>
                <c:ptCount val="50"/>
                <c:pt idx="0">
                  <c:v>8.8686422084307175</c:v>
                </c:pt>
                <c:pt idx="1">
                  <c:v>12.511271635630305</c:v>
                </c:pt>
                <c:pt idx="2">
                  <c:v>5.5606633376798067</c:v>
                </c:pt>
                <c:pt idx="3">
                  <c:v>21.556539734872665</c:v>
                </c:pt>
                <c:pt idx="4">
                  <c:v>10.695001817543568</c:v>
                </c:pt>
                <c:pt idx="5">
                  <c:v>27.738357941311815</c:v>
                </c:pt>
                <c:pt idx="6">
                  <c:v>5.5046315127087686</c:v>
                </c:pt>
                <c:pt idx="7">
                  <c:v>-5.2481036806416279</c:v>
                </c:pt>
                <c:pt idx="8">
                  <c:v>12.871633928907986</c:v>
                </c:pt>
                <c:pt idx="9">
                  <c:v>19.452524712580637</c:v>
                </c:pt>
                <c:pt idx="10">
                  <c:v>-12.522056703569335</c:v>
                </c:pt>
                <c:pt idx="11">
                  <c:v>14.789585712363793</c:v>
                </c:pt>
                <c:pt idx="12">
                  <c:v>12.436732328186473</c:v>
                </c:pt>
                <c:pt idx="13">
                  <c:v>11.779867930938911</c:v>
                </c:pt>
                <c:pt idx="14">
                  <c:v>14.308493513202725</c:v>
                </c:pt>
                <c:pt idx="15">
                  <c:v>-5.7540385004507808</c:v>
                </c:pt>
                <c:pt idx="16">
                  <c:v>20.340426500262723</c:v>
                </c:pt>
                <c:pt idx="17">
                  <c:v>-2.3917767378239194</c:v>
                </c:pt>
                <c:pt idx="18">
                  <c:v>-2.3602936024649619</c:v>
                </c:pt>
                <c:pt idx="19">
                  <c:v>21.964252575621042</c:v>
                </c:pt>
                <c:pt idx="20">
                  <c:v>16.120643490711092</c:v>
                </c:pt>
                <c:pt idx="21">
                  <c:v>12.210242978321313</c:v>
                </c:pt>
                <c:pt idx="22">
                  <c:v>8.2568578723190917</c:v>
                </c:pt>
                <c:pt idx="23">
                  <c:v>31.796683474406517</c:v>
                </c:pt>
                <c:pt idx="24">
                  <c:v>12.373518474901207</c:v>
                </c:pt>
                <c:pt idx="25">
                  <c:v>13.42771895859328</c:v>
                </c:pt>
                <c:pt idx="26">
                  <c:v>12.837941013315914</c:v>
                </c:pt>
                <c:pt idx="27">
                  <c:v>18.769966973241061</c:v>
                </c:pt>
                <c:pt idx="28">
                  <c:v>-6.395614365321574</c:v>
                </c:pt>
                <c:pt idx="29">
                  <c:v>3.795942134605153</c:v>
                </c:pt>
                <c:pt idx="30">
                  <c:v>19.433452850987894</c:v>
                </c:pt>
                <c:pt idx="31">
                  <c:v>20.976391068260916</c:v>
                </c:pt>
                <c:pt idx="32">
                  <c:v>30.087867600318646</c:v>
                </c:pt>
                <c:pt idx="33">
                  <c:v>12.303086901440057</c:v>
                </c:pt>
                <c:pt idx="34">
                  <c:v>7.3973144142793297</c:v>
                </c:pt>
                <c:pt idx="35">
                  <c:v>18.458138300252386</c:v>
                </c:pt>
                <c:pt idx="36">
                  <c:v>-2.507954893888277</c:v>
                </c:pt>
                <c:pt idx="37">
                  <c:v>13.330099672034796</c:v>
                </c:pt>
                <c:pt idx="38">
                  <c:v>8.7670627780823374</c:v>
                </c:pt>
                <c:pt idx="39">
                  <c:v>10.842468904206035</c:v>
                </c:pt>
                <c:pt idx="40">
                  <c:v>0.70492146043686121</c:v>
                </c:pt>
                <c:pt idx="41">
                  <c:v>16.508474473280344</c:v>
                </c:pt>
                <c:pt idx="42">
                  <c:v>29.320949067868913</c:v>
                </c:pt>
                <c:pt idx="43">
                  <c:v>11.144450557869817</c:v>
                </c:pt>
                <c:pt idx="44">
                  <c:v>-8.4675457532769904</c:v>
                </c:pt>
                <c:pt idx="45">
                  <c:v>13.10576516861288</c:v>
                </c:pt>
                <c:pt idx="46">
                  <c:v>8.6673673046573398</c:v>
                </c:pt>
                <c:pt idx="47">
                  <c:v>6.7748882183995631</c:v>
                </c:pt>
                <c:pt idx="48">
                  <c:v>5.8621812512325002</c:v>
                </c:pt>
                <c:pt idx="49">
                  <c:v>16.440110512086378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77307040"/>
        <c:axId val="-377301600"/>
      </c:scatterChart>
      <c:scatterChart>
        <c:scatterStyle val="smoothMarker"/>
        <c:varyColors val="0"/>
        <c:ser>
          <c:idx val="1"/>
          <c:order val="1"/>
          <c:tx>
            <c:v>"bo+b1x1"</c:v>
          </c:tx>
          <c:spPr>
            <a:ln>
              <a:solidFill>
                <a:schemeClr val="tx2"/>
              </a:solidFill>
            </a:ln>
          </c:spPr>
          <c:marker>
            <c:symbol val="none"/>
          </c:marker>
          <c:xVal>
            <c:numRef>
              <c:f>Muestra!$D$5:$D$54</c:f>
              <c:numCache>
                <c:formatCode>General</c:formatCode>
                <c:ptCount val="50"/>
                <c:pt idx="0">
                  <c:v>9.3252239850246674</c:v>
                </c:pt>
                <c:pt idx="1">
                  <c:v>1.4250652544249787</c:v>
                </c:pt>
                <c:pt idx="2">
                  <c:v>2.9349865961172208</c:v>
                </c:pt>
                <c:pt idx="3">
                  <c:v>3.5636816454021272</c:v>
                </c:pt>
                <c:pt idx="4">
                  <c:v>2.5219500611290293</c:v>
                </c:pt>
                <c:pt idx="5">
                  <c:v>5.63163132618243</c:v>
                </c:pt>
                <c:pt idx="6">
                  <c:v>7.157472872025215</c:v>
                </c:pt>
                <c:pt idx="7">
                  <c:v>2.5259155308375405</c:v>
                </c:pt>
                <c:pt idx="8">
                  <c:v>9.9745308211651089</c:v>
                </c:pt>
                <c:pt idx="9">
                  <c:v>5.8179658155856639</c:v>
                </c:pt>
                <c:pt idx="10">
                  <c:v>0.15512764294100423</c:v>
                </c:pt>
                <c:pt idx="11">
                  <c:v>6.7826537852775619</c:v>
                </c:pt>
                <c:pt idx="12">
                  <c:v>2.7611726721877652</c:v>
                </c:pt>
                <c:pt idx="13">
                  <c:v>3.3712160981474018</c:v>
                </c:pt>
                <c:pt idx="14">
                  <c:v>1.8055183503711203</c:v>
                </c:pt>
                <c:pt idx="15">
                  <c:v>0.95531891619978326</c:v>
                </c:pt>
                <c:pt idx="16">
                  <c:v>6.8689239320573456</c:v>
                </c:pt>
                <c:pt idx="17">
                  <c:v>8.7198391389404613</c:v>
                </c:pt>
                <c:pt idx="18">
                  <c:v>1.0427963716143385</c:v>
                </c:pt>
                <c:pt idx="19">
                  <c:v>8.3999929582168935</c:v>
                </c:pt>
                <c:pt idx="20">
                  <c:v>3.3423940402824828</c:v>
                </c:pt>
                <c:pt idx="21">
                  <c:v>9.4539113114309874</c:v>
                </c:pt>
                <c:pt idx="22">
                  <c:v>1.8793014688825527</c:v>
                </c:pt>
                <c:pt idx="23">
                  <c:v>9.6963149709071246</c:v>
                </c:pt>
                <c:pt idx="24">
                  <c:v>1.2619593316565914</c:v>
                </c:pt>
                <c:pt idx="25">
                  <c:v>9.1753273433707179</c:v>
                </c:pt>
                <c:pt idx="26">
                  <c:v>1.4197526037153663</c:v>
                </c:pt>
                <c:pt idx="27">
                  <c:v>2.5815041042943996</c:v>
                </c:pt>
                <c:pt idx="28">
                  <c:v>8.0076970514490622</c:v>
                </c:pt>
                <c:pt idx="29">
                  <c:v>4.093167214486682</c:v>
                </c:pt>
                <c:pt idx="30">
                  <c:v>6.1222067088298751</c:v>
                </c:pt>
                <c:pt idx="31">
                  <c:v>7.8197462334284342</c:v>
                </c:pt>
                <c:pt idx="32">
                  <c:v>7.5212319178736431</c:v>
                </c:pt>
                <c:pt idx="33">
                  <c:v>6.4145308734481201</c:v>
                </c:pt>
                <c:pt idx="34">
                  <c:v>3.4779957633519496</c:v>
                </c:pt>
                <c:pt idx="35">
                  <c:v>9.3021430369737974</c:v>
                </c:pt>
                <c:pt idx="36">
                  <c:v>7.7526969267975048</c:v>
                </c:pt>
                <c:pt idx="37">
                  <c:v>4.6832839220266811</c:v>
                </c:pt>
                <c:pt idx="38">
                  <c:v>5.4841900944877517</c:v>
                </c:pt>
                <c:pt idx="39">
                  <c:v>2.3503619472975155</c:v>
                </c:pt>
                <c:pt idx="40">
                  <c:v>8.0274242097013069</c:v>
                </c:pt>
                <c:pt idx="41">
                  <c:v>1.071997033249511</c:v>
                </c:pt>
                <c:pt idx="42">
                  <c:v>8.5756879636113688</c:v>
                </c:pt>
                <c:pt idx="43">
                  <c:v>6.8602709156387709</c:v>
                </c:pt>
                <c:pt idx="44">
                  <c:v>0.11028206688066478</c:v>
                </c:pt>
                <c:pt idx="45">
                  <c:v>6.9885188255231787</c:v>
                </c:pt>
                <c:pt idx="46">
                  <c:v>3.6467308420943247</c:v>
                </c:pt>
                <c:pt idx="47">
                  <c:v>3.6093607108417336</c:v>
                </c:pt>
                <c:pt idx="48">
                  <c:v>0.72318443156388468</c:v>
                </c:pt>
                <c:pt idx="49">
                  <c:v>2.3555261030366847</c:v>
                </c:pt>
              </c:numCache>
            </c:numRef>
          </c:xVal>
          <c:yVal>
            <c:numRef>
              <c:f>Muestra!$X$5:$X$54</c:f>
              <c:numCache>
                <c:formatCode>General</c:formatCode>
                <c:ptCount val="50"/>
                <c:pt idx="0">
                  <c:v>10.077655294308082</c:v>
                </c:pt>
                <c:pt idx="1">
                  <c:v>2.3532301720299431</c:v>
                </c:pt>
                <c:pt idx="2">
                  <c:v>3.8295643498808385</c:v>
                </c:pt>
                <c:pt idx="3">
                  <c:v>4.444274509328431</c:v>
                </c:pt>
                <c:pt idx="4">
                  <c:v>3.4257155291066628</c:v>
                </c:pt>
                <c:pt idx="5">
                  <c:v>6.4662240688930259</c:v>
                </c:pt>
                <c:pt idx="6">
                  <c:v>7.9581243168807063</c:v>
                </c:pt>
                <c:pt idx="7">
                  <c:v>3.429592789663392</c:v>
                </c:pt>
                <c:pt idx="8">
                  <c:v>10.712518745560464</c:v>
                </c:pt>
                <c:pt idx="9">
                  <c:v>6.6484136754788103</c:v>
                </c:pt>
                <c:pt idx="10">
                  <c:v>1.1115414510328046</c:v>
                </c:pt>
                <c:pt idx="11">
                  <c:v>7.5916428234432773</c:v>
                </c:pt>
                <c:pt idx="12">
                  <c:v>3.65961679738394</c:v>
                </c:pt>
                <c:pt idx="13">
                  <c:v>4.2560902260647255</c:v>
                </c:pt>
                <c:pt idx="14">
                  <c:v>2.7252203499984047</c:v>
                </c:pt>
                <c:pt idx="15">
                  <c:v>1.8939330186663641</c:v>
                </c:pt>
                <c:pt idx="16">
                  <c:v>7.6759939500234644</c:v>
                </c:pt>
                <c:pt idx="17">
                  <c:v>9.4857368185910289</c:v>
                </c:pt>
                <c:pt idx="18">
                  <c:v>1.9794645981294345</c:v>
                </c:pt>
                <c:pt idx="19">
                  <c:v>9.1730053966163858</c:v>
                </c:pt>
                <c:pt idx="20">
                  <c:v>4.2279092950936539</c:v>
                </c:pt>
                <c:pt idx="21">
                  <c:v>10.203480059469012</c:v>
                </c:pt>
                <c:pt idx="22">
                  <c:v>2.7973622136830181</c:v>
                </c:pt>
                <c:pt idx="23">
                  <c:v>10.440491615925106</c:v>
                </c:pt>
                <c:pt idx="24">
                  <c:v>2.1937524285582177</c:v>
                </c:pt>
                <c:pt idx="25">
                  <c:v>9.9310930005592066</c:v>
                </c:pt>
                <c:pt idx="26">
                  <c:v>2.3480356975887817</c:v>
                </c:pt>
                <c:pt idx="27">
                  <c:v>3.4839448334595007</c:v>
                </c:pt>
                <c:pt idx="28">
                  <c:v>8.7894358430240995</c:v>
                </c:pt>
                <c:pt idx="29">
                  <c:v>4.9619820353656969</c:v>
                </c:pt>
                <c:pt idx="30">
                  <c:v>6.945886938882663</c:v>
                </c:pt>
                <c:pt idx="31">
                  <c:v>8.6056658619415725</c:v>
                </c:pt>
                <c:pt idx="32">
                  <c:v>8.3137917924371418</c:v>
                </c:pt>
                <c:pt idx="33">
                  <c:v>7.2317085531092342</c:v>
                </c:pt>
                <c:pt idx="34">
                  <c:v>4.3604946509099776</c:v>
                </c:pt>
                <c:pt idx="35">
                  <c:v>10.055087766103922</c:v>
                </c:pt>
                <c:pt idx="36">
                  <c:v>8.5401080211142446</c:v>
                </c:pt>
                <c:pt idx="37">
                  <c:v>5.5389720018004622</c:v>
                </c:pt>
                <c:pt idx="38">
                  <c:v>6.3220625661942629</c:v>
                </c:pt>
                <c:pt idx="39">
                  <c:v>3.257944275089864</c:v>
                </c:pt>
                <c:pt idx="40">
                  <c:v>8.8087241841816741</c:v>
                </c:pt>
                <c:pt idx="41">
                  <c:v>2.0080157110897621</c:v>
                </c:pt>
                <c:pt idx="42">
                  <c:v>9.344792187212283</c:v>
                </c:pt>
                <c:pt idx="43">
                  <c:v>7.667533414015721</c:v>
                </c:pt>
                <c:pt idx="44">
                  <c:v>1.0676934340300848</c:v>
                </c:pt>
                <c:pt idx="45">
                  <c:v>7.7929285371736565</c:v>
                </c:pt>
                <c:pt idx="46">
                  <c:v>4.5254763336448818</c:v>
                </c:pt>
                <c:pt idx="47">
                  <c:v>4.4889374753112801</c:v>
                </c:pt>
                <c:pt idx="48">
                  <c:v>1.666962206304913</c:v>
                </c:pt>
                <c:pt idx="49">
                  <c:v>3.2629935577292732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77307040"/>
        <c:axId val="-377301600"/>
      </c:scatterChart>
      <c:valAx>
        <c:axId val="-377307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377301600"/>
        <c:crosses val="autoZero"/>
        <c:crossBetween val="midCat"/>
      </c:valAx>
      <c:valAx>
        <c:axId val="-377301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37730704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0600053801172828"/>
          <c:y val="5.3881209469608976E-2"/>
          <c:w val="0.10731845910857085"/>
          <c:h val="7.2978298733311589E-2"/>
        </c:manualLayout>
      </c:layout>
      <c:overlay val="0"/>
    </c:legend>
    <c:plotVisOnly val="1"/>
    <c:dispBlanksAs val="gap"/>
    <c:showDLblsOverMax val="0"/>
  </c:chart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037449434563909E-2"/>
          <c:y val="2.0855300505995572E-2"/>
          <c:w val="0.95567393462861761"/>
          <c:h val="0.90641159265689797"/>
        </c:manualLayout>
      </c:layout>
      <c:scatterChart>
        <c:scatterStyle val="lineMarker"/>
        <c:varyColors val="0"/>
        <c:ser>
          <c:idx val="0"/>
          <c:order val="0"/>
          <c:tx>
            <c:v>Prediccion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Muestra!$G$5:$G$54</c:f>
              <c:numCache>
                <c:formatCode>General</c:formatCode>
                <c:ptCount val="50"/>
                <c:pt idx="0">
                  <c:v>8.8686422084307175</c:v>
                </c:pt>
                <c:pt idx="1">
                  <c:v>12.511271635630305</c:v>
                </c:pt>
                <c:pt idx="2">
                  <c:v>5.5606633376798067</c:v>
                </c:pt>
                <c:pt idx="3">
                  <c:v>21.556539734872665</c:v>
                </c:pt>
                <c:pt idx="4">
                  <c:v>10.695001817543568</c:v>
                </c:pt>
                <c:pt idx="5">
                  <c:v>27.738357941311815</c:v>
                </c:pt>
                <c:pt idx="6">
                  <c:v>5.5046315127087686</c:v>
                </c:pt>
                <c:pt idx="7">
                  <c:v>-5.2481036806416279</c:v>
                </c:pt>
                <c:pt idx="8">
                  <c:v>12.871633928907986</c:v>
                </c:pt>
                <c:pt idx="9">
                  <c:v>19.452524712580637</c:v>
                </c:pt>
                <c:pt idx="10">
                  <c:v>-12.522056703569335</c:v>
                </c:pt>
                <c:pt idx="11">
                  <c:v>14.789585712363793</c:v>
                </c:pt>
                <c:pt idx="12">
                  <c:v>12.436732328186473</c:v>
                </c:pt>
                <c:pt idx="13">
                  <c:v>11.779867930938911</c:v>
                </c:pt>
                <c:pt idx="14">
                  <c:v>14.308493513202725</c:v>
                </c:pt>
                <c:pt idx="15">
                  <c:v>-5.7540385004507808</c:v>
                </c:pt>
                <c:pt idx="16">
                  <c:v>20.340426500262723</c:v>
                </c:pt>
                <c:pt idx="17">
                  <c:v>-2.3917767378239194</c:v>
                </c:pt>
                <c:pt idx="18">
                  <c:v>-2.3602936024649619</c:v>
                </c:pt>
                <c:pt idx="19">
                  <c:v>21.964252575621042</c:v>
                </c:pt>
                <c:pt idx="20">
                  <c:v>16.120643490711092</c:v>
                </c:pt>
                <c:pt idx="21">
                  <c:v>12.210242978321313</c:v>
                </c:pt>
                <c:pt idx="22">
                  <c:v>8.2568578723190917</c:v>
                </c:pt>
                <c:pt idx="23">
                  <c:v>31.796683474406517</c:v>
                </c:pt>
                <c:pt idx="24">
                  <c:v>12.373518474901207</c:v>
                </c:pt>
                <c:pt idx="25">
                  <c:v>13.42771895859328</c:v>
                </c:pt>
                <c:pt idx="26">
                  <c:v>12.837941013315914</c:v>
                </c:pt>
                <c:pt idx="27">
                  <c:v>18.769966973241061</c:v>
                </c:pt>
                <c:pt idx="28">
                  <c:v>-6.395614365321574</c:v>
                </c:pt>
                <c:pt idx="29">
                  <c:v>3.795942134605153</c:v>
                </c:pt>
                <c:pt idx="30">
                  <c:v>19.433452850987894</c:v>
                </c:pt>
                <c:pt idx="31">
                  <c:v>20.976391068260916</c:v>
                </c:pt>
                <c:pt idx="32">
                  <c:v>30.087867600318646</c:v>
                </c:pt>
                <c:pt idx="33">
                  <c:v>12.303086901440057</c:v>
                </c:pt>
                <c:pt idx="34">
                  <c:v>7.3973144142793297</c:v>
                </c:pt>
                <c:pt idx="35">
                  <c:v>18.458138300252386</c:v>
                </c:pt>
                <c:pt idx="36">
                  <c:v>-2.507954893888277</c:v>
                </c:pt>
                <c:pt idx="37">
                  <c:v>13.330099672034796</c:v>
                </c:pt>
                <c:pt idx="38">
                  <c:v>8.7670627780823374</c:v>
                </c:pt>
                <c:pt idx="39">
                  <c:v>10.842468904206035</c:v>
                </c:pt>
                <c:pt idx="40">
                  <c:v>0.70492146043686121</c:v>
                </c:pt>
                <c:pt idx="41">
                  <c:v>16.508474473280344</c:v>
                </c:pt>
                <c:pt idx="42">
                  <c:v>29.320949067868913</c:v>
                </c:pt>
                <c:pt idx="43">
                  <c:v>11.144450557869817</c:v>
                </c:pt>
                <c:pt idx="44">
                  <c:v>-8.4675457532769904</c:v>
                </c:pt>
                <c:pt idx="45">
                  <c:v>13.10576516861288</c:v>
                </c:pt>
                <c:pt idx="46">
                  <c:v>8.6673673046573398</c:v>
                </c:pt>
                <c:pt idx="47">
                  <c:v>6.7748882183995631</c:v>
                </c:pt>
                <c:pt idx="48">
                  <c:v>5.8621812512325002</c:v>
                </c:pt>
                <c:pt idx="49">
                  <c:v>16.440110512086378</c:v>
                </c:pt>
              </c:numCache>
            </c:numRef>
          </c:xVal>
          <c:yVal>
            <c:numRef>
              <c:f>Muestra!$I$5:$I$54</c:f>
              <c:numCache>
                <c:formatCode>General</c:formatCode>
                <c:ptCount val="50"/>
                <c:pt idx="0">
                  <c:v>8.8966671252344263</c:v>
                </c:pt>
                <c:pt idx="1">
                  <c:v>12.473557580982648</c:v>
                </c:pt>
                <c:pt idx="2">
                  <c:v>5.8923321283861156</c:v>
                </c:pt>
                <c:pt idx="3">
                  <c:v>21.568436245865627</c:v>
                </c:pt>
                <c:pt idx="4">
                  <c:v>10.493617412879889</c:v>
                </c:pt>
                <c:pt idx="5">
                  <c:v>26.662348491293542</c:v>
                </c:pt>
                <c:pt idx="6">
                  <c:v>5.5629863336556795</c:v>
                </c:pt>
                <c:pt idx="7">
                  <c:v>-4.6753670453045935</c:v>
                </c:pt>
                <c:pt idx="8">
                  <c:v>13.76340511261224</c:v>
                </c:pt>
                <c:pt idx="9">
                  <c:v>21.671926196625684</c:v>
                </c:pt>
                <c:pt idx="10">
                  <c:v>-13.377532493818155</c:v>
                </c:pt>
                <c:pt idx="11">
                  <c:v>13.867367897197592</c:v>
                </c:pt>
                <c:pt idx="12">
                  <c:v>13.814641544323505</c:v>
                </c:pt>
                <c:pt idx="13">
                  <c:v>13.696515580337774</c:v>
                </c:pt>
                <c:pt idx="14">
                  <c:v>15.336721020970424</c:v>
                </c:pt>
                <c:pt idx="15">
                  <c:v>-4.25770608851216</c:v>
                </c:pt>
                <c:pt idx="16">
                  <c:v>17.729279370300521</c:v>
                </c:pt>
                <c:pt idx="17">
                  <c:v>-1.1397916660477456</c:v>
                </c:pt>
                <c:pt idx="18">
                  <c:v>-2.2984344173391591</c:v>
                </c:pt>
                <c:pt idx="19">
                  <c:v>21.889149412525398</c:v>
                </c:pt>
                <c:pt idx="20">
                  <c:v>16.403670461433848</c:v>
                </c:pt>
                <c:pt idx="21">
                  <c:v>11.533619193990662</c:v>
                </c:pt>
                <c:pt idx="22">
                  <c:v>8.5110368736610091</c:v>
                </c:pt>
                <c:pt idx="23">
                  <c:v>30.680826172558319</c:v>
                </c:pt>
                <c:pt idx="24">
                  <c:v>12.752272497630104</c:v>
                </c:pt>
                <c:pt idx="25">
                  <c:v>13.724381622859349</c:v>
                </c:pt>
                <c:pt idx="26">
                  <c:v>13.320116864117047</c:v>
                </c:pt>
                <c:pt idx="27">
                  <c:v>18.955464503162275</c:v>
                </c:pt>
                <c:pt idx="28">
                  <c:v>-7.3485068107642597</c:v>
                </c:pt>
                <c:pt idx="29">
                  <c:v>4.3291715747388162</c:v>
                </c:pt>
                <c:pt idx="30">
                  <c:v>18.879756476776944</c:v>
                </c:pt>
                <c:pt idx="31">
                  <c:v>21.169063970706318</c:v>
                </c:pt>
                <c:pt idx="32">
                  <c:v>28.855519967737173</c:v>
                </c:pt>
                <c:pt idx="33">
                  <c:v>12.892510489936274</c:v>
                </c:pt>
                <c:pt idx="34">
                  <c:v>7.9393682807971944</c:v>
                </c:pt>
                <c:pt idx="35">
                  <c:v>20.37513793476478</c:v>
                </c:pt>
                <c:pt idx="36">
                  <c:v>-2.2317922140041766</c:v>
                </c:pt>
                <c:pt idx="37">
                  <c:v>13.796907313193874</c:v>
                </c:pt>
                <c:pt idx="38">
                  <c:v>9.899813739228037</c:v>
                </c:pt>
                <c:pt idx="39">
                  <c:v>9.9686864461666005</c:v>
                </c:pt>
                <c:pt idx="40">
                  <c:v>-0.74376213900000643</c:v>
                </c:pt>
                <c:pt idx="41">
                  <c:v>13.86453763136215</c:v>
                </c:pt>
                <c:pt idx="42">
                  <c:v>28.689827732182017</c:v>
                </c:pt>
                <c:pt idx="43">
                  <c:v>10.847589177046325</c:v>
                </c:pt>
                <c:pt idx="44">
                  <c:v>-9.1688494711715247</c:v>
                </c:pt>
                <c:pt idx="45">
                  <c:v>14.621550355883684</c:v>
                </c:pt>
                <c:pt idx="46">
                  <c:v>5.5632665950346656</c:v>
                </c:pt>
                <c:pt idx="47">
                  <c:v>6.9806034002400015</c:v>
                </c:pt>
                <c:pt idx="48">
                  <c:v>5.088564860943972</c:v>
                </c:pt>
                <c:pt idx="49">
                  <c:v>16.725273784146715</c:v>
                </c:pt>
              </c:numCache>
            </c:numRef>
          </c:yVal>
          <c:smooth val="0"/>
        </c:ser>
        <c:ser>
          <c:idx val="1"/>
          <c:order val="1"/>
          <c:tx>
            <c:v>Prediccion Perfecta</c:v>
          </c:tx>
          <c:spPr>
            <a:ln w="158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Muestra!$G$5:$G$54</c:f>
              <c:numCache>
                <c:formatCode>General</c:formatCode>
                <c:ptCount val="50"/>
                <c:pt idx="0">
                  <c:v>8.8686422084307175</c:v>
                </c:pt>
                <c:pt idx="1">
                  <c:v>12.511271635630305</c:v>
                </c:pt>
                <c:pt idx="2">
                  <c:v>5.5606633376798067</c:v>
                </c:pt>
                <c:pt idx="3">
                  <c:v>21.556539734872665</c:v>
                </c:pt>
                <c:pt idx="4">
                  <c:v>10.695001817543568</c:v>
                </c:pt>
                <c:pt idx="5">
                  <c:v>27.738357941311815</c:v>
                </c:pt>
                <c:pt idx="6">
                  <c:v>5.5046315127087686</c:v>
                </c:pt>
                <c:pt idx="7">
                  <c:v>-5.2481036806416279</c:v>
                </c:pt>
                <c:pt idx="8">
                  <c:v>12.871633928907986</c:v>
                </c:pt>
                <c:pt idx="9">
                  <c:v>19.452524712580637</c:v>
                </c:pt>
                <c:pt idx="10">
                  <c:v>-12.522056703569335</c:v>
                </c:pt>
                <c:pt idx="11">
                  <c:v>14.789585712363793</c:v>
                </c:pt>
                <c:pt idx="12">
                  <c:v>12.436732328186473</c:v>
                </c:pt>
                <c:pt idx="13">
                  <c:v>11.779867930938911</c:v>
                </c:pt>
                <c:pt idx="14">
                  <c:v>14.308493513202725</c:v>
                </c:pt>
                <c:pt idx="15">
                  <c:v>-5.7540385004507808</c:v>
                </c:pt>
                <c:pt idx="16">
                  <c:v>20.340426500262723</c:v>
                </c:pt>
                <c:pt idx="17">
                  <c:v>-2.3917767378239194</c:v>
                </c:pt>
                <c:pt idx="18">
                  <c:v>-2.3602936024649619</c:v>
                </c:pt>
                <c:pt idx="19">
                  <c:v>21.964252575621042</c:v>
                </c:pt>
                <c:pt idx="20">
                  <c:v>16.120643490711092</c:v>
                </c:pt>
                <c:pt idx="21">
                  <c:v>12.210242978321313</c:v>
                </c:pt>
                <c:pt idx="22">
                  <c:v>8.2568578723190917</c:v>
                </c:pt>
                <c:pt idx="23">
                  <c:v>31.796683474406517</c:v>
                </c:pt>
                <c:pt idx="24">
                  <c:v>12.373518474901207</c:v>
                </c:pt>
                <c:pt idx="25">
                  <c:v>13.42771895859328</c:v>
                </c:pt>
                <c:pt idx="26">
                  <c:v>12.837941013315914</c:v>
                </c:pt>
                <c:pt idx="27">
                  <c:v>18.769966973241061</c:v>
                </c:pt>
                <c:pt idx="28">
                  <c:v>-6.395614365321574</c:v>
                </c:pt>
                <c:pt idx="29">
                  <c:v>3.795942134605153</c:v>
                </c:pt>
                <c:pt idx="30">
                  <c:v>19.433452850987894</c:v>
                </c:pt>
                <c:pt idx="31">
                  <c:v>20.976391068260916</c:v>
                </c:pt>
                <c:pt idx="32">
                  <c:v>30.087867600318646</c:v>
                </c:pt>
                <c:pt idx="33">
                  <c:v>12.303086901440057</c:v>
                </c:pt>
                <c:pt idx="34">
                  <c:v>7.3973144142793297</c:v>
                </c:pt>
                <c:pt idx="35">
                  <c:v>18.458138300252386</c:v>
                </c:pt>
                <c:pt idx="36">
                  <c:v>-2.507954893888277</c:v>
                </c:pt>
                <c:pt idx="37">
                  <c:v>13.330099672034796</c:v>
                </c:pt>
                <c:pt idx="38">
                  <c:v>8.7670627780823374</c:v>
                </c:pt>
                <c:pt idx="39">
                  <c:v>10.842468904206035</c:v>
                </c:pt>
                <c:pt idx="40">
                  <c:v>0.70492146043686121</c:v>
                </c:pt>
                <c:pt idx="41">
                  <c:v>16.508474473280344</c:v>
                </c:pt>
                <c:pt idx="42">
                  <c:v>29.320949067868913</c:v>
                </c:pt>
                <c:pt idx="43">
                  <c:v>11.144450557869817</c:v>
                </c:pt>
                <c:pt idx="44">
                  <c:v>-8.4675457532769904</c:v>
                </c:pt>
                <c:pt idx="45">
                  <c:v>13.10576516861288</c:v>
                </c:pt>
                <c:pt idx="46">
                  <c:v>8.6673673046573398</c:v>
                </c:pt>
                <c:pt idx="47">
                  <c:v>6.7748882183995631</c:v>
                </c:pt>
                <c:pt idx="48">
                  <c:v>5.8621812512325002</c:v>
                </c:pt>
                <c:pt idx="49">
                  <c:v>16.440110512086378</c:v>
                </c:pt>
              </c:numCache>
            </c:numRef>
          </c:xVal>
          <c:yVal>
            <c:numRef>
              <c:f>Muestra!$G$5:$G$54</c:f>
              <c:numCache>
                <c:formatCode>General</c:formatCode>
                <c:ptCount val="50"/>
                <c:pt idx="0">
                  <c:v>8.8686422084307175</c:v>
                </c:pt>
                <c:pt idx="1">
                  <c:v>12.511271635630305</c:v>
                </c:pt>
                <c:pt idx="2">
                  <c:v>5.5606633376798067</c:v>
                </c:pt>
                <c:pt idx="3">
                  <c:v>21.556539734872665</c:v>
                </c:pt>
                <c:pt idx="4">
                  <c:v>10.695001817543568</c:v>
                </c:pt>
                <c:pt idx="5">
                  <c:v>27.738357941311815</c:v>
                </c:pt>
                <c:pt idx="6">
                  <c:v>5.5046315127087686</c:v>
                </c:pt>
                <c:pt idx="7">
                  <c:v>-5.2481036806416279</c:v>
                </c:pt>
                <c:pt idx="8">
                  <c:v>12.871633928907986</c:v>
                </c:pt>
                <c:pt idx="9">
                  <c:v>19.452524712580637</c:v>
                </c:pt>
                <c:pt idx="10">
                  <c:v>-12.522056703569335</c:v>
                </c:pt>
                <c:pt idx="11">
                  <c:v>14.789585712363793</c:v>
                </c:pt>
                <c:pt idx="12">
                  <c:v>12.436732328186473</c:v>
                </c:pt>
                <c:pt idx="13">
                  <c:v>11.779867930938911</c:v>
                </c:pt>
                <c:pt idx="14">
                  <c:v>14.308493513202725</c:v>
                </c:pt>
                <c:pt idx="15">
                  <c:v>-5.7540385004507808</c:v>
                </c:pt>
                <c:pt idx="16">
                  <c:v>20.340426500262723</c:v>
                </c:pt>
                <c:pt idx="17">
                  <c:v>-2.3917767378239194</c:v>
                </c:pt>
                <c:pt idx="18">
                  <c:v>-2.3602936024649619</c:v>
                </c:pt>
                <c:pt idx="19">
                  <c:v>21.964252575621042</c:v>
                </c:pt>
                <c:pt idx="20">
                  <c:v>16.120643490711092</c:v>
                </c:pt>
                <c:pt idx="21">
                  <c:v>12.210242978321313</c:v>
                </c:pt>
                <c:pt idx="22">
                  <c:v>8.2568578723190917</c:v>
                </c:pt>
                <c:pt idx="23">
                  <c:v>31.796683474406517</c:v>
                </c:pt>
                <c:pt idx="24">
                  <c:v>12.373518474901207</c:v>
                </c:pt>
                <c:pt idx="25">
                  <c:v>13.42771895859328</c:v>
                </c:pt>
                <c:pt idx="26">
                  <c:v>12.837941013315914</c:v>
                </c:pt>
                <c:pt idx="27">
                  <c:v>18.769966973241061</c:v>
                </c:pt>
                <c:pt idx="28">
                  <c:v>-6.395614365321574</c:v>
                </c:pt>
                <c:pt idx="29">
                  <c:v>3.795942134605153</c:v>
                </c:pt>
                <c:pt idx="30">
                  <c:v>19.433452850987894</c:v>
                </c:pt>
                <c:pt idx="31">
                  <c:v>20.976391068260916</c:v>
                </c:pt>
                <c:pt idx="32">
                  <c:v>30.087867600318646</c:v>
                </c:pt>
                <c:pt idx="33">
                  <c:v>12.303086901440057</c:v>
                </c:pt>
                <c:pt idx="34">
                  <c:v>7.3973144142793297</c:v>
                </c:pt>
                <c:pt idx="35">
                  <c:v>18.458138300252386</c:v>
                </c:pt>
                <c:pt idx="36">
                  <c:v>-2.507954893888277</c:v>
                </c:pt>
                <c:pt idx="37">
                  <c:v>13.330099672034796</c:v>
                </c:pt>
                <c:pt idx="38">
                  <c:v>8.7670627780823374</c:v>
                </c:pt>
                <c:pt idx="39">
                  <c:v>10.842468904206035</c:v>
                </c:pt>
                <c:pt idx="40">
                  <c:v>0.70492146043686121</c:v>
                </c:pt>
                <c:pt idx="41">
                  <c:v>16.508474473280344</c:v>
                </c:pt>
                <c:pt idx="42">
                  <c:v>29.320949067868913</c:v>
                </c:pt>
                <c:pt idx="43">
                  <c:v>11.144450557869817</c:v>
                </c:pt>
                <c:pt idx="44">
                  <c:v>-8.4675457532769904</c:v>
                </c:pt>
                <c:pt idx="45">
                  <c:v>13.10576516861288</c:v>
                </c:pt>
                <c:pt idx="46">
                  <c:v>8.6673673046573398</c:v>
                </c:pt>
                <c:pt idx="47">
                  <c:v>6.7748882183995631</c:v>
                </c:pt>
                <c:pt idx="48">
                  <c:v>5.8621812512325002</c:v>
                </c:pt>
                <c:pt idx="49">
                  <c:v>16.440110512086378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95427792"/>
        <c:axId val="-295414192"/>
      </c:scatterChart>
      <c:valAx>
        <c:axId val="-295427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-295414192"/>
        <c:crosses val="autoZero"/>
        <c:crossBetween val="midCat"/>
      </c:valAx>
      <c:valAx>
        <c:axId val="-29541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-295427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5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5.png"/><Relationship Id="rId1" Type="http://schemas.openxmlformats.org/officeDocument/2006/relationships/image" Target="../media/image34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41.png"/><Relationship Id="rId3" Type="http://schemas.openxmlformats.org/officeDocument/2006/relationships/image" Target="../media/image38.png"/><Relationship Id="rId7" Type="http://schemas.openxmlformats.org/officeDocument/2006/relationships/image" Target="../media/image40.png"/><Relationship Id="rId2" Type="http://schemas.openxmlformats.org/officeDocument/2006/relationships/image" Target="../media/image37.png"/><Relationship Id="rId1" Type="http://schemas.openxmlformats.org/officeDocument/2006/relationships/image" Target="../media/image36.png"/><Relationship Id="rId6" Type="http://schemas.openxmlformats.org/officeDocument/2006/relationships/image" Target="../media/image39.png"/><Relationship Id="rId5" Type="http://schemas.openxmlformats.org/officeDocument/2006/relationships/image" Target="../media/image35.png"/><Relationship Id="rId4" Type="http://schemas.openxmlformats.org/officeDocument/2006/relationships/image" Target="../media/image34.png"/><Relationship Id="rId9" Type="http://schemas.openxmlformats.org/officeDocument/2006/relationships/image" Target="../media/image42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50.png"/><Relationship Id="rId13" Type="http://schemas.openxmlformats.org/officeDocument/2006/relationships/image" Target="../media/image55.png"/><Relationship Id="rId3" Type="http://schemas.openxmlformats.org/officeDocument/2006/relationships/image" Target="../media/image45.png"/><Relationship Id="rId7" Type="http://schemas.openxmlformats.org/officeDocument/2006/relationships/image" Target="../media/image49.png"/><Relationship Id="rId12" Type="http://schemas.openxmlformats.org/officeDocument/2006/relationships/image" Target="../media/image54.png"/><Relationship Id="rId2" Type="http://schemas.openxmlformats.org/officeDocument/2006/relationships/image" Target="../media/image44.png"/><Relationship Id="rId16" Type="http://schemas.openxmlformats.org/officeDocument/2006/relationships/image" Target="../media/image58.png"/><Relationship Id="rId1" Type="http://schemas.openxmlformats.org/officeDocument/2006/relationships/image" Target="../media/image43.png"/><Relationship Id="rId6" Type="http://schemas.openxmlformats.org/officeDocument/2006/relationships/image" Target="../media/image48.png"/><Relationship Id="rId11" Type="http://schemas.openxmlformats.org/officeDocument/2006/relationships/image" Target="../media/image53.png"/><Relationship Id="rId5" Type="http://schemas.openxmlformats.org/officeDocument/2006/relationships/image" Target="../media/image47.png"/><Relationship Id="rId15" Type="http://schemas.openxmlformats.org/officeDocument/2006/relationships/image" Target="../media/image57.png"/><Relationship Id="rId10" Type="http://schemas.openxmlformats.org/officeDocument/2006/relationships/image" Target="../media/image52.png"/><Relationship Id="rId4" Type="http://schemas.openxmlformats.org/officeDocument/2006/relationships/image" Target="../media/image46.png"/><Relationship Id="rId9" Type="http://schemas.openxmlformats.org/officeDocument/2006/relationships/image" Target="../media/image51.png"/><Relationship Id="rId14" Type="http://schemas.openxmlformats.org/officeDocument/2006/relationships/image" Target="../media/image5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770212</xdr:colOff>
      <xdr:row>11</xdr:row>
      <xdr:rowOff>1</xdr:rowOff>
    </xdr:from>
    <xdr:to>
      <xdr:col>2</xdr:col>
      <xdr:colOff>702872</xdr:colOff>
      <xdr:row>11</xdr:row>
      <xdr:rowOff>304801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046109" y="2194035"/>
          <a:ext cx="996832" cy="3048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171450</xdr:colOff>
      <xdr:row>12</xdr:row>
      <xdr:rowOff>38101</xdr:rowOff>
    </xdr:from>
    <xdr:to>
      <xdr:col>2</xdr:col>
      <xdr:colOff>666750</xdr:colOff>
      <xdr:row>13</xdr:row>
      <xdr:rowOff>23229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71450" y="2543176"/>
          <a:ext cx="1562100" cy="423278"/>
        </a:xfrm>
        <a:prstGeom prst="rect">
          <a:avLst/>
        </a:prstGeom>
        <a:noFill/>
      </xdr:spPr>
    </xdr:pic>
    <xdr:clientData/>
  </xdr:twoCellAnchor>
  <xdr:twoCellAnchor>
    <xdr:from>
      <xdr:col>2</xdr:col>
      <xdr:colOff>210207</xdr:colOff>
      <xdr:row>13</xdr:row>
      <xdr:rowOff>351951</xdr:rowOff>
    </xdr:from>
    <xdr:to>
      <xdr:col>2</xdr:col>
      <xdr:colOff>716249</xdr:colOff>
      <xdr:row>14</xdr:row>
      <xdr:rowOff>339146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550276" y="3301417"/>
          <a:ext cx="506042" cy="374763"/>
        </a:xfrm>
        <a:prstGeom prst="rect">
          <a:avLst/>
        </a:prstGeom>
        <a:noFill/>
      </xdr:spPr>
    </xdr:pic>
    <xdr:clientData/>
  </xdr:twoCellAnchor>
  <xdr:twoCellAnchor>
    <xdr:from>
      <xdr:col>2</xdr:col>
      <xdr:colOff>167314</xdr:colOff>
      <xdr:row>14</xdr:row>
      <xdr:rowOff>358182</xdr:rowOff>
    </xdr:from>
    <xdr:to>
      <xdr:col>2</xdr:col>
      <xdr:colOff>717523</xdr:colOff>
      <xdr:row>15</xdr:row>
      <xdr:rowOff>348359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507383" y="3695216"/>
          <a:ext cx="550209" cy="371177"/>
        </a:xfrm>
        <a:prstGeom prst="rect">
          <a:avLst/>
        </a:prstGeom>
        <a:noFill/>
      </xdr:spPr>
    </xdr:pic>
    <xdr:clientData/>
  </xdr:twoCellAnchor>
  <xdr:twoCellAnchor>
    <xdr:from>
      <xdr:col>5</xdr:col>
      <xdr:colOff>228600</xdr:colOff>
      <xdr:row>11</xdr:row>
      <xdr:rowOff>9525</xdr:rowOff>
    </xdr:from>
    <xdr:to>
      <xdr:col>5</xdr:col>
      <xdr:colOff>704850</xdr:colOff>
      <xdr:row>12</xdr:row>
      <xdr:rowOff>3362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581400" y="2200275"/>
          <a:ext cx="476250" cy="308162"/>
        </a:xfrm>
        <a:prstGeom prst="rect">
          <a:avLst/>
        </a:prstGeom>
        <a:noFill/>
      </xdr:spPr>
    </xdr:pic>
    <xdr:clientData/>
  </xdr:twoCellAnchor>
  <xdr:twoCellAnchor>
    <xdr:from>
      <xdr:col>6</xdr:col>
      <xdr:colOff>0</xdr:colOff>
      <xdr:row>14</xdr:row>
      <xdr:rowOff>0</xdr:rowOff>
    </xdr:from>
    <xdr:to>
      <xdr:col>6</xdr:col>
      <xdr:colOff>628650</xdr:colOff>
      <xdr:row>15</xdr:row>
      <xdr:rowOff>57150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4114800" y="3133725"/>
          <a:ext cx="628650" cy="438150"/>
        </a:xfrm>
        <a:prstGeom prst="rect">
          <a:avLst/>
        </a:prstGeom>
        <a:noFill/>
      </xdr:spPr>
    </xdr:pic>
    <xdr:clientData/>
  </xdr:twoCellAnchor>
  <xdr:twoCellAnchor>
    <xdr:from>
      <xdr:col>6</xdr:col>
      <xdr:colOff>0</xdr:colOff>
      <xdr:row>15</xdr:row>
      <xdr:rowOff>0</xdr:rowOff>
    </xdr:from>
    <xdr:to>
      <xdr:col>6</xdr:col>
      <xdr:colOff>609600</xdr:colOff>
      <xdr:row>16</xdr:row>
      <xdr:rowOff>57150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4114800" y="3514725"/>
          <a:ext cx="609600" cy="438150"/>
        </a:xfrm>
        <a:prstGeom prst="rect">
          <a:avLst/>
        </a:prstGeom>
        <a:noFill/>
      </xdr:spPr>
    </xdr:pic>
    <xdr:clientData/>
  </xdr:twoCellAnchor>
  <xdr:twoCellAnchor>
    <xdr:from>
      <xdr:col>8</xdr:col>
      <xdr:colOff>95809</xdr:colOff>
      <xdr:row>13</xdr:row>
      <xdr:rowOff>25266</xdr:rowOff>
    </xdr:from>
    <xdr:to>
      <xdr:col>8</xdr:col>
      <xdr:colOff>616322</xdr:colOff>
      <xdr:row>14</xdr:row>
      <xdr:rowOff>76014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6617633" y="2972413"/>
          <a:ext cx="520513" cy="442954"/>
        </a:xfrm>
        <a:prstGeom prst="rect">
          <a:avLst/>
        </a:prstGeom>
        <a:noFill/>
      </xdr:spPr>
    </xdr:pic>
    <xdr:clientData/>
  </xdr:twoCellAnchor>
  <xdr:twoCellAnchor>
    <xdr:from>
      <xdr:col>12</xdr:col>
      <xdr:colOff>38099</xdr:colOff>
      <xdr:row>13</xdr:row>
      <xdr:rowOff>4053</xdr:rowOff>
    </xdr:from>
    <xdr:to>
      <xdr:col>12</xdr:col>
      <xdr:colOff>627528</xdr:colOff>
      <xdr:row>14</xdr:row>
      <xdr:rowOff>20241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9753599" y="2951200"/>
          <a:ext cx="589429" cy="408394"/>
        </a:xfrm>
        <a:prstGeom prst="rect">
          <a:avLst/>
        </a:prstGeom>
        <a:noFill/>
      </xdr:spPr>
    </xdr:pic>
    <xdr:clientData/>
  </xdr:twoCellAnchor>
  <xdr:twoCellAnchor>
    <xdr:from>
      <xdr:col>7</xdr:col>
      <xdr:colOff>161925</xdr:colOff>
      <xdr:row>11</xdr:row>
      <xdr:rowOff>31474</xdr:rowOff>
    </xdr:from>
    <xdr:to>
      <xdr:col>7</xdr:col>
      <xdr:colOff>590550</xdr:colOff>
      <xdr:row>11</xdr:row>
      <xdr:rowOff>304800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5038725" y="2222224"/>
          <a:ext cx="428625" cy="273326"/>
        </a:xfrm>
        <a:prstGeom prst="rect">
          <a:avLst/>
        </a:prstGeom>
        <a:noFill/>
      </xdr:spPr>
    </xdr:pic>
    <xdr:clientData/>
  </xdr:twoCellAnchor>
  <xdr:twoCellAnchor>
    <xdr:from>
      <xdr:col>2</xdr:col>
      <xdr:colOff>154083</xdr:colOff>
      <xdr:row>15</xdr:row>
      <xdr:rowOff>362916</xdr:rowOff>
    </xdr:from>
    <xdr:to>
      <xdr:col>2</xdr:col>
      <xdr:colOff>704292</xdr:colOff>
      <xdr:row>16</xdr:row>
      <xdr:rowOff>347383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498789" y="4083269"/>
          <a:ext cx="550209" cy="365467"/>
        </a:xfrm>
        <a:prstGeom prst="rect">
          <a:avLst/>
        </a:prstGeom>
        <a:noFill/>
      </xdr:spPr>
    </xdr:pic>
    <xdr:clientData/>
  </xdr:twoCellAnchor>
  <xdr:twoCellAnchor>
    <xdr:from>
      <xdr:col>2</xdr:col>
      <xdr:colOff>126627</xdr:colOff>
      <xdr:row>16</xdr:row>
      <xdr:rowOff>334495</xdr:rowOff>
    </xdr:from>
    <xdr:to>
      <xdr:col>2</xdr:col>
      <xdr:colOff>700316</xdr:colOff>
      <xdr:row>17</xdr:row>
      <xdr:rowOff>334495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471333" y="4435848"/>
          <a:ext cx="573689" cy="381000"/>
        </a:xfrm>
        <a:prstGeom prst="rect">
          <a:avLst/>
        </a:prstGeom>
        <a:noFill/>
      </xdr:spPr>
    </xdr:pic>
    <xdr:clientData/>
  </xdr:twoCellAnchor>
  <xdr:twoCellAnchor>
    <xdr:from>
      <xdr:col>6</xdr:col>
      <xdr:colOff>0</xdr:colOff>
      <xdr:row>16</xdr:row>
      <xdr:rowOff>0</xdr:rowOff>
    </xdr:from>
    <xdr:to>
      <xdr:col>6</xdr:col>
      <xdr:colOff>619125</xdr:colOff>
      <xdr:row>17</xdr:row>
      <xdr:rowOff>57150</xdr:rowOff>
    </xdr:to>
    <xdr:pic>
      <xdr:nvPicPr>
        <xdr:cNvPr id="30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4114800" y="4095750"/>
          <a:ext cx="619125" cy="438150"/>
        </a:xfrm>
        <a:prstGeom prst="rect">
          <a:avLst/>
        </a:prstGeom>
        <a:noFill/>
      </xdr:spPr>
    </xdr:pic>
    <xdr:clientData/>
  </xdr:twoCellAnchor>
  <xdr:twoCellAnchor>
    <xdr:from>
      <xdr:col>5</xdr:col>
      <xdr:colOff>750794</xdr:colOff>
      <xdr:row>17</xdr:row>
      <xdr:rowOff>22410</xdr:rowOff>
    </xdr:from>
    <xdr:to>
      <xdr:col>6</xdr:col>
      <xdr:colOff>607919</xdr:colOff>
      <xdr:row>18</xdr:row>
      <xdr:rowOff>79560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4885765" y="4504763"/>
          <a:ext cx="619125" cy="438150"/>
        </a:xfrm>
        <a:prstGeom prst="rect">
          <a:avLst/>
        </a:prstGeom>
        <a:noFill/>
      </xdr:spPr>
    </xdr:pic>
    <xdr:clientData/>
  </xdr:twoCellAnchor>
  <xdr:twoCellAnchor>
    <xdr:from>
      <xdr:col>1</xdr:col>
      <xdr:colOff>616324</xdr:colOff>
      <xdr:row>18</xdr:row>
      <xdr:rowOff>518159</xdr:rowOff>
    </xdr:from>
    <xdr:to>
      <xdr:col>2</xdr:col>
      <xdr:colOff>271742</xdr:colOff>
      <xdr:row>20</xdr:row>
      <xdr:rowOff>7476</xdr:rowOff>
    </xdr:to>
    <xdr:pic>
      <xdr:nvPicPr>
        <xdr:cNvPr id="30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905884" y="5410199"/>
          <a:ext cx="752698" cy="464677"/>
        </a:xfrm>
        <a:prstGeom prst="rect">
          <a:avLst/>
        </a:prstGeom>
        <a:noFill/>
      </xdr:spPr>
    </xdr:pic>
    <xdr:clientData/>
  </xdr:twoCellAnchor>
  <xdr:twoCellAnchor>
    <xdr:from>
      <xdr:col>1</xdr:col>
      <xdr:colOff>623607</xdr:colOff>
      <xdr:row>19</xdr:row>
      <xdr:rowOff>365858</xdr:rowOff>
    </xdr:from>
    <xdr:to>
      <xdr:col>2</xdr:col>
      <xdr:colOff>290232</xdr:colOff>
      <xdr:row>21</xdr:row>
      <xdr:rowOff>27232</xdr:rowOff>
    </xdr:to>
    <xdr:pic>
      <xdr:nvPicPr>
        <xdr:cNvPr id="307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903754" y="5520564"/>
          <a:ext cx="731184" cy="400962"/>
        </a:xfrm>
        <a:prstGeom prst="rect">
          <a:avLst/>
        </a:prstGeom>
        <a:noFill/>
      </xdr:spPr>
    </xdr:pic>
    <xdr:clientData/>
  </xdr:twoCellAnchor>
  <xdr:twoCellAnchor>
    <xdr:from>
      <xdr:col>1</xdr:col>
      <xdr:colOff>805703</xdr:colOff>
      <xdr:row>20</xdr:row>
      <xdr:rowOff>336177</xdr:rowOff>
    </xdr:from>
    <xdr:to>
      <xdr:col>2</xdr:col>
      <xdr:colOff>293380</xdr:colOff>
      <xdr:row>22</xdr:row>
      <xdr:rowOff>15689</xdr:rowOff>
    </xdr:to>
    <xdr:pic>
      <xdr:nvPicPr>
        <xdr:cNvPr id="3080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085850" y="5860677"/>
          <a:ext cx="552236" cy="430306"/>
        </a:xfrm>
        <a:prstGeom prst="rect">
          <a:avLst/>
        </a:prstGeom>
        <a:noFill/>
      </xdr:spPr>
    </xdr:pic>
    <xdr:clientData/>
  </xdr:twoCellAnchor>
  <xdr:twoCellAnchor>
    <xdr:from>
      <xdr:col>4</xdr:col>
      <xdr:colOff>461282</xdr:colOff>
      <xdr:row>21</xdr:row>
      <xdr:rowOff>150078</xdr:rowOff>
    </xdr:from>
    <xdr:to>
      <xdr:col>5</xdr:col>
      <xdr:colOff>697192</xdr:colOff>
      <xdr:row>22</xdr:row>
      <xdr:rowOff>269821</xdr:rowOff>
    </xdr:to>
    <xdr:pic>
      <xdr:nvPicPr>
        <xdr:cNvPr id="33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610135" y="6044372"/>
          <a:ext cx="1222028" cy="500743"/>
        </a:xfrm>
        <a:prstGeom prst="rect">
          <a:avLst/>
        </a:prstGeom>
        <a:noFill/>
      </xdr:spPr>
    </xdr:pic>
    <xdr:clientData/>
  </xdr:twoCellAnchor>
  <xdr:twoCellAnchor>
    <xdr:from>
      <xdr:col>10</xdr:col>
      <xdr:colOff>304800</xdr:colOff>
      <xdr:row>21</xdr:row>
      <xdr:rowOff>228600</xdr:rowOff>
    </xdr:from>
    <xdr:to>
      <xdr:col>11</xdr:col>
      <xdr:colOff>523876</xdr:colOff>
      <xdr:row>22</xdr:row>
      <xdr:rowOff>206974</xdr:rowOff>
    </xdr:to>
    <xdr:pic>
      <xdr:nvPicPr>
        <xdr:cNvPr id="34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7896225" y="6115050"/>
          <a:ext cx="1066801" cy="359374"/>
        </a:xfrm>
        <a:prstGeom prst="rect">
          <a:avLst/>
        </a:prstGeom>
        <a:noFill/>
      </xdr:spPr>
    </xdr:pic>
    <xdr:clientData/>
  </xdr:twoCellAnchor>
  <xdr:twoCellAnchor>
    <xdr:from>
      <xdr:col>11</xdr:col>
      <xdr:colOff>647700</xdr:colOff>
      <xdr:row>20</xdr:row>
      <xdr:rowOff>36979</xdr:rowOff>
    </xdr:from>
    <xdr:to>
      <xdr:col>16</xdr:col>
      <xdr:colOff>38100</xdr:colOff>
      <xdr:row>24</xdr:row>
      <xdr:rowOff>168648</xdr:rowOff>
    </xdr:to>
    <xdr:sp macro="" textlink="">
      <xdr:nvSpPr>
        <xdr:cNvPr id="35" name="34 Corchetes"/>
        <xdr:cNvSpPr/>
      </xdr:nvSpPr>
      <xdr:spPr>
        <a:xfrm>
          <a:off x="9096935" y="5561479"/>
          <a:ext cx="3234018" cy="1554816"/>
        </a:xfrm>
        <a:prstGeom prst="bracketPair">
          <a:avLst>
            <a:gd name="adj" fmla="val 1666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6</xdr:col>
      <xdr:colOff>32497</xdr:colOff>
      <xdr:row>19</xdr:row>
      <xdr:rowOff>346262</xdr:rowOff>
    </xdr:from>
    <xdr:to>
      <xdr:col>10</xdr:col>
      <xdr:colOff>265020</xdr:colOff>
      <xdr:row>24</xdr:row>
      <xdr:rowOff>60512</xdr:rowOff>
    </xdr:to>
    <xdr:sp macro="" textlink="">
      <xdr:nvSpPr>
        <xdr:cNvPr id="36" name="35 Corchetes"/>
        <xdr:cNvSpPr/>
      </xdr:nvSpPr>
      <xdr:spPr>
        <a:xfrm>
          <a:off x="4929468" y="5500968"/>
          <a:ext cx="3437405" cy="1507191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0</xdr:col>
      <xdr:colOff>184336</xdr:colOff>
      <xdr:row>3</xdr:row>
      <xdr:rowOff>185842</xdr:rowOff>
    </xdr:from>
    <xdr:to>
      <xdr:col>5</xdr:col>
      <xdr:colOff>549087</xdr:colOff>
      <xdr:row>5</xdr:row>
      <xdr:rowOff>152401</xdr:rowOff>
    </xdr:to>
    <xdr:pic>
      <xdr:nvPicPr>
        <xdr:cNvPr id="3081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84336" y="757342"/>
          <a:ext cx="4499722" cy="347559"/>
        </a:xfrm>
        <a:prstGeom prst="rect">
          <a:avLst/>
        </a:prstGeom>
        <a:noFill/>
      </xdr:spPr>
    </xdr:pic>
    <xdr:clientData/>
  </xdr:twoCellAnchor>
  <xdr:twoCellAnchor>
    <xdr:from>
      <xdr:col>9</xdr:col>
      <xdr:colOff>244850</xdr:colOff>
      <xdr:row>3</xdr:row>
      <xdr:rowOff>187191</xdr:rowOff>
    </xdr:from>
    <xdr:to>
      <xdr:col>13</xdr:col>
      <xdr:colOff>89648</xdr:colOff>
      <xdr:row>5</xdr:row>
      <xdr:rowOff>156883</xdr:rowOff>
    </xdr:to>
    <xdr:pic>
      <xdr:nvPicPr>
        <xdr:cNvPr id="3082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7528674" y="758691"/>
          <a:ext cx="3038474" cy="350692"/>
        </a:xfrm>
        <a:prstGeom prst="rect">
          <a:avLst/>
        </a:prstGeom>
        <a:noFill/>
      </xdr:spPr>
    </xdr:pic>
    <xdr:clientData/>
  </xdr:twoCellAnchor>
  <xdr:twoCellAnchor>
    <xdr:from>
      <xdr:col>13</xdr:col>
      <xdr:colOff>537883</xdr:colOff>
      <xdr:row>3</xdr:row>
      <xdr:rowOff>184415</xdr:rowOff>
    </xdr:from>
    <xdr:to>
      <xdr:col>15</xdr:col>
      <xdr:colOff>537883</xdr:colOff>
      <xdr:row>5</xdr:row>
      <xdr:rowOff>160242</xdr:rowOff>
    </xdr:to>
    <xdr:pic>
      <xdr:nvPicPr>
        <xdr:cNvPr id="3083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1015383" y="755915"/>
          <a:ext cx="1557618" cy="356827"/>
        </a:xfrm>
        <a:prstGeom prst="rect">
          <a:avLst/>
        </a:prstGeom>
        <a:noFill/>
      </xdr:spPr>
    </xdr:pic>
    <xdr:clientData/>
  </xdr:twoCellAnchor>
  <xdr:twoCellAnchor>
    <xdr:from>
      <xdr:col>12</xdr:col>
      <xdr:colOff>238125</xdr:colOff>
      <xdr:row>11</xdr:row>
      <xdr:rowOff>108521</xdr:rowOff>
    </xdr:from>
    <xdr:to>
      <xdr:col>12</xdr:col>
      <xdr:colOff>742950</xdr:colOff>
      <xdr:row>12</xdr:row>
      <xdr:rowOff>38100</xdr:rowOff>
    </xdr:to>
    <xdr:pic>
      <xdr:nvPicPr>
        <xdr:cNvPr id="3084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9439275" y="2299271"/>
          <a:ext cx="504825" cy="243904"/>
        </a:xfrm>
        <a:prstGeom prst="rect">
          <a:avLst/>
        </a:prstGeom>
        <a:noFill/>
      </xdr:spPr>
    </xdr:pic>
    <xdr:clientData/>
  </xdr:twoCellAnchor>
  <xdr:twoCellAnchor>
    <xdr:from>
      <xdr:col>14</xdr:col>
      <xdr:colOff>219075</xdr:colOff>
      <xdr:row>11</xdr:row>
      <xdr:rowOff>123824</xdr:rowOff>
    </xdr:from>
    <xdr:to>
      <xdr:col>14</xdr:col>
      <xdr:colOff>744501</xdr:colOff>
      <xdr:row>12</xdr:row>
      <xdr:rowOff>60536</xdr:rowOff>
    </xdr:to>
    <xdr:pic>
      <xdr:nvPicPr>
        <xdr:cNvPr id="3085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0972800" y="2314574"/>
          <a:ext cx="525426" cy="251037"/>
        </a:xfrm>
        <a:prstGeom prst="rect">
          <a:avLst/>
        </a:prstGeom>
        <a:noFill/>
      </xdr:spPr>
    </xdr:pic>
    <xdr:clientData/>
  </xdr:twoCellAnchor>
  <xdr:twoCellAnchor>
    <xdr:from>
      <xdr:col>1</xdr:col>
      <xdr:colOff>171450</xdr:colOff>
      <xdr:row>30</xdr:row>
      <xdr:rowOff>28575</xdr:rowOff>
    </xdr:from>
    <xdr:to>
      <xdr:col>1</xdr:col>
      <xdr:colOff>685800</xdr:colOff>
      <xdr:row>32</xdr:row>
      <xdr:rowOff>57150</xdr:rowOff>
    </xdr:to>
    <xdr:pic>
      <xdr:nvPicPr>
        <xdr:cNvPr id="308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71450" y="8020050"/>
          <a:ext cx="514350" cy="600075"/>
        </a:xfrm>
        <a:prstGeom prst="rect">
          <a:avLst/>
        </a:prstGeom>
        <a:noFill/>
      </xdr:spPr>
    </xdr:pic>
    <xdr:clientData/>
  </xdr:twoCellAnchor>
  <xdr:twoCellAnchor>
    <xdr:from>
      <xdr:col>1</xdr:col>
      <xdr:colOff>1009650</xdr:colOff>
      <xdr:row>28</xdr:row>
      <xdr:rowOff>66675</xdr:rowOff>
    </xdr:from>
    <xdr:to>
      <xdr:col>6</xdr:col>
      <xdr:colOff>47625</xdr:colOff>
      <xdr:row>33</xdr:row>
      <xdr:rowOff>28574</xdr:rowOff>
    </xdr:to>
    <xdr:sp macro="" textlink="">
      <xdr:nvSpPr>
        <xdr:cNvPr id="29" name="28 Corchetes"/>
        <xdr:cNvSpPr/>
      </xdr:nvSpPr>
      <xdr:spPr>
        <a:xfrm>
          <a:off x="1009650" y="7772400"/>
          <a:ext cx="3429000" cy="1209674"/>
        </a:xfrm>
        <a:prstGeom prst="bracketPair">
          <a:avLst>
            <a:gd name="adj" fmla="val 879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7</xdr:col>
      <xdr:colOff>419100</xdr:colOff>
      <xdr:row>30</xdr:row>
      <xdr:rowOff>76200</xdr:rowOff>
    </xdr:from>
    <xdr:to>
      <xdr:col>7</xdr:col>
      <xdr:colOff>714375</xdr:colOff>
      <xdr:row>31</xdr:row>
      <xdr:rowOff>200025</xdr:rowOff>
    </xdr:to>
    <xdr:pic>
      <xdr:nvPicPr>
        <xdr:cNvPr id="308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5572125" y="8172450"/>
          <a:ext cx="295275" cy="409575"/>
        </a:xfrm>
        <a:prstGeom prst="rect">
          <a:avLst/>
        </a:prstGeom>
        <a:noFill/>
      </xdr:spPr>
    </xdr:pic>
    <xdr:clientData/>
  </xdr:twoCellAnchor>
  <xdr:twoCellAnchor>
    <xdr:from>
      <xdr:col>8</xdr:col>
      <xdr:colOff>0</xdr:colOff>
      <xdr:row>28</xdr:row>
      <xdr:rowOff>85725</xdr:rowOff>
    </xdr:from>
    <xdr:to>
      <xdr:col>9</xdr:col>
      <xdr:colOff>0</xdr:colOff>
      <xdr:row>33</xdr:row>
      <xdr:rowOff>19050</xdr:rowOff>
    </xdr:to>
    <xdr:sp macro="" textlink="">
      <xdr:nvSpPr>
        <xdr:cNvPr id="31" name="30 Corchetes"/>
        <xdr:cNvSpPr/>
      </xdr:nvSpPr>
      <xdr:spPr>
        <a:xfrm>
          <a:off x="6010275" y="7791450"/>
          <a:ext cx="762000" cy="1181100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</xdr:col>
      <xdr:colOff>591670</xdr:colOff>
      <xdr:row>37</xdr:row>
      <xdr:rowOff>152400</xdr:rowOff>
    </xdr:from>
    <xdr:to>
      <xdr:col>2</xdr:col>
      <xdr:colOff>498661</xdr:colOff>
      <xdr:row>40</xdr:row>
      <xdr:rowOff>19050</xdr:rowOff>
    </xdr:to>
    <xdr:pic>
      <xdr:nvPicPr>
        <xdr:cNvPr id="3090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591670" y="9789459"/>
          <a:ext cx="971550" cy="471767"/>
        </a:xfrm>
        <a:prstGeom prst="rect">
          <a:avLst/>
        </a:prstGeom>
        <a:noFill/>
      </xdr:spPr>
    </xdr:pic>
    <xdr:clientData/>
  </xdr:twoCellAnchor>
  <xdr:twoCellAnchor>
    <xdr:from>
      <xdr:col>2</xdr:col>
      <xdr:colOff>714375</xdr:colOff>
      <xdr:row>36</xdr:row>
      <xdr:rowOff>152400</xdr:rowOff>
    </xdr:from>
    <xdr:to>
      <xdr:col>4</xdr:col>
      <xdr:colOff>28575</xdr:colOff>
      <xdr:row>41</xdr:row>
      <xdr:rowOff>19049</xdr:rowOff>
    </xdr:to>
    <xdr:sp macro="" textlink="">
      <xdr:nvSpPr>
        <xdr:cNvPr id="37" name="36 Corchetes"/>
        <xdr:cNvSpPr/>
      </xdr:nvSpPr>
      <xdr:spPr>
        <a:xfrm>
          <a:off x="1781175" y="9677400"/>
          <a:ext cx="1114425" cy="857249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6</xdr:col>
      <xdr:colOff>714376</xdr:colOff>
      <xdr:row>36</xdr:row>
      <xdr:rowOff>152400</xdr:rowOff>
    </xdr:from>
    <xdr:to>
      <xdr:col>11</xdr:col>
      <xdr:colOff>38101</xdr:colOff>
      <xdr:row>41</xdr:row>
      <xdr:rowOff>28575</xdr:rowOff>
    </xdr:to>
    <xdr:sp macro="" textlink="">
      <xdr:nvSpPr>
        <xdr:cNvPr id="38" name="37 Corchetes"/>
        <xdr:cNvSpPr/>
      </xdr:nvSpPr>
      <xdr:spPr>
        <a:xfrm>
          <a:off x="5105401" y="9677400"/>
          <a:ext cx="3371850" cy="86677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4</xdr:col>
      <xdr:colOff>616323</xdr:colOff>
      <xdr:row>38</xdr:row>
      <xdr:rowOff>44823</xdr:rowOff>
    </xdr:from>
    <xdr:to>
      <xdr:col>6</xdr:col>
      <xdr:colOff>702776</xdr:colOff>
      <xdr:row>39</xdr:row>
      <xdr:rowOff>167527</xdr:rowOff>
    </xdr:to>
    <xdr:pic>
      <xdr:nvPicPr>
        <xdr:cNvPr id="2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485029" y="9883588"/>
          <a:ext cx="1610453" cy="324410"/>
        </a:xfrm>
        <a:prstGeom prst="rect">
          <a:avLst/>
        </a:prstGeom>
        <a:noFill/>
      </xdr:spPr>
    </xdr:pic>
    <xdr:clientData/>
  </xdr:twoCellAnchor>
  <xdr:twoCellAnchor>
    <xdr:from>
      <xdr:col>10</xdr:col>
      <xdr:colOff>285750</xdr:colOff>
      <xdr:row>10</xdr:row>
      <xdr:rowOff>123826</xdr:rowOff>
    </xdr:from>
    <xdr:to>
      <xdr:col>10</xdr:col>
      <xdr:colOff>645486</xdr:colOff>
      <xdr:row>11</xdr:row>
      <xdr:rowOff>104776</xdr:rowOff>
    </xdr:to>
    <xdr:pic>
      <xdr:nvPicPr>
        <xdr:cNvPr id="308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7877175" y="2028826"/>
          <a:ext cx="359736" cy="266700"/>
        </a:xfrm>
        <a:prstGeom prst="rect">
          <a:avLst/>
        </a:prstGeom>
        <a:noFill/>
      </xdr:spPr>
    </xdr:pic>
    <xdr:clientData/>
  </xdr:twoCellAnchor>
  <xdr:twoCellAnchor>
    <xdr:from>
      <xdr:col>4</xdr:col>
      <xdr:colOff>47626</xdr:colOff>
      <xdr:row>13</xdr:row>
      <xdr:rowOff>66675</xdr:rowOff>
    </xdr:from>
    <xdr:to>
      <xdr:col>4</xdr:col>
      <xdr:colOff>911225</xdr:colOff>
      <xdr:row>13</xdr:row>
      <xdr:rowOff>371475</xdr:rowOff>
    </xdr:to>
    <xdr:pic>
      <xdr:nvPicPr>
        <xdr:cNvPr id="3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196479" y="3013822"/>
          <a:ext cx="863599" cy="304800"/>
        </a:xfrm>
        <a:prstGeom prst="rect">
          <a:avLst/>
        </a:prstGeom>
        <a:noFill/>
      </xdr:spPr>
    </xdr:pic>
    <xdr:clientData/>
  </xdr:twoCellAnchor>
  <xdr:twoCellAnchor>
    <xdr:from>
      <xdr:col>13</xdr:col>
      <xdr:colOff>526117</xdr:colOff>
      <xdr:row>35</xdr:row>
      <xdr:rowOff>66355</xdr:rowOff>
    </xdr:from>
    <xdr:to>
      <xdr:col>14</xdr:col>
      <xdr:colOff>135592</xdr:colOff>
      <xdr:row>37</xdr:row>
      <xdr:rowOff>36419</xdr:rowOff>
    </xdr:to>
    <xdr:pic>
      <xdr:nvPicPr>
        <xdr:cNvPr id="4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1003617" y="9423267"/>
          <a:ext cx="405093" cy="351064"/>
        </a:xfrm>
        <a:prstGeom prst="rect">
          <a:avLst/>
        </a:prstGeom>
        <a:noFill/>
      </xdr:spPr>
    </xdr:pic>
    <xdr:clientData/>
  </xdr:twoCellAnchor>
  <xdr:twoCellAnchor>
    <xdr:from>
      <xdr:col>13</xdr:col>
      <xdr:colOff>1</xdr:colOff>
      <xdr:row>37</xdr:row>
      <xdr:rowOff>0</xdr:rowOff>
    </xdr:from>
    <xdr:to>
      <xdr:col>14</xdr:col>
      <xdr:colOff>38101</xdr:colOff>
      <xdr:row>41</xdr:row>
      <xdr:rowOff>57149</xdr:rowOff>
    </xdr:to>
    <xdr:sp macro="" textlink="">
      <xdr:nvSpPr>
        <xdr:cNvPr id="40" name="39 Corchetes"/>
        <xdr:cNvSpPr/>
      </xdr:nvSpPr>
      <xdr:spPr>
        <a:xfrm>
          <a:off x="9420226" y="9715500"/>
          <a:ext cx="800100" cy="857249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6</xdr:col>
      <xdr:colOff>280149</xdr:colOff>
      <xdr:row>4</xdr:row>
      <xdr:rowOff>33617</xdr:rowOff>
    </xdr:from>
    <xdr:to>
      <xdr:col>8</xdr:col>
      <xdr:colOff>536344</xdr:colOff>
      <xdr:row>5</xdr:row>
      <xdr:rowOff>151839</xdr:rowOff>
    </xdr:to>
    <xdr:pic>
      <xdr:nvPicPr>
        <xdr:cNvPr id="5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5177120" y="795617"/>
          <a:ext cx="1881048" cy="308722"/>
        </a:xfrm>
        <a:prstGeom prst="rect">
          <a:avLst/>
        </a:prstGeom>
        <a:noFill/>
      </xdr:spPr>
    </xdr:pic>
    <xdr:clientData/>
  </xdr:twoCellAnchor>
  <xdr:twoCellAnchor>
    <xdr:from>
      <xdr:col>9</xdr:col>
      <xdr:colOff>50988</xdr:colOff>
      <xdr:row>12</xdr:row>
      <xdr:rowOff>162725</xdr:rowOff>
    </xdr:from>
    <xdr:to>
      <xdr:col>9</xdr:col>
      <xdr:colOff>456081</xdr:colOff>
      <xdr:row>13</xdr:row>
      <xdr:rowOff>76760</xdr:rowOff>
    </xdr:to>
    <xdr:pic>
      <xdr:nvPicPr>
        <xdr:cNvPr id="41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7334812" y="2672843"/>
          <a:ext cx="405093" cy="351064"/>
        </a:xfrm>
        <a:prstGeom prst="rect">
          <a:avLst/>
        </a:prstGeom>
        <a:noFill/>
      </xdr:spPr>
    </xdr:pic>
    <xdr:clientData/>
  </xdr:twoCellAnchor>
  <xdr:twoCellAnchor>
    <xdr:from>
      <xdr:col>13</xdr:col>
      <xdr:colOff>203389</xdr:colOff>
      <xdr:row>12</xdr:row>
      <xdr:rowOff>147036</xdr:rowOff>
    </xdr:from>
    <xdr:to>
      <xdr:col>13</xdr:col>
      <xdr:colOff>608482</xdr:colOff>
      <xdr:row>13</xdr:row>
      <xdr:rowOff>61071</xdr:rowOff>
    </xdr:to>
    <xdr:pic>
      <xdr:nvPicPr>
        <xdr:cNvPr id="42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0680889" y="2657154"/>
          <a:ext cx="405093" cy="351064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0955" cy="6089579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0.3185</cdr:x>
      <cdr:y>0.0613</cdr:y>
    </cdr:from>
    <cdr:to>
      <cdr:x>0.71766</cdr:x>
      <cdr:y>0.13218</cdr:y>
    </cdr:to>
    <cdr:sp macro="" textlink="">
      <cdr:nvSpPr>
        <cdr:cNvPr id="2" name="1 CuadroTexto"/>
        <cdr:cNvSpPr txBox="1"/>
      </cdr:nvSpPr>
      <cdr:spPr>
        <a:xfrm xmlns:a="http://schemas.openxmlformats.org/drawingml/2006/main">
          <a:off x="2761044" y="385823"/>
          <a:ext cx="3460349" cy="4461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endParaRPr lang="es-AR" sz="1100"/>
        </a:p>
      </cdr:txBody>
    </cdr:sp>
  </cdr:relSizeAnchor>
  <cdr:relSizeAnchor xmlns:cdr="http://schemas.openxmlformats.org/drawingml/2006/chartDrawing">
    <cdr:from>
      <cdr:x>0.29903</cdr:x>
      <cdr:y>0.04156</cdr:y>
    </cdr:from>
    <cdr:to>
      <cdr:x>0.64673</cdr:x>
      <cdr:y>0.12753</cdr:y>
    </cdr:to>
    <cdr:pic>
      <cdr:nvPicPr>
        <cdr:cNvPr id="4" name="chart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2592246" y="261579"/>
          <a:ext cx="3014241" cy="54106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0.70376</cdr:x>
      <cdr:y>0.0364</cdr:y>
    </cdr:from>
    <cdr:to>
      <cdr:x>0.94159</cdr:x>
      <cdr:y>0.11686</cdr:y>
    </cdr:to>
    <cdr:sp macro="" textlink="">
      <cdr:nvSpPr>
        <cdr:cNvPr id="5" name="4 CuadroTexto"/>
        <cdr:cNvSpPr txBox="1"/>
      </cdr:nvSpPr>
      <cdr:spPr>
        <a:xfrm xmlns:a="http://schemas.openxmlformats.org/drawingml/2006/main">
          <a:off x="6100823" y="229082"/>
          <a:ext cx="2061740" cy="50639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s-AR" sz="1100"/>
            <a:t>Estimadas tomando en cuenta que existen dos regresores</a:t>
          </a:r>
          <a:r>
            <a:rPr lang="es-AR" sz="1100" baseline="0"/>
            <a:t> más</a:t>
          </a:r>
          <a:endParaRPr lang="es-AR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0955" cy="6089579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0.92959</cdr:x>
      <cdr:y>0.86599</cdr:y>
    </cdr:from>
    <cdr:to>
      <cdr:x>0.95779</cdr:x>
      <cdr:y>0.91922</cdr:y>
    </cdr:to>
    <cdr:pic>
      <cdr:nvPicPr>
        <cdr:cNvPr id="3" name="Picture 5"/>
        <cdr:cNvPicPr>
          <a:picLocks xmlns:a="http://schemas.openxmlformats.org/drawingml/2006/main" noChangeAspect="1" noChangeArrowheads="1"/>
        </cdr:cNvPicPr>
      </cdr:nvPicPr>
      <cdr:blipFill>
        <a:blip xmlns:a="http://schemas.openxmlformats.org/drawingml/2006/main"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xmlns:a="http://schemas.openxmlformats.org/drawingml/2006/main"/>
        <a:stretch xmlns:a="http://schemas.openxmlformats.org/drawingml/2006/main">
          <a:fillRect/>
        </a:stretch>
      </cdr:blipFill>
      <cdr:spPr bwMode="auto">
        <a:xfrm xmlns:a="http://schemas.openxmlformats.org/drawingml/2006/main">
          <a:off x="8655407" y="5273497"/>
          <a:ext cx="262558" cy="324195"/>
        </a:xfrm>
        <a:prstGeom xmlns:a="http://schemas.openxmlformats.org/drawingml/2006/main" prst="rect">
          <a:avLst/>
        </a:prstGeom>
        <a:noFill xmlns:a="http://schemas.openxmlformats.org/drawingml/2006/main"/>
      </cdr:spPr>
    </cdr:pic>
  </cdr:relSizeAnchor>
  <cdr:relSizeAnchor xmlns:cdr="http://schemas.openxmlformats.org/drawingml/2006/chartDrawing">
    <cdr:from>
      <cdr:x>0.05488</cdr:x>
      <cdr:y>0.03119</cdr:y>
    </cdr:from>
    <cdr:to>
      <cdr:x>0.12298</cdr:x>
      <cdr:y>0.08754</cdr:y>
    </cdr:to>
    <cdr:pic>
      <cdr:nvPicPr>
        <cdr:cNvPr id="4" name="Picture 1"/>
        <cdr:cNvPicPr>
          <a:picLocks xmlns:a="http://schemas.openxmlformats.org/drawingml/2006/main" noChangeAspect="1" noChangeArrowheads="1"/>
        </cdr:cNvPicPr>
      </cdr:nvPicPr>
      <cdr:blipFill>
        <a:blip xmlns:a="http://schemas.openxmlformats.org/drawingml/2006/main"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xmlns:a="http://schemas.openxmlformats.org/drawingml/2006/main"/>
        <a:stretch xmlns:a="http://schemas.openxmlformats.org/drawingml/2006/main">
          <a:fillRect/>
        </a:stretch>
      </cdr:blipFill>
      <cdr:spPr bwMode="auto">
        <a:xfrm xmlns:a="http://schemas.openxmlformats.org/drawingml/2006/main">
          <a:off x="510996" y="189929"/>
          <a:ext cx="634034" cy="343179"/>
        </a:xfrm>
        <a:prstGeom xmlns:a="http://schemas.openxmlformats.org/drawingml/2006/main" prst="rect">
          <a:avLst/>
        </a:prstGeom>
        <a:noFill xmlns:a="http://schemas.openxmlformats.org/drawingml/2006/main"/>
      </cdr:spPr>
    </cdr:pic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40999</xdr:colOff>
      <xdr:row>3</xdr:row>
      <xdr:rowOff>31060</xdr:rowOff>
    </xdr:from>
    <xdr:to>
      <xdr:col>7</xdr:col>
      <xdr:colOff>687456</xdr:colOff>
      <xdr:row>3</xdr:row>
      <xdr:rowOff>334028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4041499" y="602560"/>
          <a:ext cx="646457" cy="302968"/>
        </a:xfrm>
        <a:prstGeom prst="rect">
          <a:avLst/>
        </a:prstGeom>
        <a:noFill/>
      </xdr:spPr>
    </xdr:pic>
    <xdr:clientData/>
  </xdr:twoCellAnchor>
  <xdr:twoCellAnchor>
    <xdr:from>
      <xdr:col>3</xdr:col>
      <xdr:colOff>160681</xdr:colOff>
      <xdr:row>3</xdr:row>
      <xdr:rowOff>39344</xdr:rowOff>
    </xdr:from>
    <xdr:to>
      <xdr:col>3</xdr:col>
      <xdr:colOff>465482</xdr:colOff>
      <xdr:row>3</xdr:row>
      <xdr:rowOff>325093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287116" y="610844"/>
          <a:ext cx="304801" cy="285749"/>
        </a:xfrm>
        <a:prstGeom prst="rect">
          <a:avLst/>
        </a:prstGeom>
        <a:noFill/>
      </xdr:spPr>
    </xdr:pic>
    <xdr:clientData/>
  </xdr:twoCellAnchor>
  <xdr:twoCellAnchor>
    <xdr:from>
      <xdr:col>0</xdr:col>
      <xdr:colOff>228600</xdr:colOff>
      <xdr:row>2</xdr:row>
      <xdr:rowOff>180976</xdr:rowOff>
    </xdr:from>
    <xdr:to>
      <xdr:col>0</xdr:col>
      <xdr:colOff>504825</xdr:colOff>
      <xdr:row>4</xdr:row>
      <xdr:rowOff>1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228600" y="561976"/>
          <a:ext cx="276225" cy="361950"/>
        </a:xfrm>
        <a:prstGeom prst="rect">
          <a:avLst/>
        </a:prstGeom>
        <a:noFill/>
      </xdr:spPr>
    </xdr:pic>
    <xdr:clientData/>
  </xdr:twoCellAnchor>
  <xdr:twoCellAnchor>
    <xdr:from>
      <xdr:col>6</xdr:col>
      <xdr:colOff>226116</xdr:colOff>
      <xdr:row>3</xdr:row>
      <xdr:rowOff>27636</xdr:rowOff>
    </xdr:from>
    <xdr:to>
      <xdr:col>6</xdr:col>
      <xdr:colOff>488674</xdr:colOff>
      <xdr:row>4</xdr:row>
      <xdr:rowOff>5467</xdr:rowOff>
    </xdr:to>
    <xdr:pic>
      <xdr:nvPicPr>
        <xdr:cNvPr id="2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14889" y="599136"/>
          <a:ext cx="262558" cy="324195"/>
        </a:xfrm>
        <a:prstGeom prst="rect">
          <a:avLst/>
        </a:prstGeom>
        <a:noFill/>
      </xdr:spPr>
    </xdr:pic>
    <xdr:clientData/>
  </xdr:twoCellAnchor>
  <xdr:twoCellAnchor>
    <xdr:from>
      <xdr:col>8</xdr:col>
      <xdr:colOff>99392</xdr:colOff>
      <xdr:row>3</xdr:row>
      <xdr:rowOff>4012</xdr:rowOff>
    </xdr:from>
    <xdr:to>
      <xdr:col>8</xdr:col>
      <xdr:colOff>733426</xdr:colOff>
      <xdr:row>4</xdr:row>
      <xdr:rowOff>827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4861892" y="575512"/>
          <a:ext cx="634034" cy="352967"/>
        </a:xfrm>
        <a:prstGeom prst="rect">
          <a:avLst/>
        </a:prstGeom>
        <a:noFill/>
      </xdr:spPr>
    </xdr:pic>
    <xdr:clientData/>
  </xdr:twoCellAnchor>
  <xdr:twoCellAnchor>
    <xdr:from>
      <xdr:col>9</xdr:col>
      <xdr:colOff>57979</xdr:colOff>
      <xdr:row>3</xdr:row>
      <xdr:rowOff>49695</xdr:rowOff>
    </xdr:from>
    <xdr:to>
      <xdr:col>9</xdr:col>
      <xdr:colOff>711541</xdr:colOff>
      <xdr:row>3</xdr:row>
      <xdr:rowOff>330476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5582479" y="621195"/>
          <a:ext cx="653562" cy="280781"/>
        </a:xfrm>
        <a:prstGeom prst="rect">
          <a:avLst/>
        </a:prstGeom>
        <a:noFill/>
      </xdr:spPr>
    </xdr:pic>
    <xdr:clientData/>
  </xdr:twoCellAnchor>
  <xdr:twoCellAnchor>
    <xdr:from>
      <xdr:col>4</xdr:col>
      <xdr:colOff>223630</xdr:colOff>
      <xdr:row>2</xdr:row>
      <xdr:rowOff>186655</xdr:rowOff>
    </xdr:from>
    <xdr:to>
      <xdr:col>4</xdr:col>
      <xdr:colOff>554935</xdr:colOff>
      <xdr:row>3</xdr:row>
      <xdr:rowOff>330475</xdr:rowOff>
    </xdr:to>
    <xdr:pic>
      <xdr:nvPicPr>
        <xdr:cNvPr id="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929847" y="567655"/>
          <a:ext cx="331305" cy="334320"/>
        </a:xfrm>
        <a:prstGeom prst="rect">
          <a:avLst/>
        </a:prstGeom>
        <a:noFill/>
      </xdr:spPr>
    </xdr:pic>
    <xdr:clientData/>
  </xdr:twoCellAnchor>
  <xdr:twoCellAnchor>
    <xdr:from>
      <xdr:col>5</xdr:col>
      <xdr:colOff>223631</xdr:colOff>
      <xdr:row>2</xdr:row>
      <xdr:rowOff>190499</xdr:rowOff>
    </xdr:from>
    <xdr:to>
      <xdr:col>5</xdr:col>
      <xdr:colOff>551126</xdr:colOff>
      <xdr:row>3</xdr:row>
      <xdr:rowOff>330474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2700131" y="571499"/>
          <a:ext cx="327495" cy="330475"/>
        </a:xfrm>
        <a:prstGeom prst="rect">
          <a:avLst/>
        </a:prstGeom>
        <a:noFill/>
      </xdr:spPr>
    </xdr:pic>
    <xdr:clientData/>
  </xdr:twoCellAnchor>
  <xdr:twoCellAnchor>
    <xdr:from>
      <xdr:col>1</xdr:col>
      <xdr:colOff>57978</xdr:colOff>
      <xdr:row>2</xdr:row>
      <xdr:rowOff>182217</xdr:rowOff>
    </xdr:from>
    <xdr:to>
      <xdr:col>1</xdr:col>
      <xdr:colOff>393775</xdr:colOff>
      <xdr:row>3</xdr:row>
      <xdr:rowOff>344970</xdr:rowOff>
    </xdr:to>
    <xdr:pic>
      <xdr:nvPicPr>
        <xdr:cNvPr id="20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819978" y="563217"/>
          <a:ext cx="335797" cy="353253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160681</xdr:colOff>
      <xdr:row>3</xdr:row>
      <xdr:rowOff>39344</xdr:rowOff>
    </xdr:from>
    <xdr:to>
      <xdr:col>18</xdr:col>
      <xdr:colOff>465482</xdr:colOff>
      <xdr:row>3</xdr:row>
      <xdr:rowOff>325093</xdr:rowOff>
    </xdr:to>
    <xdr:pic>
      <xdr:nvPicPr>
        <xdr:cNvPr id="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560442" y="610844"/>
          <a:ext cx="304801" cy="285749"/>
        </a:xfrm>
        <a:prstGeom prst="rect">
          <a:avLst/>
        </a:prstGeom>
        <a:noFill/>
      </xdr:spPr>
    </xdr:pic>
    <xdr:clientData/>
  </xdr:twoCellAnchor>
  <xdr:twoCellAnchor>
    <xdr:from>
      <xdr:col>15</xdr:col>
      <xdr:colOff>245918</xdr:colOff>
      <xdr:row>2</xdr:row>
      <xdr:rowOff>59749</xdr:rowOff>
    </xdr:from>
    <xdr:to>
      <xdr:col>15</xdr:col>
      <xdr:colOff>522143</xdr:colOff>
      <xdr:row>3</xdr:row>
      <xdr:rowOff>225138</xdr:rowOff>
    </xdr:to>
    <xdr:pic>
      <xdr:nvPicPr>
        <xdr:cNvPr id="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0203873" y="440749"/>
          <a:ext cx="276225" cy="355889"/>
        </a:xfrm>
        <a:prstGeom prst="rect">
          <a:avLst/>
        </a:prstGeom>
        <a:noFill/>
      </xdr:spPr>
    </xdr:pic>
    <xdr:clientData/>
  </xdr:twoCellAnchor>
  <xdr:twoCellAnchor>
    <xdr:from>
      <xdr:col>19</xdr:col>
      <xdr:colOff>223630</xdr:colOff>
      <xdr:row>2</xdr:row>
      <xdr:rowOff>186655</xdr:rowOff>
    </xdr:from>
    <xdr:to>
      <xdr:col>19</xdr:col>
      <xdr:colOff>554935</xdr:colOff>
      <xdr:row>3</xdr:row>
      <xdr:rowOff>330475</xdr:rowOff>
    </xdr:to>
    <xdr:pic>
      <xdr:nvPicPr>
        <xdr:cNvPr id="1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2385391" y="567655"/>
          <a:ext cx="331305" cy="334320"/>
        </a:xfrm>
        <a:prstGeom prst="rect">
          <a:avLst/>
        </a:prstGeom>
        <a:noFill/>
      </xdr:spPr>
    </xdr:pic>
    <xdr:clientData/>
  </xdr:twoCellAnchor>
  <xdr:twoCellAnchor>
    <xdr:from>
      <xdr:col>20</xdr:col>
      <xdr:colOff>223631</xdr:colOff>
      <xdr:row>2</xdr:row>
      <xdr:rowOff>190499</xdr:rowOff>
    </xdr:from>
    <xdr:to>
      <xdr:col>20</xdr:col>
      <xdr:colOff>551126</xdr:colOff>
      <xdr:row>3</xdr:row>
      <xdr:rowOff>330474</xdr:rowOff>
    </xdr:to>
    <xdr:pic>
      <xdr:nvPicPr>
        <xdr:cNvPr id="1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155674" y="571499"/>
          <a:ext cx="327495" cy="330475"/>
        </a:xfrm>
        <a:prstGeom prst="rect">
          <a:avLst/>
        </a:prstGeom>
        <a:noFill/>
      </xdr:spPr>
    </xdr:pic>
    <xdr:clientData/>
  </xdr:twoCellAnchor>
  <xdr:twoCellAnchor>
    <xdr:from>
      <xdr:col>16</xdr:col>
      <xdr:colOff>57978</xdr:colOff>
      <xdr:row>2</xdr:row>
      <xdr:rowOff>182217</xdr:rowOff>
    </xdr:from>
    <xdr:to>
      <xdr:col>16</xdr:col>
      <xdr:colOff>393775</xdr:colOff>
      <xdr:row>3</xdr:row>
      <xdr:rowOff>344970</xdr:rowOff>
    </xdr:to>
    <xdr:pic>
      <xdr:nvPicPr>
        <xdr:cNvPr id="15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819978" y="563217"/>
          <a:ext cx="335797" cy="353253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2</xdr:row>
      <xdr:rowOff>66675</xdr:rowOff>
    </xdr:from>
    <xdr:to>
      <xdr:col>2</xdr:col>
      <xdr:colOff>699755</xdr:colOff>
      <xdr:row>3</xdr:row>
      <xdr:rowOff>95250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571625" y="447675"/>
          <a:ext cx="652130" cy="219075"/>
        </a:xfrm>
        <a:prstGeom prst="rect">
          <a:avLst/>
        </a:prstGeom>
        <a:noFill/>
      </xdr:spPr>
    </xdr:pic>
    <xdr:clientData/>
  </xdr:twoCellAnchor>
  <xdr:twoCellAnchor>
    <xdr:from>
      <xdr:col>0</xdr:col>
      <xdr:colOff>200025</xdr:colOff>
      <xdr:row>2</xdr:row>
      <xdr:rowOff>70150</xdr:rowOff>
    </xdr:from>
    <xdr:to>
      <xdr:col>0</xdr:col>
      <xdr:colOff>685800</xdr:colOff>
      <xdr:row>3</xdr:row>
      <xdr:rowOff>161925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200025" y="451150"/>
          <a:ext cx="485775" cy="282275"/>
        </a:xfrm>
        <a:prstGeom prst="rect">
          <a:avLst/>
        </a:prstGeom>
        <a:noFill/>
      </xdr:spPr>
    </xdr:pic>
    <xdr:clientData/>
  </xdr:twoCellAnchor>
  <xdr:twoCellAnchor>
    <xdr:from>
      <xdr:col>0</xdr:col>
      <xdr:colOff>161926</xdr:colOff>
      <xdr:row>8</xdr:row>
      <xdr:rowOff>64305</xdr:rowOff>
    </xdr:from>
    <xdr:to>
      <xdr:col>1</xdr:col>
      <xdr:colOff>561976</xdr:colOff>
      <xdr:row>9</xdr:row>
      <xdr:rowOff>133349</xdr:rowOff>
    </xdr:to>
    <xdr:pic>
      <xdr:nvPicPr>
        <xdr:cNvPr id="40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61926" y="1588305"/>
          <a:ext cx="1162050" cy="259544"/>
        </a:xfrm>
        <a:prstGeom prst="rect">
          <a:avLst/>
        </a:prstGeom>
        <a:noFill/>
      </xdr:spPr>
    </xdr:pic>
    <xdr:clientData/>
  </xdr:twoCellAnchor>
  <xdr:twoCellAnchor>
    <xdr:from>
      <xdr:col>1</xdr:col>
      <xdr:colOff>704851</xdr:colOff>
      <xdr:row>6</xdr:row>
      <xdr:rowOff>171450</xdr:rowOff>
    </xdr:from>
    <xdr:to>
      <xdr:col>6</xdr:col>
      <xdr:colOff>57151</xdr:colOff>
      <xdr:row>10</xdr:row>
      <xdr:rowOff>161925</xdr:rowOff>
    </xdr:to>
    <xdr:sp macro="" textlink="">
      <xdr:nvSpPr>
        <xdr:cNvPr id="6" name="5 Corchetes"/>
        <xdr:cNvSpPr/>
      </xdr:nvSpPr>
      <xdr:spPr>
        <a:xfrm>
          <a:off x="1466851" y="1314450"/>
          <a:ext cx="3162300" cy="75247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0</xdr:col>
      <xdr:colOff>723901</xdr:colOff>
      <xdr:row>0</xdr:row>
      <xdr:rowOff>171450</xdr:rowOff>
    </xdr:from>
    <xdr:to>
      <xdr:col>2</xdr:col>
      <xdr:colOff>38101</xdr:colOff>
      <xdr:row>5</xdr:row>
      <xdr:rowOff>114300</xdr:rowOff>
    </xdr:to>
    <xdr:sp macro="" textlink="">
      <xdr:nvSpPr>
        <xdr:cNvPr id="8" name="7 Corchetes"/>
        <xdr:cNvSpPr/>
      </xdr:nvSpPr>
      <xdr:spPr>
        <a:xfrm>
          <a:off x="723901" y="171450"/>
          <a:ext cx="838200" cy="895350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733426</xdr:colOff>
      <xdr:row>0</xdr:row>
      <xdr:rowOff>171450</xdr:rowOff>
    </xdr:from>
    <xdr:to>
      <xdr:col>4</xdr:col>
      <xdr:colOff>47626</xdr:colOff>
      <xdr:row>5</xdr:row>
      <xdr:rowOff>114300</xdr:rowOff>
    </xdr:to>
    <xdr:sp macro="" textlink="">
      <xdr:nvSpPr>
        <xdr:cNvPr id="9" name="8 Corchetes"/>
        <xdr:cNvSpPr/>
      </xdr:nvSpPr>
      <xdr:spPr>
        <a:xfrm>
          <a:off x="2257426" y="171450"/>
          <a:ext cx="838200" cy="895350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5</xdr:col>
      <xdr:colOff>9525</xdr:colOff>
      <xdr:row>2</xdr:row>
      <xdr:rowOff>28575</xdr:rowOff>
    </xdr:from>
    <xdr:to>
      <xdr:col>5</xdr:col>
      <xdr:colOff>590550</xdr:colOff>
      <xdr:row>4</xdr:row>
      <xdr:rowOff>57150</xdr:rowOff>
    </xdr:to>
    <xdr:pic>
      <xdr:nvPicPr>
        <xdr:cNvPr id="41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819525" y="409575"/>
          <a:ext cx="581025" cy="409575"/>
        </a:xfrm>
        <a:prstGeom prst="rect">
          <a:avLst/>
        </a:prstGeom>
        <a:noFill/>
      </xdr:spPr>
    </xdr:pic>
    <xdr:clientData/>
  </xdr:twoCellAnchor>
  <xdr:twoCellAnchor>
    <xdr:from>
      <xdr:col>0</xdr:col>
      <xdr:colOff>209550</xdr:colOff>
      <xdr:row>17</xdr:row>
      <xdr:rowOff>161925</xdr:rowOff>
    </xdr:from>
    <xdr:to>
      <xdr:col>1</xdr:col>
      <xdr:colOff>190500</xdr:colOff>
      <xdr:row>20</xdr:row>
      <xdr:rowOff>0</xdr:rowOff>
    </xdr:to>
    <xdr:pic>
      <xdr:nvPicPr>
        <xdr:cNvPr id="410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209550" y="3400425"/>
          <a:ext cx="742950" cy="409575"/>
        </a:xfrm>
        <a:prstGeom prst="rect">
          <a:avLst/>
        </a:prstGeom>
        <a:noFill/>
      </xdr:spPr>
    </xdr:pic>
    <xdr:clientData/>
  </xdr:twoCellAnchor>
  <xdr:twoCellAnchor>
    <xdr:from>
      <xdr:col>5</xdr:col>
      <xdr:colOff>152400</xdr:colOff>
      <xdr:row>17</xdr:row>
      <xdr:rowOff>133350</xdr:rowOff>
    </xdr:from>
    <xdr:to>
      <xdr:col>6</xdr:col>
      <xdr:colOff>133350</xdr:colOff>
      <xdr:row>19</xdr:row>
      <xdr:rowOff>161925</xdr:rowOff>
    </xdr:to>
    <xdr:pic>
      <xdr:nvPicPr>
        <xdr:cNvPr id="4103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4000500" y="3371850"/>
          <a:ext cx="742950" cy="409575"/>
        </a:xfrm>
        <a:prstGeom prst="rect">
          <a:avLst/>
        </a:prstGeom>
        <a:noFill/>
      </xdr:spPr>
    </xdr:pic>
    <xdr:clientData/>
  </xdr:twoCellAnchor>
  <xdr:twoCellAnchor>
    <xdr:from>
      <xdr:col>0</xdr:col>
      <xdr:colOff>152400</xdr:colOff>
      <xdr:row>33</xdr:row>
      <xdr:rowOff>66675</xdr:rowOff>
    </xdr:from>
    <xdr:to>
      <xdr:col>1</xdr:col>
      <xdr:colOff>133350</xdr:colOff>
      <xdr:row>35</xdr:row>
      <xdr:rowOff>95250</xdr:rowOff>
    </xdr:to>
    <xdr:pic>
      <xdr:nvPicPr>
        <xdr:cNvPr id="4104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52400" y="4638675"/>
          <a:ext cx="742950" cy="409575"/>
        </a:xfrm>
        <a:prstGeom prst="rect">
          <a:avLst/>
        </a:prstGeom>
        <a:noFill/>
      </xdr:spPr>
    </xdr:pic>
    <xdr:clientData/>
  </xdr:twoCellAnchor>
  <xdr:twoCellAnchor>
    <xdr:from>
      <xdr:col>5</xdr:col>
      <xdr:colOff>200025</xdr:colOff>
      <xdr:row>33</xdr:row>
      <xdr:rowOff>114300</xdr:rowOff>
    </xdr:from>
    <xdr:to>
      <xdr:col>6</xdr:col>
      <xdr:colOff>180975</xdr:colOff>
      <xdr:row>35</xdr:row>
      <xdr:rowOff>142875</xdr:rowOff>
    </xdr:to>
    <xdr:pic>
      <xdr:nvPicPr>
        <xdr:cNvPr id="4105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4048125" y="4686300"/>
          <a:ext cx="742950" cy="409575"/>
        </a:xfrm>
        <a:prstGeom prst="rect">
          <a:avLst/>
        </a:prstGeom>
        <a:noFill/>
      </xdr:spPr>
    </xdr:pic>
    <xdr:clientData/>
  </xdr:twoCellAnchor>
  <xdr:twoCellAnchor>
    <xdr:from>
      <xdr:col>6</xdr:col>
      <xdr:colOff>95251</xdr:colOff>
      <xdr:row>0</xdr:row>
      <xdr:rowOff>180975</xdr:rowOff>
    </xdr:from>
    <xdr:to>
      <xdr:col>10</xdr:col>
      <xdr:colOff>247651</xdr:colOff>
      <xdr:row>4</xdr:row>
      <xdr:rowOff>171450</xdr:rowOff>
    </xdr:to>
    <xdr:sp macro="" textlink="">
      <xdr:nvSpPr>
        <xdr:cNvPr id="16" name="15 Corchetes"/>
        <xdr:cNvSpPr/>
      </xdr:nvSpPr>
      <xdr:spPr>
        <a:xfrm>
          <a:off x="4705351" y="180975"/>
          <a:ext cx="3200400" cy="75247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0</xdr:col>
      <xdr:colOff>219075</xdr:colOff>
      <xdr:row>19</xdr:row>
      <xdr:rowOff>142875</xdr:rowOff>
    </xdr:from>
    <xdr:to>
      <xdr:col>1</xdr:col>
      <xdr:colOff>499066</xdr:colOff>
      <xdr:row>21</xdr:row>
      <xdr:rowOff>66675</xdr:rowOff>
    </xdr:to>
    <xdr:pic>
      <xdr:nvPicPr>
        <xdr:cNvPr id="4107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219075" y="3762375"/>
          <a:ext cx="1041991" cy="876300"/>
        </a:xfrm>
        <a:prstGeom prst="rect">
          <a:avLst/>
        </a:prstGeom>
        <a:noFill/>
      </xdr:spPr>
    </xdr:pic>
    <xdr:clientData/>
  </xdr:twoCellAnchor>
  <xdr:twoCellAnchor>
    <xdr:from>
      <xdr:col>6</xdr:col>
      <xdr:colOff>742951</xdr:colOff>
      <xdr:row>20</xdr:row>
      <xdr:rowOff>9525</xdr:rowOff>
    </xdr:from>
    <xdr:to>
      <xdr:col>9</xdr:col>
      <xdr:colOff>66675</xdr:colOff>
      <xdr:row>21</xdr:row>
      <xdr:rowOff>152400</xdr:rowOff>
    </xdr:to>
    <xdr:sp macro="" textlink="">
      <xdr:nvSpPr>
        <xdr:cNvPr id="20" name="19 Corchetes"/>
        <xdr:cNvSpPr/>
      </xdr:nvSpPr>
      <xdr:spPr>
        <a:xfrm>
          <a:off x="5353051" y="3819525"/>
          <a:ext cx="1609724" cy="33337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5</xdr:col>
      <xdr:colOff>28575</xdr:colOff>
      <xdr:row>37</xdr:row>
      <xdr:rowOff>66674</xdr:rowOff>
    </xdr:from>
    <xdr:to>
      <xdr:col>6</xdr:col>
      <xdr:colOff>710478</xdr:colOff>
      <xdr:row>38</xdr:row>
      <xdr:rowOff>95249</xdr:rowOff>
    </xdr:to>
    <xdr:pic>
      <xdr:nvPicPr>
        <xdr:cNvPr id="4108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876675" y="5400674"/>
          <a:ext cx="1443903" cy="219075"/>
        </a:xfrm>
        <a:prstGeom prst="rect">
          <a:avLst/>
        </a:prstGeom>
        <a:noFill/>
      </xdr:spPr>
    </xdr:pic>
    <xdr:clientData/>
  </xdr:twoCellAnchor>
  <xdr:twoCellAnchor>
    <xdr:from>
      <xdr:col>0</xdr:col>
      <xdr:colOff>1</xdr:colOff>
      <xdr:row>37</xdr:row>
      <xdr:rowOff>1</xdr:rowOff>
    </xdr:from>
    <xdr:to>
      <xdr:col>1</xdr:col>
      <xdr:colOff>493569</xdr:colOff>
      <xdr:row>38</xdr:row>
      <xdr:rowOff>1</xdr:rowOff>
    </xdr:to>
    <xdr:pic>
      <xdr:nvPicPr>
        <xdr:cNvPr id="22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" y="5334001"/>
          <a:ext cx="1255568" cy="190500"/>
        </a:xfrm>
        <a:prstGeom prst="rect">
          <a:avLst/>
        </a:prstGeom>
        <a:noFill/>
      </xdr:spPr>
    </xdr:pic>
    <xdr:clientData/>
  </xdr:twoCellAnchor>
  <xdr:twoCellAnchor>
    <xdr:from>
      <xdr:col>2</xdr:col>
      <xdr:colOff>0</xdr:colOff>
      <xdr:row>36</xdr:row>
      <xdr:rowOff>19050</xdr:rowOff>
    </xdr:from>
    <xdr:to>
      <xdr:col>4</xdr:col>
      <xdr:colOff>761999</xdr:colOff>
      <xdr:row>39</xdr:row>
      <xdr:rowOff>47625</xdr:rowOff>
    </xdr:to>
    <xdr:sp macro="" textlink="">
      <xdr:nvSpPr>
        <xdr:cNvPr id="23" name="22 Corchetes"/>
        <xdr:cNvSpPr/>
      </xdr:nvSpPr>
      <xdr:spPr>
        <a:xfrm>
          <a:off x="1524000" y="5162550"/>
          <a:ext cx="2324099" cy="60007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0</xdr:col>
      <xdr:colOff>171450</xdr:colOff>
      <xdr:row>13</xdr:row>
      <xdr:rowOff>133350</xdr:rowOff>
    </xdr:from>
    <xdr:to>
      <xdr:col>1</xdr:col>
      <xdr:colOff>647700</xdr:colOff>
      <xdr:row>15</xdr:row>
      <xdr:rowOff>81021</xdr:rowOff>
    </xdr:to>
    <xdr:pic>
      <xdr:nvPicPr>
        <xdr:cNvPr id="4109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71450" y="2609850"/>
          <a:ext cx="1238250" cy="328671"/>
        </a:xfrm>
        <a:prstGeom prst="rect">
          <a:avLst/>
        </a:prstGeom>
        <a:noFill/>
      </xdr:spPr>
    </xdr:pic>
    <xdr:clientData/>
  </xdr:twoCellAnchor>
  <xdr:twoCellAnchor>
    <xdr:from>
      <xdr:col>6</xdr:col>
      <xdr:colOff>723901</xdr:colOff>
      <xdr:row>36</xdr:row>
      <xdr:rowOff>0</xdr:rowOff>
    </xdr:from>
    <xdr:to>
      <xdr:col>11</xdr:col>
      <xdr:colOff>114301</xdr:colOff>
      <xdr:row>39</xdr:row>
      <xdr:rowOff>180975</xdr:rowOff>
    </xdr:to>
    <xdr:sp macro="" textlink="">
      <xdr:nvSpPr>
        <xdr:cNvPr id="25" name="24 Corchetes"/>
        <xdr:cNvSpPr/>
      </xdr:nvSpPr>
      <xdr:spPr>
        <a:xfrm>
          <a:off x="5334001" y="5143500"/>
          <a:ext cx="3200400" cy="75247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8</xdr:col>
      <xdr:colOff>371476</xdr:colOff>
      <xdr:row>18</xdr:row>
      <xdr:rowOff>842</xdr:rowOff>
    </xdr:from>
    <xdr:to>
      <xdr:col>9</xdr:col>
      <xdr:colOff>485776</xdr:colOff>
      <xdr:row>19</xdr:row>
      <xdr:rowOff>66675</xdr:rowOff>
    </xdr:to>
    <xdr:pic>
      <xdr:nvPicPr>
        <xdr:cNvPr id="4110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6505576" y="3429842"/>
          <a:ext cx="876300" cy="256333"/>
        </a:xfrm>
        <a:prstGeom prst="rect">
          <a:avLst/>
        </a:prstGeom>
        <a:noFill/>
      </xdr:spPr>
    </xdr:pic>
    <xdr:clientData/>
  </xdr:twoCellAnchor>
  <xdr:twoCellAnchor>
    <xdr:from>
      <xdr:col>0</xdr:col>
      <xdr:colOff>142876</xdr:colOff>
      <xdr:row>41</xdr:row>
      <xdr:rowOff>12506</xdr:rowOff>
    </xdr:from>
    <xdr:to>
      <xdr:col>1</xdr:col>
      <xdr:colOff>542926</xdr:colOff>
      <xdr:row>42</xdr:row>
      <xdr:rowOff>161925</xdr:rowOff>
    </xdr:to>
    <xdr:pic>
      <xdr:nvPicPr>
        <xdr:cNvPr id="4111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42876" y="6108506"/>
          <a:ext cx="1162050" cy="339919"/>
        </a:xfrm>
        <a:prstGeom prst="rect">
          <a:avLst/>
        </a:prstGeom>
        <a:noFill/>
      </xdr:spPr>
    </xdr:pic>
    <xdr:clientData/>
  </xdr:twoCellAnchor>
  <xdr:twoCellAnchor>
    <xdr:from>
      <xdr:col>5</xdr:col>
      <xdr:colOff>419101</xdr:colOff>
      <xdr:row>40</xdr:row>
      <xdr:rowOff>159528</xdr:rowOff>
    </xdr:from>
    <xdr:to>
      <xdr:col>6</xdr:col>
      <xdr:colOff>609601</xdr:colOff>
      <xdr:row>42</xdr:row>
      <xdr:rowOff>57150</xdr:rowOff>
    </xdr:to>
    <xdr:pic>
      <xdr:nvPicPr>
        <xdr:cNvPr id="4112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4267201" y="6065028"/>
          <a:ext cx="952500" cy="278622"/>
        </a:xfrm>
        <a:prstGeom prst="rect">
          <a:avLst/>
        </a:prstGeom>
        <a:noFill/>
      </xdr:spPr>
    </xdr:pic>
    <xdr:clientData/>
  </xdr:twoCellAnchor>
  <xdr:twoCellAnchor>
    <xdr:from>
      <xdr:col>2</xdr:col>
      <xdr:colOff>19050</xdr:colOff>
      <xdr:row>13</xdr:row>
      <xdr:rowOff>85724</xdr:rowOff>
    </xdr:from>
    <xdr:to>
      <xdr:col>6</xdr:col>
      <xdr:colOff>47626</xdr:colOff>
      <xdr:row>15</xdr:row>
      <xdr:rowOff>114299</xdr:rowOff>
    </xdr:to>
    <xdr:sp macro="" textlink="">
      <xdr:nvSpPr>
        <xdr:cNvPr id="31" name="30 Corchetes"/>
        <xdr:cNvSpPr/>
      </xdr:nvSpPr>
      <xdr:spPr>
        <a:xfrm>
          <a:off x="1543050" y="2562224"/>
          <a:ext cx="3114676" cy="40957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5</xdr:col>
      <xdr:colOff>0</xdr:colOff>
      <xdr:row>20</xdr:row>
      <xdr:rowOff>123824</xdr:rowOff>
    </xdr:from>
    <xdr:to>
      <xdr:col>6</xdr:col>
      <xdr:colOff>681903</xdr:colOff>
      <xdr:row>21</xdr:row>
      <xdr:rowOff>152399</xdr:rowOff>
    </xdr:to>
    <xdr:pic>
      <xdr:nvPicPr>
        <xdr:cNvPr id="32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4029075" y="3933824"/>
          <a:ext cx="1482003" cy="219075"/>
        </a:xfrm>
        <a:prstGeom prst="rect">
          <a:avLst/>
        </a:prstGeom>
        <a:noFill/>
      </xdr:spPr>
    </xdr:pic>
    <xdr:clientData/>
  </xdr:twoCellAnchor>
  <xdr:twoCellAnchor>
    <xdr:from>
      <xdr:col>1</xdr:col>
      <xdr:colOff>295276</xdr:colOff>
      <xdr:row>42</xdr:row>
      <xdr:rowOff>123825</xdr:rowOff>
    </xdr:from>
    <xdr:to>
      <xdr:col>5</xdr:col>
      <xdr:colOff>214314</xdr:colOff>
      <xdr:row>44</xdr:row>
      <xdr:rowOff>38100</xdr:rowOff>
    </xdr:to>
    <xdr:pic>
      <xdr:nvPicPr>
        <xdr:cNvPr id="4113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057276" y="7934325"/>
          <a:ext cx="3186113" cy="295275"/>
        </a:xfrm>
        <a:prstGeom prst="rect">
          <a:avLst/>
        </a:prstGeom>
        <a:noFill/>
      </xdr:spPr>
    </xdr:pic>
    <xdr:clientData/>
  </xdr:twoCellAnchor>
  <xdr:twoCellAnchor>
    <xdr:from>
      <xdr:col>4</xdr:col>
      <xdr:colOff>733426</xdr:colOff>
      <xdr:row>44</xdr:row>
      <xdr:rowOff>38100</xdr:rowOff>
    </xdr:from>
    <xdr:to>
      <xdr:col>6</xdr:col>
      <xdr:colOff>95250</xdr:colOff>
      <xdr:row>48</xdr:row>
      <xdr:rowOff>28575</xdr:rowOff>
    </xdr:to>
    <xdr:sp macro="" textlink="">
      <xdr:nvSpPr>
        <xdr:cNvPr id="35" name="34 Corchetes"/>
        <xdr:cNvSpPr/>
      </xdr:nvSpPr>
      <xdr:spPr>
        <a:xfrm>
          <a:off x="3819526" y="8229600"/>
          <a:ext cx="923924" cy="75247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3</xdr:col>
      <xdr:colOff>221458</xdr:colOff>
      <xdr:row>44</xdr:row>
      <xdr:rowOff>38100</xdr:rowOff>
    </xdr:from>
    <xdr:to>
      <xdr:col>4</xdr:col>
      <xdr:colOff>733426</xdr:colOff>
      <xdr:row>46</xdr:row>
      <xdr:rowOff>33338</xdr:rowOff>
    </xdr:to>
    <xdr:cxnSp macro="">
      <xdr:nvCxnSpPr>
        <xdr:cNvPr id="37" name="36 Conector curvado"/>
        <xdr:cNvCxnSpPr>
          <a:stCxn id="35" idx="1"/>
          <a:endCxn id="4113" idx="2"/>
        </xdr:cNvCxnSpPr>
      </xdr:nvCxnSpPr>
      <xdr:spPr>
        <a:xfrm rot="10800000">
          <a:off x="2650333" y="8229600"/>
          <a:ext cx="1312068" cy="376238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733426</xdr:colOff>
      <xdr:row>45</xdr:row>
      <xdr:rowOff>9525</xdr:rowOff>
    </xdr:from>
    <xdr:to>
      <xdr:col>3</xdr:col>
      <xdr:colOff>95250</xdr:colOff>
      <xdr:row>49</xdr:row>
      <xdr:rowOff>0</xdr:rowOff>
    </xdr:to>
    <xdr:sp macro="" textlink="">
      <xdr:nvSpPr>
        <xdr:cNvPr id="41" name="40 Corchetes"/>
        <xdr:cNvSpPr/>
      </xdr:nvSpPr>
      <xdr:spPr>
        <a:xfrm>
          <a:off x="1495426" y="8391525"/>
          <a:ext cx="923924" cy="75247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3</xdr:col>
      <xdr:colOff>95250</xdr:colOff>
      <xdr:row>44</xdr:row>
      <xdr:rowOff>38100</xdr:rowOff>
    </xdr:from>
    <xdr:to>
      <xdr:col>3</xdr:col>
      <xdr:colOff>221458</xdr:colOff>
      <xdr:row>47</xdr:row>
      <xdr:rowOff>4763</xdr:rowOff>
    </xdr:to>
    <xdr:cxnSp macro="">
      <xdr:nvCxnSpPr>
        <xdr:cNvPr id="44" name="36 Conector curvado"/>
        <xdr:cNvCxnSpPr>
          <a:stCxn id="41" idx="3"/>
          <a:endCxn id="4113" idx="2"/>
        </xdr:cNvCxnSpPr>
      </xdr:nvCxnSpPr>
      <xdr:spPr>
        <a:xfrm flipV="1">
          <a:off x="2524125" y="8229600"/>
          <a:ext cx="126208" cy="538163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24</xdr:row>
      <xdr:rowOff>0</xdr:rowOff>
    </xdr:from>
    <xdr:to>
      <xdr:col>7</xdr:col>
      <xdr:colOff>161924</xdr:colOff>
      <xdr:row>27</xdr:row>
      <xdr:rowOff>180975</xdr:rowOff>
    </xdr:to>
    <xdr:sp macro="" textlink="">
      <xdr:nvSpPr>
        <xdr:cNvPr id="47" name="46 Corchetes"/>
        <xdr:cNvSpPr/>
      </xdr:nvSpPr>
      <xdr:spPr>
        <a:xfrm>
          <a:off x="4648200" y="4572000"/>
          <a:ext cx="923924" cy="75247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</xdr:col>
      <xdr:colOff>38100</xdr:colOff>
      <xdr:row>24</xdr:row>
      <xdr:rowOff>0</xdr:rowOff>
    </xdr:from>
    <xdr:to>
      <xdr:col>2</xdr:col>
      <xdr:colOff>114299</xdr:colOff>
      <xdr:row>27</xdr:row>
      <xdr:rowOff>180975</xdr:rowOff>
    </xdr:to>
    <xdr:sp macro="" textlink="">
      <xdr:nvSpPr>
        <xdr:cNvPr id="48" name="47 Corchetes"/>
        <xdr:cNvSpPr/>
      </xdr:nvSpPr>
      <xdr:spPr>
        <a:xfrm>
          <a:off x="800100" y="4572000"/>
          <a:ext cx="923924" cy="75247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</xdr:col>
      <xdr:colOff>38100</xdr:colOff>
      <xdr:row>25</xdr:row>
      <xdr:rowOff>40350</xdr:rowOff>
    </xdr:from>
    <xdr:to>
      <xdr:col>4</xdr:col>
      <xdr:colOff>114301</xdr:colOff>
      <xdr:row>25</xdr:row>
      <xdr:rowOff>185738</xdr:rowOff>
    </xdr:to>
    <xdr:cxnSp macro="">
      <xdr:nvCxnSpPr>
        <xdr:cNvPr id="49" name="36 Conector curvado"/>
        <xdr:cNvCxnSpPr>
          <a:stCxn id="48" idx="1"/>
          <a:endCxn id="51" idx="0"/>
        </xdr:cNvCxnSpPr>
      </xdr:nvCxnSpPr>
      <xdr:spPr>
        <a:xfrm rot="10800000" flipH="1">
          <a:off x="800100" y="4802850"/>
          <a:ext cx="2543176" cy="145388"/>
        </a:xfrm>
        <a:prstGeom prst="curvedConnector4">
          <a:avLst>
            <a:gd name="adj1" fmla="val 0"/>
            <a:gd name="adj2" fmla="val 38325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123826</xdr:colOff>
      <xdr:row>25</xdr:row>
      <xdr:rowOff>116550</xdr:rowOff>
    </xdr:from>
    <xdr:to>
      <xdr:col>7</xdr:col>
      <xdr:colOff>171449</xdr:colOff>
      <xdr:row>26</xdr:row>
      <xdr:rowOff>71438</xdr:rowOff>
    </xdr:to>
    <xdr:cxnSp macro="">
      <xdr:nvCxnSpPr>
        <xdr:cNvPr id="50" name="36 Conector curvado"/>
        <xdr:cNvCxnSpPr/>
      </xdr:nvCxnSpPr>
      <xdr:spPr>
        <a:xfrm flipH="1" flipV="1">
          <a:off x="3352801" y="4879050"/>
          <a:ext cx="2409823" cy="145388"/>
        </a:xfrm>
        <a:prstGeom prst="curvedConnector4">
          <a:avLst>
            <a:gd name="adj1" fmla="val 396"/>
            <a:gd name="adj2" fmla="val 44877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400051</xdr:colOff>
      <xdr:row>25</xdr:row>
      <xdr:rowOff>40350</xdr:rowOff>
    </xdr:from>
    <xdr:to>
      <xdr:col>5</xdr:col>
      <xdr:colOff>638176</xdr:colOff>
      <xdr:row>26</xdr:row>
      <xdr:rowOff>95250</xdr:rowOff>
    </xdr:to>
    <xdr:pic>
      <xdr:nvPicPr>
        <xdr:cNvPr id="51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2019301" y="4802850"/>
          <a:ext cx="2647950" cy="245400"/>
        </a:xfrm>
        <a:prstGeom prst="rect">
          <a:avLst/>
        </a:prstGeom>
        <a:noFill/>
      </xdr:spPr>
    </xdr:pic>
    <xdr:clientData/>
  </xdr:twoCellAnchor>
  <xdr:twoCellAnchor>
    <xdr:from>
      <xdr:col>4</xdr:col>
      <xdr:colOff>28575</xdr:colOff>
      <xdr:row>32</xdr:row>
      <xdr:rowOff>95250</xdr:rowOff>
    </xdr:from>
    <xdr:to>
      <xdr:col>7</xdr:col>
      <xdr:colOff>147178</xdr:colOff>
      <xdr:row>33</xdr:row>
      <xdr:rowOff>161925</xdr:rowOff>
    </xdr:to>
    <xdr:pic>
      <xdr:nvPicPr>
        <xdr:cNvPr id="4114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257550" y="6191250"/>
          <a:ext cx="2480803" cy="257175"/>
        </a:xfrm>
        <a:prstGeom prst="rect">
          <a:avLst/>
        </a:prstGeom>
        <a:noFill/>
      </xdr:spPr>
    </xdr:pic>
    <xdr:clientData/>
  </xdr:twoCellAnchor>
  <xdr:twoCellAnchor>
    <xdr:from>
      <xdr:col>1</xdr:col>
      <xdr:colOff>66676</xdr:colOff>
      <xdr:row>28</xdr:row>
      <xdr:rowOff>19050</xdr:rowOff>
    </xdr:from>
    <xdr:to>
      <xdr:col>5</xdr:col>
      <xdr:colOff>1</xdr:colOff>
      <xdr:row>33</xdr:row>
      <xdr:rowOff>9525</xdr:rowOff>
    </xdr:to>
    <xdr:sp macro="" textlink="">
      <xdr:nvSpPr>
        <xdr:cNvPr id="67" name="66 Corchetes"/>
        <xdr:cNvSpPr/>
      </xdr:nvSpPr>
      <xdr:spPr>
        <a:xfrm>
          <a:off x="828676" y="5353050"/>
          <a:ext cx="3200400" cy="75247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5</xdr:col>
      <xdr:colOff>1</xdr:colOff>
      <xdr:row>30</xdr:row>
      <xdr:rowOff>109538</xdr:rowOff>
    </xdr:from>
    <xdr:to>
      <xdr:col>5</xdr:col>
      <xdr:colOff>468877</xdr:colOff>
      <xdr:row>32</xdr:row>
      <xdr:rowOff>95250</xdr:rowOff>
    </xdr:to>
    <xdr:cxnSp macro="">
      <xdr:nvCxnSpPr>
        <xdr:cNvPr id="68" name="36 Conector curvado"/>
        <xdr:cNvCxnSpPr>
          <a:stCxn id="67" idx="3"/>
          <a:endCxn id="4114" idx="0"/>
        </xdr:cNvCxnSpPr>
      </xdr:nvCxnSpPr>
      <xdr:spPr>
        <a:xfrm>
          <a:off x="4029076" y="5824538"/>
          <a:ext cx="468876" cy="366712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685801</xdr:colOff>
      <xdr:row>28</xdr:row>
      <xdr:rowOff>28575</xdr:rowOff>
    </xdr:from>
    <xdr:to>
      <xdr:col>11</xdr:col>
      <xdr:colOff>76201</xdr:colOff>
      <xdr:row>33</xdr:row>
      <xdr:rowOff>19050</xdr:rowOff>
    </xdr:to>
    <xdr:sp macro="" textlink="">
      <xdr:nvSpPr>
        <xdr:cNvPr id="81" name="80 Corchetes"/>
        <xdr:cNvSpPr/>
      </xdr:nvSpPr>
      <xdr:spPr>
        <a:xfrm>
          <a:off x="5514976" y="5362575"/>
          <a:ext cx="3200400" cy="75247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5</xdr:col>
      <xdr:colOff>468877</xdr:colOff>
      <xdr:row>30</xdr:row>
      <xdr:rowOff>119062</xdr:rowOff>
    </xdr:from>
    <xdr:to>
      <xdr:col>6</xdr:col>
      <xdr:colOff>685801</xdr:colOff>
      <xdr:row>32</xdr:row>
      <xdr:rowOff>95249</xdr:rowOff>
    </xdr:to>
    <xdr:cxnSp macro="">
      <xdr:nvCxnSpPr>
        <xdr:cNvPr id="82" name="36 Conector curvado"/>
        <xdr:cNvCxnSpPr>
          <a:stCxn id="81" idx="1"/>
          <a:endCxn id="4114" idx="0"/>
        </xdr:cNvCxnSpPr>
      </xdr:nvCxnSpPr>
      <xdr:spPr>
        <a:xfrm rot="10800000" flipV="1">
          <a:off x="4497952" y="5834062"/>
          <a:ext cx="1017024" cy="357187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66676</xdr:colOff>
      <xdr:row>49</xdr:row>
      <xdr:rowOff>0</xdr:rowOff>
    </xdr:from>
    <xdr:to>
      <xdr:col>5</xdr:col>
      <xdr:colOff>1</xdr:colOff>
      <xdr:row>52</xdr:row>
      <xdr:rowOff>180975</xdr:rowOff>
    </xdr:to>
    <xdr:sp macro="" textlink="">
      <xdr:nvSpPr>
        <xdr:cNvPr id="108" name="107 Corchetes"/>
        <xdr:cNvSpPr/>
      </xdr:nvSpPr>
      <xdr:spPr>
        <a:xfrm>
          <a:off x="828676" y="9144000"/>
          <a:ext cx="3200400" cy="75247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6</xdr:col>
      <xdr:colOff>685801</xdr:colOff>
      <xdr:row>49</xdr:row>
      <xdr:rowOff>0</xdr:rowOff>
    </xdr:from>
    <xdr:to>
      <xdr:col>11</xdr:col>
      <xdr:colOff>76201</xdr:colOff>
      <xdr:row>52</xdr:row>
      <xdr:rowOff>180975</xdr:rowOff>
    </xdr:to>
    <xdr:sp macro="" textlink="">
      <xdr:nvSpPr>
        <xdr:cNvPr id="109" name="108 Corchetes"/>
        <xdr:cNvSpPr/>
      </xdr:nvSpPr>
      <xdr:spPr>
        <a:xfrm>
          <a:off x="5514976" y="9144000"/>
          <a:ext cx="3200400" cy="75247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4</xdr:col>
      <xdr:colOff>161925</xdr:colOff>
      <xdr:row>54</xdr:row>
      <xdr:rowOff>28574</xdr:rowOff>
    </xdr:from>
    <xdr:to>
      <xdr:col>7</xdr:col>
      <xdr:colOff>400050</xdr:colOff>
      <xdr:row>55</xdr:row>
      <xdr:rowOff>62047</xdr:rowOff>
    </xdr:to>
    <xdr:pic>
      <xdr:nvPicPr>
        <xdr:cNvPr id="110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390900" y="10125074"/>
          <a:ext cx="2600325" cy="223973"/>
        </a:xfrm>
        <a:prstGeom prst="rect">
          <a:avLst/>
        </a:prstGeom>
        <a:noFill/>
      </xdr:spPr>
    </xdr:pic>
    <xdr:clientData/>
  </xdr:twoCellAnchor>
  <xdr:twoCellAnchor>
    <xdr:from>
      <xdr:col>5</xdr:col>
      <xdr:colOff>661989</xdr:colOff>
      <xdr:row>50</xdr:row>
      <xdr:rowOff>185738</xdr:rowOff>
    </xdr:from>
    <xdr:to>
      <xdr:col>6</xdr:col>
      <xdr:colOff>685802</xdr:colOff>
      <xdr:row>54</xdr:row>
      <xdr:rowOff>28574</xdr:rowOff>
    </xdr:to>
    <xdr:cxnSp macro="">
      <xdr:nvCxnSpPr>
        <xdr:cNvPr id="111" name="36 Conector curvado"/>
        <xdr:cNvCxnSpPr>
          <a:stCxn id="109" idx="1"/>
          <a:endCxn id="110" idx="0"/>
        </xdr:cNvCxnSpPr>
      </xdr:nvCxnSpPr>
      <xdr:spPr>
        <a:xfrm rot="10800000" flipV="1">
          <a:off x="4691064" y="9520238"/>
          <a:ext cx="823913" cy="604836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50</xdr:row>
      <xdr:rowOff>185738</xdr:rowOff>
    </xdr:from>
    <xdr:to>
      <xdr:col>5</xdr:col>
      <xdr:colOff>661988</xdr:colOff>
      <xdr:row>54</xdr:row>
      <xdr:rowOff>28574</xdr:rowOff>
    </xdr:to>
    <xdr:cxnSp macro="">
      <xdr:nvCxnSpPr>
        <xdr:cNvPr id="112" name="36 Conector curvado"/>
        <xdr:cNvCxnSpPr>
          <a:stCxn id="108" idx="3"/>
          <a:endCxn id="110" idx="0"/>
        </xdr:cNvCxnSpPr>
      </xdr:nvCxnSpPr>
      <xdr:spPr>
        <a:xfrm>
          <a:off x="4029076" y="9520238"/>
          <a:ext cx="661987" cy="604836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18</xdr:row>
      <xdr:rowOff>190499</xdr:rowOff>
    </xdr:from>
    <xdr:to>
      <xdr:col>3</xdr:col>
      <xdr:colOff>5628</xdr:colOff>
      <xdr:row>20</xdr:row>
      <xdr:rowOff>28574</xdr:rowOff>
    </xdr:to>
    <xdr:pic>
      <xdr:nvPicPr>
        <xdr:cNvPr id="62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952500" y="3619499"/>
          <a:ext cx="1482003" cy="2190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A188"/>
  <sheetViews>
    <sheetView tabSelected="1" topLeftCell="A4" zoomScale="85" zoomScaleNormal="85" workbookViewId="0">
      <selection activeCell="B19" sqref="B19:D19"/>
    </sheetView>
  </sheetViews>
  <sheetFormatPr baseColWidth="10" defaultRowHeight="15" x14ac:dyDescent="0.25"/>
  <cols>
    <col min="1" max="1" width="4.140625" style="14" customWidth="1"/>
    <col min="2" max="2" width="16" customWidth="1"/>
    <col min="4" max="4" width="15.5703125" bestFit="1" customWidth="1"/>
    <col min="5" max="5" width="14.7109375" customWidth="1"/>
    <col min="8" max="8" width="12.85546875" bestFit="1" customWidth="1"/>
    <col min="9" max="9" width="14.7109375" customWidth="1"/>
    <col min="10" max="10" width="12.28515625" customWidth="1"/>
    <col min="11" max="11" width="12.7109375" bestFit="1" customWidth="1"/>
    <col min="14" max="14" width="11.85546875" bestFit="1" customWidth="1"/>
  </cols>
  <sheetData>
    <row r="1" spans="2:28" ht="15" customHeight="1" x14ac:dyDescent="0.25">
      <c r="B1" s="82" t="s">
        <v>9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64" t="s">
        <v>22</v>
      </c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2:28" ht="15" customHeight="1" x14ac:dyDescent="0.25"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65" t="s">
        <v>23</v>
      </c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spans="2:28" ht="15" customHeight="1" x14ac:dyDescent="0.25"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spans="2:28" x14ac:dyDescent="0.25"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</row>
    <row r="5" spans="2:28" x14ac:dyDescent="0.25"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</row>
    <row r="6" spans="2:28" x14ac:dyDescent="0.25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2:28" x14ac:dyDescent="0.25"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 spans="2:28" ht="15" customHeight="1" x14ac:dyDescent="0.25">
      <c r="B8" s="72" t="s">
        <v>0</v>
      </c>
      <c r="C8" s="73"/>
      <c r="D8" s="74"/>
      <c r="E8" s="14"/>
      <c r="F8" s="88" t="s">
        <v>4</v>
      </c>
      <c r="G8" s="89"/>
      <c r="H8" s="89"/>
      <c r="I8" s="89"/>
      <c r="J8" s="89"/>
      <c r="K8" s="89"/>
      <c r="L8" s="89"/>
      <c r="M8" s="89"/>
      <c r="N8" s="89"/>
      <c r="O8" s="89"/>
      <c r="P8" s="6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</row>
    <row r="9" spans="2:28" ht="15" customHeight="1" x14ac:dyDescent="0.25">
      <c r="B9" s="75"/>
      <c r="C9" s="76"/>
      <c r="D9" s="77"/>
      <c r="E9" s="14"/>
      <c r="F9" s="90"/>
      <c r="G9" s="91"/>
      <c r="H9" s="91"/>
      <c r="I9" s="91"/>
      <c r="J9" s="91"/>
      <c r="K9" s="91"/>
      <c r="L9" s="91"/>
      <c r="M9" s="91"/>
      <c r="N9" s="91"/>
      <c r="O9" s="91"/>
      <c r="P9" s="7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spans="2:28" ht="15" customHeight="1" x14ac:dyDescent="0.25">
      <c r="B10" s="75"/>
      <c r="C10" s="76"/>
      <c r="D10" s="77"/>
      <c r="E10" s="14"/>
      <c r="F10" s="90"/>
      <c r="G10" s="91"/>
      <c r="H10" s="91"/>
      <c r="I10" s="91"/>
      <c r="J10" s="91"/>
      <c r="K10" s="91"/>
      <c r="L10" s="91"/>
      <c r="M10" s="91"/>
      <c r="N10" s="91"/>
      <c r="O10" s="91"/>
      <c r="P10" s="7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2:28" ht="22.5" customHeight="1" x14ac:dyDescent="0.25">
      <c r="B11" s="69" t="s">
        <v>1</v>
      </c>
      <c r="C11" s="70"/>
      <c r="D11" s="71"/>
      <c r="E11" s="14"/>
      <c r="F11" s="15"/>
      <c r="G11" s="16"/>
      <c r="H11" s="16"/>
      <c r="I11" s="16"/>
      <c r="J11" s="16"/>
      <c r="K11" s="17"/>
      <c r="L11" s="39" t="s">
        <v>20</v>
      </c>
      <c r="M11" s="16"/>
      <c r="N11" s="16"/>
      <c r="O11" s="16"/>
      <c r="P11" s="18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 spans="2:28" ht="24.75" customHeight="1" x14ac:dyDescent="0.25">
      <c r="B12" s="78"/>
      <c r="C12" s="79"/>
      <c r="D12" s="2">
        <v>0</v>
      </c>
      <c r="E12" s="14"/>
      <c r="F12" s="15"/>
      <c r="G12" s="43">
        <f ca="1">+P12/(G21-4)</f>
        <v>1.3258504201433183</v>
      </c>
      <c r="H12" s="39"/>
      <c r="I12" s="43">
        <f ca="1">1-P12/N12</f>
        <v>0.98742699752724294</v>
      </c>
      <c r="J12" s="40"/>
      <c r="K12" s="39">
        <f ca="1">+((N12-P12)/3)/(P12/46)</f>
        <v>1204.2109534475953</v>
      </c>
      <c r="L12" s="56">
        <f ca="1">+FDIST(K12,3,46)</f>
        <v>1.0586772389903549E-43</v>
      </c>
      <c r="M12" s="39"/>
      <c r="N12" s="39">
        <f ca="1">+SUMSQ(Muestra!G5:G54)-Parámetros!G21*AVERAGE(Muestra!G5:G54)^2</f>
        <v>4850.7999150356336</v>
      </c>
      <c r="O12" s="39"/>
      <c r="P12" s="57">
        <f ca="1">+SUMSQ(Muestra!J5:J54)</f>
        <v>60.989119326592643</v>
      </c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 spans="2:28" ht="34.5" customHeight="1" x14ac:dyDescent="0.25">
      <c r="B13" s="78"/>
      <c r="C13" s="79"/>
      <c r="D13" s="2">
        <v>1</v>
      </c>
      <c r="E13" s="14"/>
      <c r="F13" s="15"/>
      <c r="G13" s="12"/>
      <c r="H13" s="12"/>
      <c r="I13" s="20"/>
      <c r="J13" s="12"/>
      <c r="K13" s="12"/>
      <c r="L13" s="20"/>
      <c r="M13" s="12"/>
      <c r="N13" s="12"/>
      <c r="O13" s="12"/>
      <c r="P13" s="19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2:28" ht="30.75" customHeight="1" collapsed="1" x14ac:dyDescent="0.25">
      <c r="B14" s="69" t="s">
        <v>2</v>
      </c>
      <c r="C14" s="70"/>
      <c r="D14" s="71"/>
      <c r="E14" s="35"/>
      <c r="F14" s="15"/>
      <c r="G14" s="12"/>
      <c r="H14" s="51" t="s">
        <v>5</v>
      </c>
      <c r="I14" s="51"/>
      <c r="J14" s="52" t="s">
        <v>7</v>
      </c>
      <c r="K14" s="50" t="s">
        <v>8</v>
      </c>
      <c r="L14" s="53"/>
      <c r="M14" s="54"/>
      <c r="N14" s="53" t="s">
        <v>6</v>
      </c>
      <c r="O14" s="55" t="s">
        <v>8</v>
      </c>
      <c r="P14" s="19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2:28" ht="30" customHeight="1" x14ac:dyDescent="0.25">
      <c r="B15" s="78"/>
      <c r="C15" s="79"/>
      <c r="D15" s="3">
        <v>1</v>
      </c>
      <c r="E15" s="34">
        <f ca="1">+H15/D15-1</f>
        <v>-4.0135483970035191E-2</v>
      </c>
      <c r="F15" s="15"/>
      <c r="G15" s="12"/>
      <c r="H15" s="41">
        <f t="array" aca="1" ref="H15:H18" ca="1">MMULT(M21:P24,MMULT(TRANSPOSE(Muestra!C5:F54),Muestra!G5:G54))</f>
        <v>0.95986451602996481</v>
      </c>
      <c r="I15" s="42">
        <f ca="1">(+M21*Parámetros!D13)^(1/2)</f>
        <v>0.40203097569932639</v>
      </c>
      <c r="J15" s="43">
        <f ca="1">+H15/I15</f>
        <v>2.3875387073354135</v>
      </c>
      <c r="K15" s="44">
        <f ca="1">IF(J15&gt;0,1-NORMSDIST(J15),NORMSDIST(J15))</f>
        <v>8.480808258032102E-3</v>
      </c>
      <c r="L15" s="43"/>
      <c r="M15" s="42">
        <f ca="1">($G$12*M21)^(1/2)</f>
        <v>0.46292089190350333</v>
      </c>
      <c r="N15" s="43">
        <f ca="1">+H15/M15</f>
        <v>2.0734957804195413</v>
      </c>
      <c r="O15" s="45">
        <f ca="1">IF(N15&gt;0,TDIST(N15,$G$21-4,1),TDIST(-N15,$G$21-4,1))</f>
        <v>2.1876493437395884E-2</v>
      </c>
      <c r="P15" s="19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 spans="2:28" ht="30" customHeight="1" x14ac:dyDescent="0.25">
      <c r="B16" s="78"/>
      <c r="C16" s="79"/>
      <c r="D16" s="3">
        <v>1</v>
      </c>
      <c r="E16" s="34">
        <f t="shared" ref="E16:E18" ca="1" si="0">+H16/D16-1</f>
        <v>-2.2244313603583921E-2</v>
      </c>
      <c r="F16" s="15"/>
      <c r="G16" s="12"/>
      <c r="H16" s="41">
        <f ca="1"/>
        <v>0.97775568639641608</v>
      </c>
      <c r="I16" s="42">
        <f ca="1">(+N22*Parámetros!D13)^(1/2)</f>
        <v>4.8205942722794014E-2</v>
      </c>
      <c r="J16" s="43">
        <f ca="1">+H16/I16</f>
        <v>20.28288694651101</v>
      </c>
      <c r="K16" s="44">
        <f ca="1">IF(J16&gt;0,1-NORMSDIST(J16),NORMSDIST(J16))</f>
        <v>0</v>
      </c>
      <c r="L16" s="43"/>
      <c r="M16" s="42">
        <f ca="1">($G$12*N22)^(1/2)</f>
        <v>5.5507011521854714E-2</v>
      </c>
      <c r="N16" s="43">
        <f ca="1">+H16/M16</f>
        <v>17.614994206838993</v>
      </c>
      <c r="O16" s="45">
        <f t="shared" ref="O16:O18" ca="1" si="1">IF(N16&gt;0,TDIST(N16,$G$21-4,1),TDIST(-N16,$G$21-4,1))</f>
        <v>2.2277148007708123E-22</v>
      </c>
      <c r="P16" s="19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1:28" ht="30" customHeight="1" x14ac:dyDescent="0.25">
      <c r="B17" s="78"/>
      <c r="C17" s="79"/>
      <c r="D17" s="3">
        <v>1</v>
      </c>
      <c r="E17" s="34">
        <f t="shared" ca="1" si="0"/>
        <v>3.8051173909059433E-2</v>
      </c>
      <c r="F17" s="15"/>
      <c r="G17" s="12"/>
      <c r="H17" s="41">
        <f ca="1"/>
        <v>1.0380511739090594</v>
      </c>
      <c r="I17" s="42">
        <f ca="1">(+O23*Parámetros!D13)^(1/2)</f>
        <v>5.0012902449539563E-2</v>
      </c>
      <c r="J17" s="43">
        <f t="shared" ref="J17" ca="1" si="2">+H17/I17</f>
        <v>20.755667499129839</v>
      </c>
      <c r="K17" s="44">
        <f t="shared" ref="K17:K18" ca="1" si="3">IF(J17&gt;0,1-NORMSDIST(J17),NORMSDIST(J17))</f>
        <v>0</v>
      </c>
      <c r="L17" s="43"/>
      <c r="M17" s="42">
        <f ca="1">($G$12*O23)^(1/2)</f>
        <v>5.7587645748816245E-2</v>
      </c>
      <c r="N17" s="43">
        <f ca="1">+H17/M17</f>
        <v>18.025587960945554</v>
      </c>
      <c r="O17" s="45">
        <f t="shared" ca="1" si="1"/>
        <v>8.8020949911878471E-23</v>
      </c>
      <c r="P17" s="19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spans="1:28" ht="30" customHeight="1" x14ac:dyDescent="0.25">
      <c r="B18" s="86"/>
      <c r="C18" s="87"/>
      <c r="D18" s="5">
        <v>1</v>
      </c>
      <c r="E18" s="34">
        <f t="shared" ca="1" si="0"/>
        <v>6.0116859133105827E-3</v>
      </c>
      <c r="F18" s="15"/>
      <c r="G18" s="12"/>
      <c r="H18" s="41">
        <f ca="1"/>
        <v>1.0060116859133106</v>
      </c>
      <c r="I18" s="46">
        <f ca="1">(+P24*Parámetros!D13)^(1/2)</f>
        <v>1.6019708765072551E-2</v>
      </c>
      <c r="J18" s="47">
        <f ca="1">+H18/I18</f>
        <v>62.798375467767407</v>
      </c>
      <c r="K18" s="48">
        <f t="shared" ca="1" si="3"/>
        <v>0</v>
      </c>
      <c r="L18" s="43"/>
      <c r="M18" s="46">
        <f ca="1">($G$12*P24)^(1/2)</f>
        <v>1.8445986299095461E-2</v>
      </c>
      <c r="N18" s="47">
        <f ca="1">+H18/M18</f>
        <v>54.538243149548613</v>
      </c>
      <c r="O18" s="49">
        <f t="shared" ca="1" si="1"/>
        <v>9.3809155485267506E-44</v>
      </c>
      <c r="P18" s="19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spans="1:28" ht="48" customHeight="1" x14ac:dyDescent="0.25">
      <c r="B19" s="66" t="s">
        <v>19</v>
      </c>
      <c r="C19" s="67"/>
      <c r="D19" s="68"/>
      <c r="E19" s="60" t="s">
        <v>18</v>
      </c>
      <c r="F19" s="61"/>
      <c r="G19" s="21"/>
      <c r="H19" s="21">
        <f ca="1">+H16+H18</f>
        <v>1.9837673723097267</v>
      </c>
      <c r="I19" s="21"/>
      <c r="J19" s="21"/>
      <c r="K19" s="21"/>
      <c r="L19" s="21"/>
      <c r="M19" s="21"/>
      <c r="N19" s="21"/>
      <c r="O19" s="21"/>
      <c r="P19" s="22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spans="1:28" ht="29.25" customHeight="1" x14ac:dyDescent="0.25">
      <c r="B20" s="15"/>
      <c r="C20" s="12"/>
      <c r="D20" s="3">
        <v>0</v>
      </c>
      <c r="E20" s="59">
        <f ca="1">+CORREL(Muestra!F5:F54,Muestra!D5:D54)</f>
        <v>0.12227411694597223</v>
      </c>
      <c r="F20" s="62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 spans="1:28" ht="29.25" customHeight="1" x14ac:dyDescent="0.25">
      <c r="B21" s="15"/>
      <c r="C21" s="12"/>
      <c r="D21" s="3">
        <v>0</v>
      </c>
      <c r="E21" s="58">
        <f ca="1">+CORREL(Muestra!F5:F54,Muestra!E5:E54)</f>
        <v>-0.10384063455427057</v>
      </c>
      <c r="F21" s="63"/>
      <c r="G21" s="13">
        <f t="array" aca="1" ref="G21:J24" ca="1">+MMULT(TRANSPOSE(Muestra!C5:F54),Muestra!C5:F54)</f>
        <v>50</v>
      </c>
      <c r="H21" s="13">
        <f ca="1"/>
        <v>245.54968374098038</v>
      </c>
      <c r="I21" s="13">
        <f ca="1"/>
        <v>253.58547704148975</v>
      </c>
      <c r="J21" s="13">
        <f ca="1"/>
        <v>3.1115140808678046</v>
      </c>
      <c r="K21" s="13"/>
      <c r="L21" s="13"/>
      <c r="M21" s="13">
        <f t="array" aca="1" ref="M21:P24" ca="1">+MINVERSE(G21:J24)</f>
        <v>0.16162890542175234</v>
      </c>
      <c r="N21" s="13">
        <f ca="1"/>
        <v>-1.3570831460050302E-2</v>
      </c>
      <c r="O21" s="13">
        <f ca="1"/>
        <v>-1.4785052251772424E-2</v>
      </c>
      <c r="P21" s="13">
        <f ca="1"/>
        <v>4.5839541535067927E-5</v>
      </c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 spans="1:28" ht="30" customHeight="1" x14ac:dyDescent="0.25">
      <c r="B22" s="86"/>
      <c r="C22" s="87"/>
      <c r="D22" s="5">
        <v>100</v>
      </c>
      <c r="E22" s="13"/>
      <c r="F22" s="13"/>
      <c r="G22" s="13">
        <f ca="1"/>
        <v>245.54968374098038</v>
      </c>
      <c r="H22" s="13">
        <f ca="1"/>
        <v>1656.8724714305686</v>
      </c>
      <c r="I22" s="13">
        <f ca="1"/>
        <v>1164.0812614946437</v>
      </c>
      <c r="J22" s="13">
        <f ca="1"/>
        <v>179.16251126404811</v>
      </c>
      <c r="K22" s="13"/>
      <c r="L22" s="13"/>
      <c r="M22" s="13">
        <f ca="1"/>
        <v>-1.3570831460050304E-2</v>
      </c>
      <c r="N22" s="13">
        <f ca="1"/>
        <v>2.3238129137932969E-3</v>
      </c>
      <c r="O22" s="13">
        <f ca="1"/>
        <v>4.2661324613695479E-4</v>
      </c>
      <c r="P22" s="13">
        <f ca="1"/>
        <v>-8.1271233207060747E-5</v>
      </c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 spans="1:28" ht="27.75" customHeight="1" x14ac:dyDescent="0.25">
      <c r="A23" s="13"/>
      <c r="B23" s="13"/>
      <c r="C23" s="13"/>
      <c r="D23" s="13"/>
      <c r="E23" s="13"/>
      <c r="F23" s="13"/>
      <c r="G23" s="13">
        <f ca="1"/>
        <v>253.58547704148975</v>
      </c>
      <c r="H23" s="13">
        <f ca="1"/>
        <v>1164.0812614946437</v>
      </c>
      <c r="I23" s="13">
        <f ca="1"/>
        <v>1703.3270592298511</v>
      </c>
      <c r="J23" s="13">
        <f ca="1"/>
        <v>-118.08379337689628</v>
      </c>
      <c r="K23" s="13"/>
      <c r="L23" s="13"/>
      <c r="M23" s="13">
        <f ca="1"/>
        <v>-1.4785052251772427E-2</v>
      </c>
      <c r="N23" s="13">
        <f ca="1"/>
        <v>4.2661324613695479E-4</v>
      </c>
      <c r="O23" s="13">
        <f ca="1"/>
        <v>2.5012904114271603E-3</v>
      </c>
      <c r="P23" s="13">
        <f ca="1"/>
        <v>6.6508687905635444E-5</v>
      </c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spans="1:28" ht="25.5" customHeight="1" x14ac:dyDescent="0.25">
      <c r="A24" s="13"/>
      <c r="B24" s="13"/>
      <c r="C24" s="13"/>
      <c r="D24" s="13"/>
      <c r="E24" s="13"/>
      <c r="F24" s="13"/>
      <c r="G24" s="13">
        <f ca="1"/>
        <v>3.1115140808678046</v>
      </c>
      <c r="H24" s="13">
        <f ca="1"/>
        <v>179.16251126404811</v>
      </c>
      <c r="I24" s="13">
        <f ca="1"/>
        <v>-118.08379337689628</v>
      </c>
      <c r="J24" s="13">
        <f ca="1"/>
        <v>3983.429326493751</v>
      </c>
      <c r="K24" s="13"/>
      <c r="L24" s="13"/>
      <c r="M24" s="13">
        <f ca="1"/>
        <v>4.5839541535067751E-5</v>
      </c>
      <c r="N24" s="13">
        <f ca="1"/>
        <v>-8.1271233207060733E-5</v>
      </c>
      <c r="O24" s="13">
        <f ca="1"/>
        <v>6.6508687905635457E-5</v>
      </c>
      <c r="P24" s="13">
        <f ca="1"/>
        <v>2.5663106891774228E-4</v>
      </c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1:28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 spans="1:28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 spans="1:28" x14ac:dyDescent="0.25">
      <c r="A27" s="37"/>
      <c r="B27" s="84" t="s">
        <v>10</v>
      </c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 spans="1:28" x14ac:dyDescent="0.25">
      <c r="A28" s="37"/>
      <c r="B28" s="84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 spans="1:28" ht="8.25" customHeight="1" x14ac:dyDescent="0.25"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 spans="1:28" ht="22.5" customHeight="1" x14ac:dyDescent="0.25">
      <c r="B30" s="14"/>
      <c r="C30" s="31">
        <v>0</v>
      </c>
      <c r="D30" s="31">
        <v>0</v>
      </c>
      <c r="E30" s="31">
        <v>0</v>
      </c>
      <c r="F30" s="31">
        <v>0</v>
      </c>
      <c r="G30" s="14"/>
      <c r="H30" s="14"/>
      <c r="I30" s="31">
        <v>0</v>
      </c>
      <c r="J30" s="14"/>
      <c r="K30" s="14"/>
      <c r="L30" s="14"/>
      <c r="M30" s="14"/>
      <c r="N30" s="14"/>
      <c r="O30" s="14"/>
      <c r="P30" s="14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spans="1:28" ht="22.5" customHeight="1" x14ac:dyDescent="0.25">
      <c r="B31" s="85"/>
      <c r="C31" s="31">
        <v>0</v>
      </c>
      <c r="D31" s="31">
        <v>0</v>
      </c>
      <c r="E31" s="31">
        <v>0</v>
      </c>
      <c r="F31" s="31">
        <v>0</v>
      </c>
      <c r="G31" s="14"/>
      <c r="H31" s="85"/>
      <c r="I31" s="31">
        <v>0</v>
      </c>
      <c r="J31" s="14"/>
      <c r="K31" s="25" t="s">
        <v>13</v>
      </c>
      <c r="L31" s="26" t="str">
        <f ca="1">+IF('Calc. Aux'!H35=0,IF('Calc. Aux'!C35=0,IF('Calc. Aux'!H19=0,IF('Calc. Aux'!C19=0, "las restricciones",'Calc. Aux'!C21),'Calc. Aux'!K19),'Calc. Aux'!C42),'Calc. Aux'!H42)</f>
        <v>las restricciones</v>
      </c>
      <c r="M31" s="24"/>
      <c r="N31" s="14"/>
      <c r="O31" s="14"/>
      <c r="P31" s="14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spans="1:28" ht="22.5" customHeight="1" x14ac:dyDescent="0.25">
      <c r="B32" s="85"/>
      <c r="C32" s="31">
        <v>0</v>
      </c>
      <c r="D32" s="31">
        <v>0</v>
      </c>
      <c r="E32" s="31">
        <v>0</v>
      </c>
      <c r="F32" s="31">
        <v>0</v>
      </c>
      <c r="G32" s="14"/>
      <c r="H32" s="85"/>
      <c r="I32" s="31">
        <v>0</v>
      </c>
      <c r="J32" s="14"/>
      <c r="K32" s="27" t="s">
        <v>14</v>
      </c>
      <c r="L32" s="28" t="str">
        <f ca="1">+IF('Calc. Aux'!H35=0,IF('Calc. Aux'!C35=0,IF('Calc. Aux'!H19=0,IF('Calc. Aux'!C19=0, "están mal",1),2),3),4)</f>
        <v>están mal</v>
      </c>
      <c r="M32" s="14"/>
      <c r="N32" s="14"/>
      <c r="O32" s="14"/>
      <c r="P32" s="14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</row>
    <row r="33" spans="1:79" ht="22.5" customHeight="1" x14ac:dyDescent="0.25">
      <c r="B33" s="14"/>
      <c r="C33" s="31">
        <v>0</v>
      </c>
      <c r="D33" s="31">
        <v>0</v>
      </c>
      <c r="E33" s="31">
        <v>0</v>
      </c>
      <c r="F33" s="31">
        <v>0</v>
      </c>
      <c r="G33" s="14"/>
      <c r="H33" s="14"/>
      <c r="I33" s="31">
        <v>0</v>
      </c>
      <c r="J33" s="14"/>
      <c r="K33" s="29" t="s">
        <v>15</v>
      </c>
      <c r="L33" s="30" t="str">
        <f ca="1">IF(L31="las restricciones","especificadas",FDIST(L31,L32,46))</f>
        <v>especificadas</v>
      </c>
      <c r="M33" s="24"/>
      <c r="N33" s="85"/>
      <c r="O33" s="85"/>
      <c r="P33" s="14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</row>
    <row r="34" spans="1:79" x14ac:dyDescent="0.25"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</row>
    <row r="35" spans="1:79" x14ac:dyDescent="0.25">
      <c r="A35" s="37"/>
      <c r="B35" s="83" t="s">
        <v>12</v>
      </c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</row>
    <row r="36" spans="1:79" x14ac:dyDescent="0.25">
      <c r="A36" s="37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</row>
    <row r="37" spans="1:79" x14ac:dyDescent="0.25"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r="38" spans="1:79" ht="15.75" x14ac:dyDescent="0.25">
      <c r="B38" s="14"/>
      <c r="C38" s="14"/>
      <c r="D38" s="33" t="e">
        <f ca="1">+H15-IF(Parámetros!$L$32=1,'Calc. Aux'!B25,IF(Parámetros!$L$32=2,'Calc. Aux'!G25,IF(Parámetros!$L$32=3,'Calc. Aux'!C46,IF(Parámetros!$L$32=4,'Calc. Aux'!F45,"no se que hacer"))))</f>
        <v>#VALUE!</v>
      </c>
      <c r="E38" s="14"/>
      <c r="F38" s="14"/>
      <c r="G38" s="14"/>
      <c r="H38" s="36" t="str">
        <f ca="1">+IF(Parámetros!$L$32=1,Parámetros!$G$12*(M21-'Calc. Aux'!B29),IF(Parámetros!$L$32=2,Parámetros!$G$12*(M21-'Calc. Aux'!H29),IF(Parámetros!$L$32=3,Parámetros!$G$12*(M21-'Calc. Aux'!B50),IF(Parámetros!$L$32=4,Parámetros!$G$12*(M21-'Calc. Aux'!H50),"no se que hacer"))))</f>
        <v>no se que hacer</v>
      </c>
      <c r="I38" s="36" t="str">
        <f ca="1">+IF(Parámetros!$L$32=1,Parámetros!$G$12*(N21-'Calc. Aux'!C29),IF(Parámetros!$L$32=2,Parámetros!$G$12*(N21-'Calc. Aux'!I29),IF(Parámetros!$L$32=3,Parámetros!$G$12*(N21-'Calc. Aux'!C50),IF(Parámetros!$L$32=4,Parámetros!$G$12*(N21-'Calc. Aux'!I50),"no se que hacer"))))</f>
        <v>no se que hacer</v>
      </c>
      <c r="J38" s="36" t="str">
        <f ca="1">+IF(Parámetros!$L$32=1,Parámetros!$G$12*(O21-'Calc. Aux'!D29),IF(Parámetros!$L$32=2,Parámetros!$G$12*(O21-'Calc. Aux'!J29),IF(Parámetros!$L$32=3,Parámetros!$G$12*(O21-'Calc. Aux'!D50),IF(Parámetros!$L$32=4,Parámetros!$G$12*(O21-'Calc. Aux'!J50),"no se que hacer"))))</f>
        <v>no se que hacer</v>
      </c>
      <c r="K38" s="36" t="str">
        <f ca="1">+IF(Parámetros!$L$32=1,Parámetros!$G$12*(P21-'Calc. Aux'!E29),IF(Parámetros!$L$32=2,Parámetros!$G$12*(P21-'Calc. Aux'!K29),IF(Parámetros!$L$32=3,Parámetros!$G$12*(P21-'Calc. Aux'!E50),IF(Parámetros!$L$32=4,Parámetros!$G$12*(P21-'Calc. Aux'!K50),"no se que hacer"))))</f>
        <v>no se que hacer</v>
      </c>
      <c r="L38" s="38"/>
      <c r="M38" s="14"/>
      <c r="N38" s="14" t="e">
        <f ca="1">+D38/(H38^(1/2))</f>
        <v>#VALUE!</v>
      </c>
      <c r="O38" s="14"/>
      <c r="P38" s="23" t="e">
        <f ca="1">IF(N38&gt;0,TDIST(N38,$G$21-4,1),TDIST(-N38,$G$21-4,1))</f>
        <v>#VALUE!</v>
      </c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</row>
    <row r="39" spans="1:79" ht="15.75" x14ac:dyDescent="0.25">
      <c r="B39" s="14"/>
      <c r="C39" s="14"/>
      <c r="D39" s="33" t="e">
        <f ca="1">+H16-IF(Parámetros!$L$32=1,'Calc. Aux'!B26,IF(Parámetros!$L$32=2,'Calc. Aux'!G26,IF(Parámetros!$L$32=3,'Calc. Aux'!C47,IF(Parámetros!$L$32=4,'Calc. Aux'!F46,"no se que hacer"))))</f>
        <v>#VALUE!</v>
      </c>
      <c r="E39" s="14"/>
      <c r="F39" s="14"/>
      <c r="G39" s="14"/>
      <c r="H39" s="36" t="str">
        <f ca="1">+IF(Parámetros!$L$32=1,Parámetros!$G$12*(M22-'Calc. Aux'!B30),IF(Parámetros!$L$32=2,Parámetros!$G$12*(M22-'Calc. Aux'!H30),IF(Parámetros!$L$32=3,Parámetros!$G$12*(M22-'Calc. Aux'!B51),IF(Parámetros!$L$32=4,Parámetros!$G$12*(M22-'Calc. Aux'!H51),"no se que hacer"))))</f>
        <v>no se que hacer</v>
      </c>
      <c r="I39" s="36" t="str">
        <f ca="1">+IF(Parámetros!$L$32=1,Parámetros!$G$12*(N22-'Calc. Aux'!C30),IF(Parámetros!$L$32=2,Parámetros!$G$12*(N22-'Calc. Aux'!I30),IF(Parámetros!$L$32=3,Parámetros!$G$12*(N22-'Calc. Aux'!C51),IF(Parámetros!$L$32=4,Parámetros!$G$12*(N22-'Calc. Aux'!I51),"no se que hacer"))))</f>
        <v>no se que hacer</v>
      </c>
      <c r="J39" s="36" t="str">
        <f ca="1">+IF(Parámetros!$L$32=1,Parámetros!$G$12*(O22-'Calc. Aux'!D30),IF(Parámetros!$L$32=2,Parámetros!$G$12*(O22-'Calc. Aux'!J30),IF(Parámetros!$L$32=3,Parámetros!$G$12*(O22-'Calc. Aux'!D51),IF(Parámetros!$L$32=4,Parámetros!$G$12*(O22-'Calc. Aux'!J51),"no se que hacer"))))</f>
        <v>no se que hacer</v>
      </c>
      <c r="K39" s="36" t="str">
        <f ca="1">+IF(Parámetros!$L$32=1,Parámetros!$G$12*(P22-'Calc. Aux'!E30),IF(Parámetros!$L$32=2,Parámetros!$G$12*(P22-'Calc. Aux'!K30),IF(Parámetros!$L$32=3,Parámetros!$G$12*(P22-'Calc. Aux'!E51),IF(Parámetros!$L$32=4,Parámetros!$G$12*(P22-'Calc. Aux'!K51),"no se que hacer"))))</f>
        <v>no se que hacer</v>
      </c>
      <c r="L39" s="38"/>
      <c r="M39" s="81" t="s">
        <v>6</v>
      </c>
      <c r="N39" s="14" t="e">
        <f ca="1">+D39/(I39^(1/2))</f>
        <v>#VALUE!</v>
      </c>
      <c r="O39" s="80" t="s">
        <v>17</v>
      </c>
      <c r="P39" s="23" t="e">
        <f t="shared" ref="P39:P41" ca="1" si="4">IF(N39&gt;0,TDIST(N39,$G$21-4,1),TDIST(-N39,$G$21-4,1))</f>
        <v>#VALUE!</v>
      </c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</row>
    <row r="40" spans="1:79" ht="15.75" x14ac:dyDescent="0.25">
      <c r="B40" s="14"/>
      <c r="C40" s="14"/>
      <c r="D40" s="33" t="e">
        <f ca="1">+H17-IF(Parámetros!$L$32=1,'Calc. Aux'!B27,IF(Parámetros!$L$32=2,'Calc. Aux'!G27,IF(Parámetros!$L$32=3,'Calc. Aux'!C48,IF(Parámetros!$L$32=4,'Calc. Aux'!F47,"no se que hacer"))))</f>
        <v>#VALUE!</v>
      </c>
      <c r="E40" s="14"/>
      <c r="F40" s="14"/>
      <c r="G40" s="14"/>
      <c r="H40" s="36" t="str">
        <f ca="1">+IF(Parámetros!$L$32=1,Parámetros!$G$12*(M23-'Calc. Aux'!B31),IF(Parámetros!$L$32=2,Parámetros!$G$12*(M23-'Calc. Aux'!H31),IF(Parámetros!$L$32=3,Parámetros!$G$12*(M23-'Calc. Aux'!B52),IF(Parámetros!$L$32=4,Parámetros!$G$12*(M23-'Calc. Aux'!H52),"no se que hacer"))))</f>
        <v>no se que hacer</v>
      </c>
      <c r="I40" s="36" t="str">
        <f ca="1">+IF(Parámetros!$L$32=1,Parámetros!$G$12*(N23-'Calc. Aux'!C31),IF(Parámetros!$L$32=2,Parámetros!$G$12*(N23-'Calc. Aux'!I31),IF(Parámetros!$L$32=3,Parámetros!$G$12*(N23-'Calc. Aux'!C52),IF(Parámetros!$L$32=4,Parámetros!$G$12*(N23-'Calc. Aux'!I52),"no se que hacer"))))</f>
        <v>no se que hacer</v>
      </c>
      <c r="J40" s="36" t="str">
        <f ca="1">+IF(Parámetros!$L$32=1,Parámetros!$G$12*(O23-'Calc. Aux'!D31),IF(Parámetros!$L$32=2,Parámetros!$G$12*(O23-'Calc. Aux'!J31),IF(Parámetros!$L$32=3,Parámetros!$G$12*(O23-'Calc. Aux'!D52),IF(Parámetros!$L$32=4,Parámetros!$G$12*(O23-'Calc. Aux'!J52),"no se que hacer"))))</f>
        <v>no se que hacer</v>
      </c>
      <c r="K40" s="36" t="str">
        <f ca="1">+IF(Parámetros!$L$32=1,Parámetros!$G$12*(P23-'Calc. Aux'!E31),IF(Parámetros!$L$32=2,Parámetros!$G$12*(P23-'Calc. Aux'!K31),IF(Parámetros!$L$32=3,Parámetros!$G$12*(P23-'Calc. Aux'!E52),IF(Parámetros!$L$32=4,Parámetros!$G$12*(P23-'Calc. Aux'!K52),"no se que hacer"))))</f>
        <v>no se que hacer</v>
      </c>
      <c r="L40" s="38"/>
      <c r="M40" s="81"/>
      <c r="N40" s="14" t="e">
        <f ca="1">+D40/(J40^(1/2))</f>
        <v>#VALUE!</v>
      </c>
      <c r="O40" s="80"/>
      <c r="P40" s="23" t="e">
        <f t="shared" ca="1" si="4"/>
        <v>#VALUE!</v>
      </c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</row>
    <row r="41" spans="1:79" ht="15.75" x14ac:dyDescent="0.25">
      <c r="B41" s="14"/>
      <c r="C41" s="14"/>
      <c r="D41" s="33" t="e">
        <f ca="1">+H18-IF(Parámetros!$L$32=1,'Calc. Aux'!B28,IF(Parámetros!$L$32=2,'Calc. Aux'!G28,IF(Parámetros!$L$32=3,'Calc. Aux'!C49,IF(Parámetros!$L$32=4,'Calc. Aux'!F48,"no se que hacer"))))</f>
        <v>#VALUE!</v>
      </c>
      <c r="E41" s="14"/>
      <c r="F41" s="14"/>
      <c r="G41" s="14"/>
      <c r="H41" s="36" t="str">
        <f ca="1">+IF(Parámetros!$L$32=1,Parámetros!$G$12*(M24-'Calc. Aux'!B32),IF(Parámetros!$L$32=2,Parámetros!$G$12*(M24-'Calc. Aux'!H32),IF(Parámetros!$L$32=3,Parámetros!$G$12*(M24-'Calc. Aux'!B53),IF(Parámetros!$L$32=4,Parámetros!$G$12*(M24-'Calc. Aux'!H53),"no se que hacer"))))</f>
        <v>no se que hacer</v>
      </c>
      <c r="I41" s="36" t="str">
        <f ca="1">+IF(Parámetros!$L$32=1,Parámetros!$G$12*(N24-'Calc. Aux'!C32),IF(Parámetros!$L$32=2,Parámetros!$G$12*(N24-'Calc. Aux'!I32),IF(Parámetros!$L$32=3,Parámetros!$G$12*(N24-'Calc. Aux'!C53),IF(Parámetros!$L$32=4,Parámetros!$G$12*(N24-'Calc. Aux'!I53),"no se que hacer"))))</f>
        <v>no se que hacer</v>
      </c>
      <c r="J41" s="36" t="str">
        <f ca="1">+IF(Parámetros!$L$32=1,Parámetros!$G$12*(O24-'Calc. Aux'!D32),IF(Parámetros!$L$32=2,Parámetros!$G$12*(O24-'Calc. Aux'!J32),IF(Parámetros!$L$32=3,Parámetros!$G$12*(O24-'Calc. Aux'!D53),IF(Parámetros!$L$32=4,Parámetros!$G$12*(O24-'Calc. Aux'!J53),"no se que hacer"))))</f>
        <v>no se que hacer</v>
      </c>
      <c r="K41" s="36" t="str">
        <f ca="1">+IF(Parámetros!$L$32=1,Parámetros!$G$12*(P24-'Calc. Aux'!E32),IF(Parámetros!$L$32=2,Parámetros!$G$12*(P24-'Calc. Aux'!K32),IF(Parámetros!$L$32=3,Parámetros!$G$12*(P24-'Calc. Aux'!E53),IF(Parámetros!$L$32=4,Parámetros!$G$12*(P24-'Calc. Aux'!K53),"no se que hacer"))))</f>
        <v>no se que hacer</v>
      </c>
      <c r="L41" s="38"/>
      <c r="M41" s="14"/>
      <c r="N41" s="14" t="e">
        <f ca="1">+D41/(K41^(1/2))</f>
        <v>#VALUE!</v>
      </c>
      <c r="O41" s="14"/>
      <c r="P41" s="23" t="e">
        <f t="shared" ca="1" si="4"/>
        <v>#VALUE!</v>
      </c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</row>
    <row r="42" spans="1:79" x14ac:dyDescent="0.25"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</row>
    <row r="43" spans="1:79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</row>
    <row r="44" spans="1:79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</row>
    <row r="45" spans="1:79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</row>
    <row r="46" spans="1:79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</row>
    <row r="47" spans="1:79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</row>
    <row r="48" spans="1:79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</row>
    <row r="49" spans="1:79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</row>
    <row r="50" spans="1:79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</row>
    <row r="51" spans="1:79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</row>
    <row r="52" spans="1:79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</row>
    <row r="53" spans="1:79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</row>
    <row r="54" spans="1:79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</row>
    <row r="55" spans="1:79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</row>
    <row r="56" spans="1:79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</row>
    <row r="57" spans="1:79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</row>
    <row r="58" spans="1:79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</row>
    <row r="59" spans="1:79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</row>
    <row r="60" spans="1:79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</row>
    <row r="61" spans="1:79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</row>
    <row r="62" spans="1:79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</row>
    <row r="63" spans="1:79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</row>
    <row r="64" spans="1:79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</row>
    <row r="65" spans="1:79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</row>
    <row r="66" spans="1:79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</row>
    <row r="67" spans="1:79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</row>
    <row r="68" spans="1:79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</row>
    <row r="69" spans="1:79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</row>
    <row r="70" spans="1:79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</row>
    <row r="71" spans="1:79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</row>
    <row r="72" spans="1:79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</row>
    <row r="73" spans="1:79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</row>
    <row r="74" spans="1:79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</row>
    <row r="75" spans="1:79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</row>
    <row r="76" spans="1:79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</row>
    <row r="77" spans="1:79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</row>
    <row r="78" spans="1:79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</row>
    <row r="79" spans="1:79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</row>
    <row r="80" spans="1:79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</row>
    <row r="81" spans="1:79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</row>
    <row r="82" spans="1:79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</row>
    <row r="83" spans="1:79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</row>
    <row r="84" spans="1:79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</row>
    <row r="85" spans="1:79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</row>
    <row r="86" spans="1:79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</row>
    <row r="87" spans="1:79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</row>
    <row r="88" spans="1:79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</row>
    <row r="89" spans="1:79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</row>
    <row r="90" spans="1:79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</row>
    <row r="91" spans="1:79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</row>
    <row r="92" spans="1:79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</row>
    <row r="93" spans="1:79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</row>
    <row r="94" spans="1:79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</row>
    <row r="95" spans="1:79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</row>
    <row r="96" spans="1:79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</row>
    <row r="97" spans="1:79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</row>
    <row r="98" spans="1:79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</row>
    <row r="99" spans="1:79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</row>
    <row r="100" spans="1:79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</row>
    <row r="101" spans="1:79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</row>
    <row r="102" spans="1:79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</row>
    <row r="103" spans="1:79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</row>
    <row r="104" spans="1:79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</row>
    <row r="105" spans="1:79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</row>
    <row r="106" spans="1:79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</row>
    <row r="107" spans="1:79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</row>
    <row r="108" spans="1:79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</row>
    <row r="109" spans="1:79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</row>
    <row r="110" spans="1:79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</row>
    <row r="111" spans="1:79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</row>
    <row r="112" spans="1:79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</row>
    <row r="113" spans="1:79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</row>
    <row r="114" spans="1:79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</row>
    <row r="115" spans="1:79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</row>
    <row r="116" spans="1:79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</row>
    <row r="117" spans="1:79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</row>
    <row r="118" spans="1:79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</row>
    <row r="119" spans="1:79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</row>
    <row r="120" spans="1:79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</row>
    <row r="121" spans="1:79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</row>
    <row r="122" spans="1:79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</row>
    <row r="123" spans="1:79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</row>
    <row r="124" spans="1:79" x14ac:dyDescent="0.2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</row>
    <row r="125" spans="1:79" x14ac:dyDescent="0.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</row>
    <row r="126" spans="1:79" x14ac:dyDescent="0.2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</row>
    <row r="127" spans="1:79" x14ac:dyDescent="0.2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</row>
    <row r="128" spans="1:79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</row>
    <row r="129" spans="1:79" x14ac:dyDescent="0.2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</row>
    <row r="130" spans="1:79" x14ac:dyDescent="0.2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</row>
    <row r="131" spans="1:79" x14ac:dyDescent="0.2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</row>
    <row r="132" spans="1:79" x14ac:dyDescent="0.2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</row>
    <row r="133" spans="1:79" x14ac:dyDescent="0.2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</row>
    <row r="134" spans="1:79" x14ac:dyDescent="0.2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</row>
    <row r="135" spans="1:79" x14ac:dyDescent="0.2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</row>
    <row r="136" spans="1:79" x14ac:dyDescent="0.2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</row>
    <row r="137" spans="1:79" x14ac:dyDescent="0.2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</row>
    <row r="138" spans="1:79" x14ac:dyDescent="0.25">
      <c r="A138" s="13"/>
    </row>
    <row r="139" spans="1:79" x14ac:dyDescent="0.25">
      <c r="A139" s="13"/>
    </row>
    <row r="140" spans="1:79" x14ac:dyDescent="0.25">
      <c r="A140" s="13"/>
    </row>
    <row r="141" spans="1:79" x14ac:dyDescent="0.25">
      <c r="A141" s="13"/>
    </row>
    <row r="142" spans="1:79" x14ac:dyDescent="0.25">
      <c r="A142" s="13"/>
    </row>
    <row r="143" spans="1:79" x14ac:dyDescent="0.25">
      <c r="A143" s="13"/>
    </row>
    <row r="144" spans="1:79" x14ac:dyDescent="0.25">
      <c r="A144" s="13"/>
    </row>
    <row r="145" spans="1:1" x14ac:dyDescent="0.25">
      <c r="A145" s="13"/>
    </row>
    <row r="146" spans="1:1" x14ac:dyDescent="0.25">
      <c r="A146" s="13"/>
    </row>
    <row r="147" spans="1:1" x14ac:dyDescent="0.25">
      <c r="A147" s="13"/>
    </row>
    <row r="148" spans="1:1" x14ac:dyDescent="0.25">
      <c r="A148" s="13"/>
    </row>
    <row r="149" spans="1:1" x14ac:dyDescent="0.25">
      <c r="A149" s="13"/>
    </row>
    <row r="150" spans="1:1" x14ac:dyDescent="0.25">
      <c r="A150" s="13"/>
    </row>
    <row r="151" spans="1:1" x14ac:dyDescent="0.25">
      <c r="A151" s="13"/>
    </row>
    <row r="152" spans="1:1" x14ac:dyDescent="0.25">
      <c r="A152" s="13"/>
    </row>
    <row r="153" spans="1:1" x14ac:dyDescent="0.25">
      <c r="A153" s="13"/>
    </row>
    <row r="154" spans="1:1" x14ac:dyDescent="0.25">
      <c r="A154" s="13"/>
    </row>
    <row r="155" spans="1:1" x14ac:dyDescent="0.25">
      <c r="A155" s="13"/>
    </row>
    <row r="156" spans="1:1" x14ac:dyDescent="0.25">
      <c r="A156" s="13"/>
    </row>
    <row r="157" spans="1:1" x14ac:dyDescent="0.25">
      <c r="A157" s="13"/>
    </row>
    <row r="158" spans="1:1" x14ac:dyDescent="0.25">
      <c r="A158" s="13"/>
    </row>
    <row r="159" spans="1:1" x14ac:dyDescent="0.25">
      <c r="A159" s="13"/>
    </row>
    <row r="160" spans="1:1" x14ac:dyDescent="0.25">
      <c r="A160" s="13"/>
    </row>
    <row r="161" spans="1:1" x14ac:dyDescent="0.25">
      <c r="A161" s="13"/>
    </row>
    <row r="162" spans="1:1" x14ac:dyDescent="0.25">
      <c r="A162" s="13"/>
    </row>
    <row r="163" spans="1:1" x14ac:dyDescent="0.25">
      <c r="A163" s="13"/>
    </row>
    <row r="164" spans="1:1" x14ac:dyDescent="0.25">
      <c r="A164" s="13"/>
    </row>
    <row r="165" spans="1:1" x14ac:dyDescent="0.25">
      <c r="A165" s="13"/>
    </row>
    <row r="166" spans="1:1" x14ac:dyDescent="0.25">
      <c r="A166" s="13"/>
    </row>
    <row r="167" spans="1:1" x14ac:dyDescent="0.25">
      <c r="A167" s="13"/>
    </row>
    <row r="168" spans="1:1" x14ac:dyDescent="0.25">
      <c r="A168" s="13"/>
    </row>
    <row r="169" spans="1:1" x14ac:dyDescent="0.25">
      <c r="A169" s="13"/>
    </row>
    <row r="170" spans="1:1" x14ac:dyDescent="0.25">
      <c r="A170" s="13"/>
    </row>
    <row r="171" spans="1:1" x14ac:dyDescent="0.25">
      <c r="A171" s="13"/>
    </row>
    <row r="172" spans="1:1" x14ac:dyDescent="0.25">
      <c r="A172" s="13"/>
    </row>
    <row r="173" spans="1:1" x14ac:dyDescent="0.25">
      <c r="A173" s="13"/>
    </row>
    <row r="174" spans="1:1" x14ac:dyDescent="0.25">
      <c r="A174" s="13"/>
    </row>
    <row r="175" spans="1:1" x14ac:dyDescent="0.25">
      <c r="A175" s="13"/>
    </row>
    <row r="176" spans="1:1" x14ac:dyDescent="0.25">
      <c r="A176" s="13"/>
    </row>
    <row r="177" spans="1:1" x14ac:dyDescent="0.25">
      <c r="A177" s="13"/>
    </row>
    <row r="178" spans="1:1" x14ac:dyDescent="0.25">
      <c r="A178" s="13"/>
    </row>
    <row r="179" spans="1:1" x14ac:dyDescent="0.25">
      <c r="A179" s="13"/>
    </row>
    <row r="180" spans="1:1" x14ac:dyDescent="0.25">
      <c r="A180" s="13"/>
    </row>
    <row r="181" spans="1:1" x14ac:dyDescent="0.25">
      <c r="A181" s="13"/>
    </row>
    <row r="182" spans="1:1" x14ac:dyDescent="0.25">
      <c r="A182" s="13"/>
    </row>
    <row r="183" spans="1:1" x14ac:dyDescent="0.25">
      <c r="A183" s="13"/>
    </row>
    <row r="184" spans="1:1" x14ac:dyDescent="0.25">
      <c r="A184" s="13"/>
    </row>
    <row r="185" spans="1:1" x14ac:dyDescent="0.25">
      <c r="A185" s="13"/>
    </row>
    <row r="186" spans="1:1" x14ac:dyDescent="0.25">
      <c r="A186" s="13"/>
    </row>
    <row r="187" spans="1:1" x14ac:dyDescent="0.25">
      <c r="A187" s="13"/>
    </row>
    <row r="188" spans="1:1" x14ac:dyDescent="0.25">
      <c r="A188" s="13"/>
    </row>
  </sheetData>
  <mergeCells count="20">
    <mergeCell ref="B1:P3"/>
    <mergeCell ref="B35:P36"/>
    <mergeCell ref="B27:P28"/>
    <mergeCell ref="H31:H32"/>
    <mergeCell ref="B31:B32"/>
    <mergeCell ref="N33:O33"/>
    <mergeCell ref="B22:C22"/>
    <mergeCell ref="F8:O10"/>
    <mergeCell ref="B15:C15"/>
    <mergeCell ref="B16:C16"/>
    <mergeCell ref="B17:C17"/>
    <mergeCell ref="B18:C18"/>
    <mergeCell ref="B19:D19"/>
    <mergeCell ref="B14:D14"/>
    <mergeCell ref="B8:D10"/>
    <mergeCell ref="B12:C12"/>
    <mergeCell ref="O39:O40"/>
    <mergeCell ref="M39:M40"/>
    <mergeCell ref="B13:C13"/>
    <mergeCell ref="B11:D11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37"/>
  <sheetViews>
    <sheetView zoomScale="55" zoomScaleNormal="55" workbookViewId="0">
      <selection activeCell="X5" sqref="X5"/>
    </sheetView>
  </sheetViews>
  <sheetFormatPr baseColWidth="10" defaultRowHeight="15" x14ac:dyDescent="0.25"/>
  <cols>
    <col min="2" max="2" width="6.85546875" customWidth="1"/>
    <col min="3" max="3" width="2.7109375" customWidth="1"/>
    <col min="5" max="5" width="11.5703125" customWidth="1"/>
    <col min="15" max="15" width="2.5703125" customWidth="1"/>
  </cols>
  <sheetData>
    <row r="1" spans="1:24" ht="15" customHeight="1" x14ac:dyDescent="0.25">
      <c r="A1" s="92" t="s">
        <v>3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4"/>
      <c r="N1" s="4"/>
      <c r="O1" s="4"/>
      <c r="P1" s="92" t="s">
        <v>16</v>
      </c>
      <c r="Q1" s="92"/>
      <c r="R1" s="92"/>
      <c r="S1" s="92"/>
      <c r="T1" s="92"/>
      <c r="U1" s="92"/>
    </row>
    <row r="2" spans="1:24" ht="15" customHeight="1" x14ac:dyDescent="0.25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4"/>
      <c r="N2" s="4"/>
      <c r="O2" s="4"/>
      <c r="P2" s="92"/>
      <c r="Q2" s="92"/>
      <c r="R2" s="92"/>
      <c r="S2" s="92"/>
      <c r="T2" s="92"/>
      <c r="U2" s="92"/>
    </row>
    <row r="4" spans="1:24" ht="27.75" customHeight="1" x14ac:dyDescent="0.25">
      <c r="C4" s="1">
        <v>1</v>
      </c>
      <c r="R4" s="1">
        <v>1</v>
      </c>
      <c r="X4" t="s">
        <v>21</v>
      </c>
    </row>
    <row r="5" spans="1:24" x14ac:dyDescent="0.25">
      <c r="A5">
        <f ca="1">NORMINV(RAND(),Parámetros!$D$12,(Parámetros!$D$13)^(1/2) )</f>
        <v>-0.14073996818919104</v>
      </c>
      <c r="B5">
        <f ca="1">NORMINV(RAND(),0,(Parámetros!$D$22)^(1/2) )</f>
        <v>-5.7717203484668334</v>
      </c>
      <c r="C5">
        <v>1</v>
      </c>
      <c r="D5">
        <v>9.3252239850246674</v>
      </c>
      <c r="E5">
        <v>4.4558785400620753</v>
      </c>
      <c r="F5">
        <f ca="1">+Parámetros!$D$20*Muestra!D5+Parámetros!$D$21*Muestra!E5+Muestra!B5</f>
        <v>-5.7717203484668334</v>
      </c>
      <c r="G5">
        <f ca="1">+Parámetros!$D$15+Parámetros!$D$16*Muestra!D5+Parámetros!$D$17*Muestra!E5+Muestra!F5*Parámetros!$D$18+Muestra!A5</f>
        <v>8.8686422084307175</v>
      </c>
      <c r="H5">
        <f ca="1">+Parámetros!$D$15+Parámetros!$D$16*Muestra!D5+Parámetros!$D$17*Muestra!E5+Muestra!F5*Parámetros!$D$18</f>
        <v>9.0093821766199085</v>
      </c>
      <c r="I5">
        <f ca="1">+Parámetros!$H$15+Parámetros!$H$16*Muestra!D5+Muestra!E5*Parámetros!$H$17+Parámetros!$H$18*Muestra!F5</f>
        <v>8.8966671252344263</v>
      </c>
      <c r="J5">
        <f ca="1">+G5-I5</f>
        <v>-2.8024916803708777E-2</v>
      </c>
      <c r="P5">
        <f ca="1">NORMINV(RAND(),Parámetros!$D$12,(Parámetros!$D$13)^(1/2) )</f>
        <v>-1.1465757487391164</v>
      </c>
      <c r="Q5">
        <f ca="1">NORMINV(RAND(),0,(Parámetros!$D$22)^(1/2) )</f>
        <v>-14.324391424829603</v>
      </c>
      <c r="R5">
        <v>1</v>
      </c>
      <c r="S5">
        <f ca="1">10*RAND()</f>
        <v>1.7654008696712165</v>
      </c>
      <c r="T5">
        <f ca="1">10*RAND()</f>
        <v>7.8648264548399824</v>
      </c>
      <c r="U5">
        <f ca="1">+Parámetros!$D$20*Muestra!S5+Parámetros!$D$21*Muestra!T5+Muestra!Q5</f>
        <v>-14.324391424829603</v>
      </c>
      <c r="X5">
        <f ca="1">+Parámetros!$H$15+Parámetros!$H$16*Muestra!D5</f>
        <v>10.077655294308082</v>
      </c>
    </row>
    <row r="6" spans="1:24" x14ac:dyDescent="0.25">
      <c r="A6">
        <f ca="1">NORMINV(RAND(),Parámetros!$D$12,(Parámetros!$D$13)^(1/2) )</f>
        <v>8.0928537540423506E-2</v>
      </c>
      <c r="B6">
        <f ca="1">NORMINV(RAND(),0,(Parámetros!$D$22)^(1/2) )</f>
        <v>8.291736808815438</v>
      </c>
      <c r="C6">
        <v>1</v>
      </c>
      <c r="D6">
        <v>1.4250652544249787</v>
      </c>
      <c r="E6">
        <v>1.7135410348494651</v>
      </c>
      <c r="F6">
        <f ca="1">+Parámetros!$D$20*Muestra!D6+Parámetros!$D$21*Muestra!E6+Muestra!B6</f>
        <v>8.291736808815438</v>
      </c>
      <c r="G6">
        <f ca="1">+Parámetros!$D$15+Parámetros!$D$16*Muestra!D6+Parámetros!$D$17*Muestra!E6+Muestra!F6*Parámetros!$D$18+Muestra!A6</f>
        <v>12.511271635630305</v>
      </c>
      <c r="H6">
        <f ca="1">+Parámetros!$D$15+Parámetros!$D$16*Muestra!D6+Parámetros!$D$17*Muestra!E6+Muestra!F6*Parámetros!$D$18</f>
        <v>12.430343098089882</v>
      </c>
      <c r="I6">
        <f ca="1">+Parámetros!$H$15+Parámetros!$H$16*Muestra!D6+Muestra!E6*Parámetros!$H$17+Parámetros!$H$18*Muestra!F6</f>
        <v>12.473557580982648</v>
      </c>
      <c r="J6">
        <f t="shared" ref="J6:J54" ca="1" si="0">+G6-I6</f>
        <v>3.7714054647656425E-2</v>
      </c>
      <c r="P6">
        <f ca="1">NORMINV(RAND(),Parámetros!$D$12,(Parámetros!$D$13)^(1/2) )</f>
        <v>1.2053056794934527</v>
      </c>
      <c r="Q6">
        <f ca="1">NORMINV(RAND(),0,(Parámetros!$D$22)^(1/2) )</f>
        <v>-6.4339279627101433</v>
      </c>
      <c r="R6">
        <v>1</v>
      </c>
      <c r="S6">
        <f t="shared" ref="S6:T54" ca="1" si="1">10*RAND()</f>
        <v>6.8412531595834931</v>
      </c>
      <c r="T6">
        <f t="shared" ca="1" si="1"/>
        <v>1.6603862019175408</v>
      </c>
      <c r="U6">
        <f ca="1">+Parámetros!$D$20*Muestra!S6+Parámetros!$D$21*Muestra!T6+Muestra!Q6</f>
        <v>-6.4339279627101433</v>
      </c>
      <c r="X6">
        <f ca="1">+Parámetros!$H$15+Parámetros!$H$16*Muestra!D6</f>
        <v>2.3532301720299431</v>
      </c>
    </row>
    <row r="7" spans="1:24" x14ac:dyDescent="0.25">
      <c r="A7">
        <f ca="1">NORMINV(RAND(),Parámetros!$D$12,(Parámetros!$D$13)^(1/2) )</f>
        <v>-0.29636437084310763</v>
      </c>
      <c r="B7">
        <f ca="1">NORMINV(RAND(),0,(Parámetros!$D$22)^(1/2) )</f>
        <v>-2.1096075405461736</v>
      </c>
      <c r="C7">
        <v>1</v>
      </c>
      <c r="D7">
        <v>2.9349865961172208</v>
      </c>
      <c r="E7">
        <v>4.0316486529518674</v>
      </c>
      <c r="F7">
        <f ca="1">+Parámetros!$D$20*Muestra!D7+Parámetros!$D$21*Muestra!E7+Muestra!B7</f>
        <v>-2.1096075405461736</v>
      </c>
      <c r="G7">
        <f ca="1">+Parámetros!$D$15+Parámetros!$D$16*Muestra!D7+Parámetros!$D$17*Muestra!E7+Muestra!F7*Parámetros!$D$18+Muestra!A7</f>
        <v>5.5606633376798067</v>
      </c>
      <c r="H7">
        <f ca="1">+Parámetros!$D$15+Parámetros!$D$16*Muestra!D7+Parámetros!$D$17*Muestra!E7+Muestra!F7*Parámetros!$D$18</f>
        <v>5.8570277085229145</v>
      </c>
      <c r="I7">
        <f ca="1">+Parámetros!$H$15+Parámetros!$H$16*Muestra!D7+Muestra!E7*Parámetros!$H$17+Parámetros!$H$18*Muestra!F7</f>
        <v>5.8923321283861156</v>
      </c>
      <c r="J7">
        <f t="shared" ca="1" si="0"/>
        <v>-0.33166879070630895</v>
      </c>
      <c r="P7">
        <f ca="1">NORMINV(RAND(),Parámetros!$D$12,(Parámetros!$D$13)^(1/2) )</f>
        <v>-1.1097155860995027</v>
      </c>
      <c r="Q7">
        <f ca="1">NORMINV(RAND(),0,(Parámetros!$D$22)^(1/2) )</f>
        <v>2.9573353432691807</v>
      </c>
      <c r="R7">
        <v>1</v>
      </c>
      <c r="S7">
        <f t="shared" ca="1" si="1"/>
        <v>9.0103557720264416</v>
      </c>
      <c r="T7">
        <f t="shared" ca="1" si="1"/>
        <v>7.0772502390899756</v>
      </c>
      <c r="U7">
        <f ca="1">+Parámetros!$D$20*Muestra!S7+Parámetros!$D$21*Muestra!T7+Muestra!Q7</f>
        <v>2.9573353432691807</v>
      </c>
      <c r="X7">
        <f ca="1">+Parámetros!$H$15+Parámetros!$H$16*Muestra!D7</f>
        <v>3.8295643498808385</v>
      </c>
    </row>
    <row r="8" spans="1:24" x14ac:dyDescent="0.25">
      <c r="A8">
        <f ca="1">NORMINV(RAND(),Parámetros!$D$12,(Parámetros!$D$13)^(1/2) )</f>
        <v>0.28420122496859368</v>
      </c>
      <c r="B8">
        <f ca="1">NORMINV(RAND(),0,(Parámetros!$D$22)^(1/2) )</f>
        <v>6.8752389592474756</v>
      </c>
      <c r="C8">
        <v>1</v>
      </c>
      <c r="D8">
        <v>3.5636816454021272</v>
      </c>
      <c r="E8">
        <v>9.8334179052544677</v>
      </c>
      <c r="F8">
        <f ca="1">+Parámetros!$D$20*Muestra!D8+Parámetros!$D$21*Muestra!E8+Muestra!B8</f>
        <v>6.8752389592474756</v>
      </c>
      <c r="G8">
        <f ca="1">+Parámetros!$D$15+Parámetros!$D$16*Muestra!D8+Parámetros!$D$17*Muestra!E8+Muestra!F8*Parámetros!$D$18+Muestra!A8</f>
        <v>21.556539734872665</v>
      </c>
      <c r="H8">
        <f ca="1">+Parámetros!$D$15+Parámetros!$D$16*Muestra!D8+Parámetros!$D$17*Muestra!E8+Muestra!F8*Parámetros!$D$18</f>
        <v>21.27233850990407</v>
      </c>
      <c r="I8">
        <f ca="1">+Parámetros!$H$15+Parámetros!$H$16*Muestra!D8+Muestra!E8*Parámetros!$H$17+Parámetros!$H$18*Muestra!F8</f>
        <v>21.568436245865627</v>
      </c>
      <c r="J8">
        <f t="shared" ca="1" si="0"/>
        <v>-1.1896510992961851E-2</v>
      </c>
      <c r="P8">
        <f ca="1">NORMINV(RAND(),Parámetros!$D$12,(Parámetros!$D$13)^(1/2) )</f>
        <v>-0.82316601688285695</v>
      </c>
      <c r="Q8">
        <f ca="1">NORMINV(RAND(),0,(Parámetros!$D$22)^(1/2) )</f>
        <v>-2.0148024194230163</v>
      </c>
      <c r="R8">
        <v>1</v>
      </c>
      <c r="S8">
        <f t="shared" ca="1" si="1"/>
        <v>6.5911110566947126</v>
      </c>
      <c r="T8">
        <f t="shared" ca="1" si="1"/>
        <v>1.2881483959600804</v>
      </c>
      <c r="U8">
        <f ca="1">+Parámetros!$D$20*Muestra!S8+Parámetros!$D$21*Muestra!T8+Muestra!Q8</f>
        <v>-2.0148024194230163</v>
      </c>
      <c r="X8">
        <f ca="1">+Parámetros!$H$15+Parámetros!$H$16*Muestra!D8</f>
        <v>4.444274509328431</v>
      </c>
    </row>
    <row r="9" spans="1:24" x14ac:dyDescent="0.25">
      <c r="A9">
        <f ca="1">NORMINV(RAND(),Parámetros!$D$12,(Parámetros!$D$13)^(1/2) )</f>
        <v>0.26621886724494431</v>
      </c>
      <c r="B9">
        <f ca="1">NORMINV(RAND(),0,(Parámetros!$D$22)^(1/2) )</f>
        <v>3.1755846047375003</v>
      </c>
      <c r="C9">
        <v>1</v>
      </c>
      <c r="D9">
        <v>2.5219500611290293</v>
      </c>
      <c r="E9">
        <v>3.7312482844320947</v>
      </c>
      <c r="F9">
        <f ca="1">+Parámetros!$D$20*Muestra!D9+Parámetros!$D$21*Muestra!E9+Muestra!B9</f>
        <v>3.1755846047375003</v>
      </c>
      <c r="G9">
        <f ca="1">+Parámetros!$D$15+Parámetros!$D$16*Muestra!D9+Parámetros!$D$17*Muestra!E9+Muestra!F9*Parámetros!$D$18+Muestra!A9</f>
        <v>10.695001817543568</v>
      </c>
      <c r="H9">
        <f ca="1">+Parámetros!$D$15+Parámetros!$D$16*Muestra!D9+Parámetros!$D$17*Muestra!E9+Muestra!F9*Parámetros!$D$18</f>
        <v>10.428782950298624</v>
      </c>
      <c r="I9">
        <f ca="1">+Parámetros!$H$15+Parámetros!$H$16*Muestra!D9+Muestra!E9*Parámetros!$H$17+Parámetros!$H$18*Muestra!F9</f>
        <v>10.493617412879889</v>
      </c>
      <c r="J9">
        <f t="shared" ca="1" si="0"/>
        <v>0.20138440466367946</v>
      </c>
      <c r="P9">
        <f ca="1">NORMINV(RAND(),Parámetros!$D$12,(Parámetros!$D$13)^(1/2) )</f>
        <v>1.0758300425069323</v>
      </c>
      <c r="Q9">
        <f ca="1">NORMINV(RAND(),0,(Parámetros!$D$22)^(1/2) )</f>
        <v>20.20006535426182</v>
      </c>
      <c r="R9">
        <v>1</v>
      </c>
      <c r="S9">
        <f t="shared" ca="1" si="1"/>
        <v>3.5566798018541022</v>
      </c>
      <c r="T9">
        <f t="shared" ca="1" si="1"/>
        <v>9.156922883321883</v>
      </c>
      <c r="U9">
        <f ca="1">+Parámetros!$D$20*Muestra!S9+Parámetros!$D$21*Muestra!T9+Muestra!Q9</f>
        <v>20.20006535426182</v>
      </c>
      <c r="X9">
        <f ca="1">+Parámetros!$H$15+Parámetros!$H$16*Muestra!D9</f>
        <v>3.4257155291066628</v>
      </c>
    </row>
    <row r="10" spans="1:24" x14ac:dyDescent="0.25">
      <c r="A10">
        <f ca="1">NORMINV(RAND(),Parámetros!$D$12,(Parámetros!$D$13)^(1/2) )</f>
        <v>1.2131425091202701</v>
      </c>
      <c r="B10">
        <f ca="1">NORMINV(RAND(),0,(Parámetros!$D$22)^(1/2) )</f>
        <v>14.183557245395164</v>
      </c>
      <c r="C10">
        <v>1</v>
      </c>
      <c r="D10">
        <v>5.63163132618243</v>
      </c>
      <c r="E10">
        <v>5.7100268606139517</v>
      </c>
      <c r="F10">
        <f ca="1">+Parámetros!$D$20*Muestra!D10+Parámetros!$D$21*Muestra!E10+Muestra!B10</f>
        <v>14.183557245395164</v>
      </c>
      <c r="G10">
        <f ca="1">+Parámetros!$D$15+Parámetros!$D$16*Muestra!D10+Parámetros!$D$17*Muestra!E10+Muestra!F10*Parámetros!$D$18+Muestra!A10</f>
        <v>27.738357941311815</v>
      </c>
      <c r="H10">
        <f ca="1">+Parámetros!$D$15+Parámetros!$D$16*Muestra!D10+Parámetros!$D$17*Muestra!E10+Muestra!F10*Parámetros!$D$18</f>
        <v>26.525215432191544</v>
      </c>
      <c r="I10">
        <f ca="1">+Parámetros!$H$15+Parámetros!$H$16*Muestra!D10+Muestra!E10*Parámetros!$H$17+Parámetros!$H$18*Muestra!F10</f>
        <v>26.662348491293542</v>
      </c>
      <c r="J10">
        <f t="shared" ca="1" si="0"/>
        <v>1.0760094500182724</v>
      </c>
      <c r="P10">
        <f ca="1">NORMINV(RAND(),Parámetros!$D$12,(Parámetros!$D$13)^(1/2) )</f>
        <v>0.1423879122772411</v>
      </c>
      <c r="Q10">
        <f ca="1">NORMINV(RAND(),0,(Parámetros!$D$22)^(1/2) )</f>
        <v>-3.2622327066688817</v>
      </c>
      <c r="R10">
        <v>1</v>
      </c>
      <c r="S10">
        <f t="shared" ca="1" si="1"/>
        <v>4.6448478084991134</v>
      </c>
      <c r="T10">
        <f t="shared" ca="1" si="1"/>
        <v>0.88697433151742056</v>
      </c>
      <c r="U10">
        <f ca="1">+Parámetros!$D$20*Muestra!S10+Parámetros!$D$21*Muestra!T10+Muestra!Q10</f>
        <v>-3.2622327066688817</v>
      </c>
      <c r="X10">
        <f ca="1">+Parámetros!$H$15+Parámetros!$H$16*Muestra!D10</f>
        <v>6.4662240688930259</v>
      </c>
    </row>
    <row r="11" spans="1:24" x14ac:dyDescent="0.25">
      <c r="A11">
        <f ca="1">NORMINV(RAND(),Parámetros!$D$12,(Parámetros!$D$13)^(1/2) )</f>
        <v>-0.23338541709179858</v>
      </c>
      <c r="B11">
        <f ca="1">NORMINV(RAND(),0,(Parámetros!$D$22)^(1/2) )</f>
        <v>-3.6324268926507286</v>
      </c>
      <c r="C11">
        <v>1</v>
      </c>
      <c r="D11">
        <v>7.157472872025215</v>
      </c>
      <c r="E11">
        <v>1.2129709504260822</v>
      </c>
      <c r="F11">
        <f ca="1">+Parámetros!$D$20*Muestra!D11+Parámetros!$D$21*Muestra!E11+Muestra!B11</f>
        <v>-3.6324268926507286</v>
      </c>
      <c r="G11">
        <f ca="1">+Parámetros!$D$15+Parámetros!$D$16*Muestra!D11+Parámetros!$D$17*Muestra!E11+Muestra!F11*Parámetros!$D$18+Muestra!A11</f>
        <v>5.5046315127087686</v>
      </c>
      <c r="H11">
        <f ca="1">+Parámetros!$D$15+Parámetros!$D$16*Muestra!D11+Parámetros!$D$17*Muestra!E11+Muestra!F11*Parámetros!$D$18</f>
        <v>5.7380169298005672</v>
      </c>
      <c r="I11">
        <f ca="1">+Parámetros!$H$15+Parámetros!$H$16*Muestra!D11+Muestra!E11*Parámetros!$H$17+Parámetros!$H$18*Muestra!F11</f>
        <v>5.5629863336556795</v>
      </c>
      <c r="J11">
        <f t="shared" ca="1" si="0"/>
        <v>-5.8354820946910912E-2</v>
      </c>
      <c r="P11">
        <f ca="1">NORMINV(RAND(),Parámetros!$D$12,(Parámetros!$D$13)^(1/2) )</f>
        <v>-0.15253111177174319</v>
      </c>
      <c r="Q11">
        <f ca="1">NORMINV(RAND(),0,(Parámetros!$D$22)^(1/2) )</f>
        <v>18.374921686973796</v>
      </c>
      <c r="R11">
        <v>1</v>
      </c>
      <c r="S11">
        <f t="shared" ca="1" si="1"/>
        <v>9.6057266560794226</v>
      </c>
      <c r="T11">
        <f t="shared" ca="1" si="1"/>
        <v>2.0150222037111485</v>
      </c>
      <c r="U11">
        <f ca="1">+Parámetros!$D$20*Muestra!S11+Parámetros!$D$21*Muestra!T11+Muestra!Q11</f>
        <v>18.374921686973796</v>
      </c>
      <c r="X11">
        <f ca="1">+Parámetros!$H$15+Parámetros!$H$16*Muestra!D11</f>
        <v>7.9581243168807063</v>
      </c>
    </row>
    <row r="12" spans="1:24" x14ac:dyDescent="0.25">
      <c r="A12">
        <f ca="1">NORMINV(RAND(),Parámetros!$D$12,(Parámetros!$D$13)^(1/2) )</f>
        <v>-0.64382323440095213</v>
      </c>
      <c r="B12">
        <f ca="1">NORMINV(RAND(),0,(Parámetros!$D$22)^(1/2) )</f>
        <v>-10.443351753722332</v>
      </c>
      <c r="C12">
        <v>1</v>
      </c>
      <c r="D12">
        <v>2.5259155308375405</v>
      </c>
      <c r="E12">
        <v>2.3131557766441158</v>
      </c>
      <c r="F12">
        <f ca="1">+Parámetros!$D$20*Muestra!D12+Parámetros!$D$21*Muestra!E12+Muestra!B12</f>
        <v>-10.443351753722332</v>
      </c>
      <c r="G12">
        <f ca="1">+Parámetros!$D$15+Parámetros!$D$16*Muestra!D12+Parámetros!$D$17*Muestra!E12+Muestra!F12*Parámetros!$D$18+Muestra!A12</f>
        <v>-5.2481036806416279</v>
      </c>
      <c r="H12">
        <f ca="1">+Parámetros!$D$15+Parámetros!$D$16*Muestra!D12+Parámetros!$D$17*Muestra!E12+Muestra!F12*Parámetros!$D$18</f>
        <v>-4.6042804462406757</v>
      </c>
      <c r="I12">
        <f ca="1">+Parámetros!$H$15+Parámetros!$H$16*Muestra!D12+Muestra!E12*Parámetros!$H$17+Parámetros!$H$18*Muestra!F12</f>
        <v>-4.6753670453045935</v>
      </c>
      <c r="J12">
        <f t="shared" ca="1" si="0"/>
        <v>-0.57273663533703445</v>
      </c>
      <c r="P12">
        <f ca="1">NORMINV(RAND(),Parámetros!$D$12,(Parámetros!$D$13)^(1/2) )</f>
        <v>-1.1537624895996028</v>
      </c>
      <c r="Q12">
        <f ca="1">NORMINV(RAND(),0,(Parámetros!$D$22)^(1/2) )</f>
        <v>10.462235676532494</v>
      </c>
      <c r="R12">
        <v>1</v>
      </c>
      <c r="S12">
        <f t="shared" ca="1" si="1"/>
        <v>7.1130017706750071</v>
      </c>
      <c r="T12">
        <f t="shared" ca="1" si="1"/>
        <v>1.8581191830041388</v>
      </c>
      <c r="U12">
        <f ca="1">+Parámetros!$D$20*Muestra!S12+Parámetros!$D$21*Muestra!T12+Muestra!Q12</f>
        <v>10.462235676532494</v>
      </c>
      <c r="X12">
        <f ca="1">+Parámetros!$H$15+Parámetros!$H$16*Muestra!D12</f>
        <v>3.429592789663392</v>
      </c>
    </row>
    <row r="13" spans="1:24" x14ac:dyDescent="0.25">
      <c r="A13">
        <f ca="1">NORMINV(RAND(),Parámetros!$D$12,(Parámetros!$D$13)^(1/2) )</f>
        <v>-0.9677601309624061</v>
      </c>
      <c r="B13">
        <f ca="1">NORMINV(RAND(),0,(Parámetros!$D$22)^(1/2) )</f>
        <v>-2.4036501156032006</v>
      </c>
      <c r="C13">
        <v>1</v>
      </c>
      <c r="D13">
        <v>9.9745308211651089</v>
      </c>
      <c r="E13">
        <v>5.2685133543084834</v>
      </c>
      <c r="F13">
        <f ca="1">+Parámetros!$D$20*Muestra!D13+Parámetros!$D$21*Muestra!E13+Muestra!B13</f>
        <v>-2.4036501156032006</v>
      </c>
      <c r="G13">
        <f ca="1">+Parámetros!$D$15+Parámetros!$D$16*Muestra!D13+Parámetros!$D$17*Muestra!E13+Muestra!F13*Parámetros!$D$18+Muestra!A13</f>
        <v>12.871633928907986</v>
      </c>
      <c r="H13">
        <f ca="1">+Parámetros!$D$15+Parámetros!$D$16*Muestra!D13+Parámetros!$D$17*Muestra!E13+Muestra!F13*Parámetros!$D$18</f>
        <v>13.839394059870392</v>
      </c>
      <c r="I13">
        <f ca="1">+Parámetros!$H$15+Parámetros!$H$16*Muestra!D13+Muestra!E13*Parámetros!$H$17+Parámetros!$H$18*Muestra!F13</f>
        <v>13.76340511261224</v>
      </c>
      <c r="J13">
        <f t="shared" ca="1" si="0"/>
        <v>-0.8917711837042539</v>
      </c>
      <c r="P13">
        <f ca="1">NORMINV(RAND(),Parámetros!$D$12,(Parámetros!$D$13)^(1/2) )</f>
        <v>-0.93978147148405344</v>
      </c>
      <c r="Q13">
        <f ca="1">NORMINV(RAND(),0,(Parámetros!$D$22)^(1/2) )</f>
        <v>9.4052914870301656</v>
      </c>
      <c r="R13">
        <v>1</v>
      </c>
      <c r="S13">
        <f t="shared" ca="1" si="1"/>
        <v>6.7512542565254519E-2</v>
      </c>
      <c r="T13">
        <f t="shared" ca="1" si="1"/>
        <v>8.9024963157288397</v>
      </c>
      <c r="U13">
        <f ca="1">+Parámetros!$D$20*Muestra!S13+Parámetros!$D$21*Muestra!T13+Muestra!Q13</f>
        <v>9.4052914870301656</v>
      </c>
      <c r="X13">
        <f ca="1">+Parámetros!$H$15+Parámetros!$H$16*Muestra!D13</f>
        <v>10.712518745560464</v>
      </c>
    </row>
    <row r="14" spans="1:24" x14ac:dyDescent="0.25">
      <c r="A14">
        <f ca="1">NORMINV(RAND(),Parámetros!$D$12,(Parámetros!$D$13)^(1/2) )</f>
        <v>-2.0439990581491081</v>
      </c>
      <c r="B14">
        <f ca="1">NORMINV(RAND(),0,(Parámetros!$D$22)^(1/2) )</f>
        <v>6.6662050127312167</v>
      </c>
      <c r="C14">
        <v>1</v>
      </c>
      <c r="D14">
        <v>5.8179658155856639</v>
      </c>
      <c r="E14">
        <v>8.0123529424128623</v>
      </c>
      <c r="F14">
        <f ca="1">+Parámetros!$D$20*Muestra!D14+Parámetros!$D$21*Muestra!E14+Muestra!B14</f>
        <v>6.6662050127312167</v>
      </c>
      <c r="G14">
        <f ca="1">+Parámetros!$D$15+Parámetros!$D$16*Muestra!D14+Parámetros!$D$17*Muestra!E14+Muestra!F14*Parámetros!$D$18+Muestra!A14</f>
        <v>19.452524712580637</v>
      </c>
      <c r="H14">
        <f ca="1">+Parámetros!$D$15+Parámetros!$D$16*Muestra!D14+Parámetros!$D$17*Muestra!E14+Muestra!F14*Parámetros!$D$18</f>
        <v>21.496523770729745</v>
      </c>
      <c r="I14">
        <f ca="1">+Parámetros!$H$15+Parámetros!$H$16*Muestra!D14+Muestra!E14*Parámetros!$H$17+Parámetros!$H$18*Muestra!F14</f>
        <v>21.671926196625684</v>
      </c>
      <c r="J14">
        <f t="shared" ca="1" si="0"/>
        <v>-2.2194014840450471</v>
      </c>
      <c r="P14">
        <f ca="1">NORMINV(RAND(),Parámetros!$D$12,(Parámetros!$D$13)^(1/2) )</f>
        <v>-0.12728939056938834</v>
      </c>
      <c r="Q14">
        <f ca="1">NORMINV(RAND(),0,(Parámetros!$D$22)^(1/2) )</f>
        <v>-18.510160626597873</v>
      </c>
      <c r="R14">
        <v>1</v>
      </c>
      <c r="S14">
        <f t="shared" ca="1" si="1"/>
        <v>7.2814770194511524</v>
      </c>
      <c r="T14">
        <f t="shared" ca="1" si="1"/>
        <v>7.1081633259558972</v>
      </c>
      <c r="U14">
        <f ca="1">+Parámetros!$D$20*Muestra!S14+Parámetros!$D$21*Muestra!T14+Muestra!Q14</f>
        <v>-18.510160626597873</v>
      </c>
      <c r="X14">
        <f ca="1">+Parámetros!$H$15+Parámetros!$H$16*Muestra!D14</f>
        <v>6.6484136754788103</v>
      </c>
    </row>
    <row r="15" spans="1:24" x14ac:dyDescent="0.25">
      <c r="A15">
        <f ca="1">NORMINV(RAND(),Parámetros!$D$12,(Parámetros!$D$13)^(1/2) )</f>
        <v>0.87099947312188075</v>
      </c>
      <c r="B15">
        <f ca="1">NORMINV(RAND(),0,(Parámetros!$D$22)^(1/2) )</f>
        <v>-19.12281954831322</v>
      </c>
      <c r="C15">
        <v>1</v>
      </c>
      <c r="D15">
        <v>0.15512764294100423</v>
      </c>
      <c r="E15">
        <v>4.5746357286810007</v>
      </c>
      <c r="F15">
        <f ca="1">+Parámetros!$D$20*Muestra!D15+Parámetros!$D$21*Muestra!E15+Muestra!B15</f>
        <v>-19.12281954831322</v>
      </c>
      <c r="G15">
        <f ca="1">+Parámetros!$D$15+Parámetros!$D$16*Muestra!D15+Parámetros!$D$17*Muestra!E15+Muestra!F15*Parámetros!$D$18+Muestra!A15</f>
        <v>-12.522056703569335</v>
      </c>
      <c r="H15">
        <f ca="1">+Parámetros!$D$15+Parámetros!$D$16*Muestra!D15+Parámetros!$D$17*Muestra!E15+Muestra!F15*Parámetros!$D$18</f>
        <v>-13.393056176691216</v>
      </c>
      <c r="I15">
        <f ca="1">+Parámetros!$H$15+Parámetros!$H$16*Muestra!D15+Muestra!E15*Parámetros!$H$17+Parámetros!$H$18*Muestra!F15</f>
        <v>-13.377532493818155</v>
      </c>
      <c r="J15">
        <f t="shared" ca="1" si="0"/>
        <v>0.85547579024881948</v>
      </c>
      <c r="P15">
        <f ca="1">NORMINV(RAND(),Parámetros!$D$12,(Parámetros!$D$13)^(1/2) )</f>
        <v>3.823944728057489</v>
      </c>
      <c r="Q15">
        <f ca="1">NORMINV(RAND(),0,(Parámetros!$D$22)^(1/2) )</f>
        <v>-17.006954955593208</v>
      </c>
      <c r="R15">
        <v>1</v>
      </c>
      <c r="S15">
        <f t="shared" ca="1" si="1"/>
        <v>3.9555285314044761</v>
      </c>
      <c r="T15">
        <f t="shared" ca="1" si="1"/>
        <v>5.5248177122689075</v>
      </c>
      <c r="U15">
        <f ca="1">+Parámetros!$D$20*Muestra!S15+Parámetros!$D$21*Muestra!T15+Muestra!Q15</f>
        <v>-17.006954955593208</v>
      </c>
      <c r="X15">
        <f ca="1">+Parámetros!$H$15+Parámetros!$H$16*Muestra!D15</f>
        <v>1.1115414510328046</v>
      </c>
    </row>
    <row r="16" spans="1:24" x14ac:dyDescent="0.25">
      <c r="A16">
        <f ca="1">NORMINV(RAND(),Parámetros!$D$12,(Parámetros!$D$13)^(1/2) )</f>
        <v>0.79939677771708684</v>
      </c>
      <c r="B16">
        <f ca="1">NORMINV(RAND(),0,(Parámetros!$D$22)^(1/2) )</f>
        <v>5.2439687910233355</v>
      </c>
      <c r="C16">
        <v>1</v>
      </c>
      <c r="D16">
        <v>6.7826537852775619</v>
      </c>
      <c r="E16">
        <v>0.96356635834580762</v>
      </c>
      <c r="F16">
        <f ca="1">+Parámetros!$D$20*Muestra!D16+Parámetros!$D$21*Muestra!E16+Muestra!B16</f>
        <v>5.2439687910233355</v>
      </c>
      <c r="G16">
        <f ca="1">+Parámetros!$D$15+Parámetros!$D$16*Muestra!D16+Parámetros!$D$17*Muestra!E16+Muestra!F16*Parámetros!$D$18+Muestra!A16</f>
        <v>14.789585712363793</v>
      </c>
      <c r="H16">
        <f ca="1">+Parámetros!$D$15+Parámetros!$D$16*Muestra!D16+Parámetros!$D$17*Muestra!E16+Muestra!F16*Parámetros!$D$18</f>
        <v>13.990188934646707</v>
      </c>
      <c r="I16">
        <f ca="1">+Parámetros!$H$15+Parámetros!$H$16*Muestra!D16+Muestra!E16*Parámetros!$H$17+Parámetros!$H$18*Muestra!F16</f>
        <v>13.867367897197592</v>
      </c>
      <c r="J16">
        <f t="shared" ca="1" si="0"/>
        <v>0.92221781516620105</v>
      </c>
      <c r="P16">
        <f ca="1">NORMINV(RAND(),Parámetros!$D$12,(Parámetros!$D$13)^(1/2) )</f>
        <v>0.98483028017792074</v>
      </c>
      <c r="Q16">
        <f ca="1">NORMINV(RAND(),0,(Parámetros!$D$22)^(1/2) )</f>
        <v>-5.1545718322349341</v>
      </c>
      <c r="R16">
        <v>1</v>
      </c>
      <c r="S16">
        <f t="shared" ca="1" si="1"/>
        <v>7.8790453792549791</v>
      </c>
      <c r="T16">
        <f t="shared" ca="1" si="1"/>
        <v>1.8091241713135608</v>
      </c>
      <c r="U16">
        <f ca="1">+Parámetros!$D$20*Muestra!S16+Parámetros!$D$21*Muestra!T16+Muestra!Q16</f>
        <v>-5.1545718322349341</v>
      </c>
      <c r="X16">
        <f ca="1">+Parámetros!$H$15+Parámetros!$H$16*Muestra!D16</f>
        <v>7.5916428234432773</v>
      </c>
    </row>
    <row r="17" spans="1:24" x14ac:dyDescent="0.25">
      <c r="A17">
        <f ca="1">NORMINV(RAND(),Parámetros!$D$12,(Parámetros!$D$13)^(1/2) )</f>
        <v>-1.1671991250909051</v>
      </c>
      <c r="B17">
        <f ca="1">NORMINV(RAND(),0,(Parámetros!$D$22)^(1/2) )</f>
        <v>1.9433069680286952</v>
      </c>
      <c r="C17">
        <v>1</v>
      </c>
      <c r="D17">
        <v>2.7611726721877652</v>
      </c>
      <c r="E17">
        <v>7.8994518130609181</v>
      </c>
      <c r="F17">
        <f ca="1">+Parámetros!$D$20*Muestra!D17+Parámetros!$D$21*Muestra!E17+Muestra!B17</f>
        <v>1.9433069680286952</v>
      </c>
      <c r="G17">
        <f ca="1">+Parámetros!$D$15+Parámetros!$D$16*Muestra!D17+Parámetros!$D$17*Muestra!E17+Muestra!F17*Parámetros!$D$18+Muestra!A17</f>
        <v>12.436732328186473</v>
      </c>
      <c r="H17">
        <f ca="1">+Parámetros!$D$15+Parámetros!$D$16*Muestra!D17+Parámetros!$D$17*Muestra!E17+Muestra!F17*Parámetros!$D$18</f>
        <v>13.603931453277378</v>
      </c>
      <c r="I17">
        <f ca="1">+Parámetros!$H$15+Parámetros!$H$16*Muestra!D17+Muestra!E17*Parámetros!$H$17+Parámetros!$H$18*Muestra!F17</f>
        <v>13.814641544323505</v>
      </c>
      <c r="J17">
        <f t="shared" ca="1" si="0"/>
        <v>-1.3779092161370325</v>
      </c>
      <c r="P17">
        <f ca="1">NORMINV(RAND(),Parámetros!$D$12,(Parámetros!$D$13)^(1/2) )</f>
        <v>-0.15305209425368776</v>
      </c>
      <c r="Q17">
        <f ca="1">NORMINV(RAND(),0,(Parámetros!$D$22)^(1/2) )</f>
        <v>11.392358727639245</v>
      </c>
      <c r="R17">
        <v>1</v>
      </c>
      <c r="S17">
        <f t="shared" ca="1" si="1"/>
        <v>1.1525231908598399</v>
      </c>
      <c r="T17">
        <f t="shared" ca="1" si="1"/>
        <v>7.7952781673329614</v>
      </c>
      <c r="U17">
        <f ca="1">+Parámetros!$D$20*Muestra!S17+Parámetros!$D$21*Muestra!T17+Muestra!Q17</f>
        <v>11.392358727639245</v>
      </c>
      <c r="X17">
        <f ca="1">+Parámetros!$H$15+Parámetros!$H$16*Muestra!D17</f>
        <v>3.65961679738394</v>
      </c>
    </row>
    <row r="18" spans="1:24" x14ac:dyDescent="0.25">
      <c r="A18">
        <f ca="1">NORMINV(RAND(),Parámetros!$D$12,(Parámetros!$D$13)^(1/2) )</f>
        <v>-1.7245094372128471</v>
      </c>
      <c r="B18">
        <f ca="1">NORMINV(RAND(),0,(Parámetros!$D$22)^(1/2) )</f>
        <v>1.25668124163128</v>
      </c>
      <c r="C18">
        <v>1</v>
      </c>
      <c r="D18">
        <v>3.3712160981474018</v>
      </c>
      <c r="E18">
        <v>7.8764800283730754</v>
      </c>
      <c r="F18">
        <f ca="1">+Parámetros!$D$20*Muestra!D18+Parámetros!$D$21*Muestra!E18+Muestra!B18</f>
        <v>1.25668124163128</v>
      </c>
      <c r="G18">
        <f ca="1">+Parámetros!$D$15+Parámetros!$D$16*Muestra!D18+Parámetros!$D$17*Muestra!E18+Muestra!F18*Parámetros!$D$18+Muestra!A18</f>
        <v>11.779867930938911</v>
      </c>
      <c r="H18">
        <f ca="1">+Parámetros!$D$15+Parámetros!$D$16*Muestra!D18+Parámetros!$D$17*Muestra!E18+Muestra!F18*Parámetros!$D$18</f>
        <v>13.504377368151758</v>
      </c>
      <c r="I18">
        <f ca="1">+Parámetros!$H$15+Parámetros!$H$16*Muestra!D18+Muestra!E18*Parámetros!$H$17+Parámetros!$H$18*Muestra!F18</f>
        <v>13.696515580337774</v>
      </c>
      <c r="J18">
        <f t="shared" ca="1" si="0"/>
        <v>-1.9166476493988629</v>
      </c>
      <c r="P18">
        <f ca="1">NORMINV(RAND(),Parámetros!$D$12,(Parámetros!$D$13)^(1/2) )</f>
        <v>-1.0126092272750349</v>
      </c>
      <c r="Q18">
        <f ca="1">NORMINV(RAND(),0,(Parámetros!$D$22)^(1/2) )</f>
        <v>-16.388411979381956</v>
      </c>
      <c r="R18">
        <v>1</v>
      </c>
      <c r="S18">
        <f t="shared" ca="1" si="1"/>
        <v>2.7215824959139514</v>
      </c>
      <c r="T18">
        <f t="shared" ca="1" si="1"/>
        <v>6.6842985090372178</v>
      </c>
      <c r="U18">
        <f ca="1">+Parámetros!$D$20*Muestra!S18+Parámetros!$D$21*Muestra!T18+Muestra!Q18</f>
        <v>-16.388411979381956</v>
      </c>
      <c r="X18">
        <f ca="1">+Parámetros!$H$15+Parámetros!$H$16*Muestra!D18</f>
        <v>4.2560902260647255</v>
      </c>
    </row>
    <row r="19" spans="1:24" x14ac:dyDescent="0.25">
      <c r="A19">
        <f ca="1">NORMINV(RAND(),Parámetros!$D$12,(Parámetros!$D$13)^(1/2) )</f>
        <v>-1.0295970884096002</v>
      </c>
      <c r="B19">
        <f ca="1">NORMINV(RAND(),0,(Parámetros!$D$22)^(1/2) )</f>
        <v>12.420631271692589</v>
      </c>
      <c r="C19">
        <v>1</v>
      </c>
      <c r="D19">
        <v>1.8055183503711203</v>
      </c>
      <c r="E19">
        <v>0.11194097954861704</v>
      </c>
      <c r="F19">
        <f ca="1">+Parámetros!$D$20*Muestra!D19+Parámetros!$D$21*Muestra!E19+Muestra!B19</f>
        <v>12.420631271692589</v>
      </c>
      <c r="G19">
        <f ca="1">+Parámetros!$D$15+Parámetros!$D$16*Muestra!D19+Parámetros!$D$17*Muestra!E19+Muestra!F19*Parámetros!$D$18+Muestra!A19</f>
        <v>14.308493513202725</v>
      </c>
      <c r="H19">
        <f ca="1">+Parámetros!$D$15+Parámetros!$D$16*Muestra!D19+Parámetros!$D$17*Muestra!E19+Muestra!F19*Parámetros!$D$18</f>
        <v>15.338090601612326</v>
      </c>
      <c r="I19">
        <f ca="1">+Parámetros!$H$15+Parámetros!$H$16*Muestra!D19+Muestra!E19*Parámetros!$H$17+Parámetros!$H$18*Muestra!F19</f>
        <v>15.336721020970424</v>
      </c>
      <c r="J19">
        <f t="shared" ca="1" si="0"/>
        <v>-1.0282275077676992</v>
      </c>
      <c r="P19">
        <f ca="1">NORMINV(RAND(),Parámetros!$D$12,(Parámetros!$D$13)^(1/2) )</f>
        <v>2.2928321845399262</v>
      </c>
      <c r="Q19">
        <f ca="1">NORMINV(RAND(),0,(Parámetros!$D$22)^(1/2) )</f>
        <v>1.9493995186117263</v>
      </c>
      <c r="R19">
        <v>1</v>
      </c>
      <c r="S19">
        <f t="shared" ca="1" si="1"/>
        <v>1.8730083230672467</v>
      </c>
      <c r="T19">
        <f t="shared" ca="1" si="1"/>
        <v>6.0709941259394737</v>
      </c>
      <c r="U19">
        <f ca="1">+Parámetros!$D$20*Muestra!S19+Parámetros!$D$21*Muestra!T19+Muestra!Q19</f>
        <v>1.9493995186117263</v>
      </c>
      <c r="X19">
        <f ca="1">+Parámetros!$H$15+Parámetros!$H$16*Muestra!D19</f>
        <v>2.7252203499984047</v>
      </c>
    </row>
    <row r="20" spans="1:24" x14ac:dyDescent="0.25">
      <c r="A20">
        <f ca="1">NORMINV(RAND(),Parámetros!$D$12,(Parámetros!$D$13)^(1/2) )</f>
        <v>-1.3661424291113364</v>
      </c>
      <c r="B20">
        <f ca="1">NORMINV(RAND(),0,(Parámetros!$D$22)^(1/2) )</f>
        <v>-13.512783258320351</v>
      </c>
      <c r="C20">
        <v>1</v>
      </c>
      <c r="D20">
        <v>0.95531891619978326</v>
      </c>
      <c r="E20">
        <v>7.1695682707811237</v>
      </c>
      <c r="F20">
        <f ca="1">+Parámetros!$D$20*Muestra!D20+Parámetros!$D$21*Muestra!E20+Muestra!B20</f>
        <v>-13.512783258320351</v>
      </c>
      <c r="G20">
        <f ca="1">+Parámetros!$D$15+Parámetros!$D$16*Muestra!D20+Parámetros!$D$17*Muestra!E20+Muestra!F20*Parámetros!$D$18+Muestra!A20</f>
        <v>-5.7540385004507808</v>
      </c>
      <c r="H20">
        <f ca="1">+Parámetros!$D$15+Parámetros!$D$16*Muestra!D20+Parámetros!$D$17*Muestra!E20+Muestra!F20*Parámetros!$D$18</f>
        <v>-4.3878960713394441</v>
      </c>
      <c r="I20">
        <f ca="1">+Parámetros!$H$15+Parámetros!$H$16*Muestra!D20+Muestra!E20*Parámetros!$H$17+Parámetros!$H$18*Muestra!F20</f>
        <v>-4.25770608851216</v>
      </c>
      <c r="J20">
        <f t="shared" ca="1" si="0"/>
        <v>-1.4963324119386208</v>
      </c>
      <c r="P20">
        <f ca="1">NORMINV(RAND(),Parámetros!$D$12,(Parámetros!$D$13)^(1/2) )</f>
        <v>2.8160155222441805</v>
      </c>
      <c r="Q20">
        <f ca="1">NORMINV(RAND(),0,(Parámetros!$D$22)^(1/2) )</f>
        <v>-11.120324080206998</v>
      </c>
      <c r="R20">
        <v>1</v>
      </c>
      <c r="S20">
        <f t="shared" ca="1" si="1"/>
        <v>0.4229280146209935</v>
      </c>
      <c r="T20">
        <f t="shared" ca="1" si="1"/>
        <v>5.4367270131941048</v>
      </c>
      <c r="U20">
        <f ca="1">+Parámetros!$D$20*Muestra!S20+Parámetros!$D$21*Muestra!T20+Muestra!Q20</f>
        <v>-11.120324080206998</v>
      </c>
      <c r="X20">
        <f ca="1">+Parámetros!$H$15+Parámetros!$H$16*Muestra!D20</f>
        <v>1.8939330186663641</v>
      </c>
    </row>
    <row r="21" spans="1:24" x14ac:dyDescent="0.25">
      <c r="A21">
        <f ca="1">NORMINV(RAND(),Parámetros!$D$12,(Parámetros!$D$13)^(1/2) )</f>
        <v>2.7661546507857646</v>
      </c>
      <c r="B21">
        <f ca="1">NORMINV(RAND(),0,(Parámetros!$D$22)^(1/2) )</f>
        <v>0.66675155979555711</v>
      </c>
      <c r="C21">
        <v>1</v>
      </c>
      <c r="D21">
        <v>6.8689239320573456</v>
      </c>
      <c r="E21">
        <v>9.0385963576240531</v>
      </c>
      <c r="F21">
        <f ca="1">+Parámetros!$D$20*Muestra!D21+Parámetros!$D$21*Muestra!E21+Muestra!B21</f>
        <v>0.66675155979555711</v>
      </c>
      <c r="G21">
        <f ca="1">+Parámetros!$D$15+Parámetros!$D$16*Muestra!D21+Parámetros!$D$17*Muestra!E21+Muestra!F21*Parámetros!$D$18+Muestra!A21</f>
        <v>20.340426500262723</v>
      </c>
      <c r="H21">
        <f ca="1">+Parámetros!$D$15+Parámetros!$D$16*Muestra!D21+Parámetros!$D$17*Muestra!E21+Muestra!F21*Parámetros!$D$18</f>
        <v>17.574271849476958</v>
      </c>
      <c r="I21">
        <f ca="1">+Parámetros!$H$15+Parámetros!$H$16*Muestra!D21+Muestra!E21*Parámetros!$H$17+Parámetros!$H$18*Muestra!F21</f>
        <v>17.729279370300521</v>
      </c>
      <c r="J21">
        <f t="shared" ca="1" si="0"/>
        <v>2.6111471299622018</v>
      </c>
      <c r="P21">
        <f ca="1">NORMINV(RAND(),Parámetros!$D$12,(Parámetros!$D$13)^(1/2) )</f>
        <v>-0.23724030421314093</v>
      </c>
      <c r="Q21">
        <f ca="1">NORMINV(RAND(),0,(Parámetros!$D$22)^(1/2) )</f>
        <v>6.235510000371459</v>
      </c>
      <c r="R21">
        <v>1</v>
      </c>
      <c r="S21">
        <f t="shared" ca="1" si="1"/>
        <v>3.1568368425011331</v>
      </c>
      <c r="T21">
        <f t="shared" ca="1" si="1"/>
        <v>7.7470624081290325</v>
      </c>
      <c r="U21">
        <f ca="1">+Parámetros!$D$20*Muestra!S21+Parámetros!$D$21*Muestra!T21+Muestra!Q21</f>
        <v>6.235510000371459</v>
      </c>
      <c r="X21">
        <f ca="1">+Parámetros!$H$15+Parámetros!$H$16*Muestra!D21</f>
        <v>7.6759939500234644</v>
      </c>
    </row>
    <row r="22" spans="1:24" x14ac:dyDescent="0.25">
      <c r="A22">
        <f ca="1">NORMINV(RAND(),Parámetros!$D$12,(Parámetros!$D$13)^(1/2) )</f>
        <v>-1.4744766519161805</v>
      </c>
      <c r="B22">
        <f ca="1">NORMINV(RAND(),0,(Parámetros!$D$22)^(1/2) )</f>
        <v>-12.995412873147254</v>
      </c>
      <c r="C22">
        <v>1</v>
      </c>
      <c r="D22">
        <v>8.7198391389404613</v>
      </c>
      <c r="E22">
        <v>2.3582736482990549</v>
      </c>
      <c r="F22">
        <f ca="1">+Parámetros!$D$20*Muestra!D22+Parámetros!$D$21*Muestra!E22+Muestra!B22</f>
        <v>-12.995412873147254</v>
      </c>
      <c r="G22">
        <f ca="1">+Parámetros!$D$15+Parámetros!$D$16*Muestra!D22+Parámetros!$D$17*Muestra!E22+Muestra!F22*Parámetros!$D$18+Muestra!A22</f>
        <v>-2.3917767378239194</v>
      </c>
      <c r="H22">
        <f ca="1">+Parámetros!$D$15+Parámetros!$D$16*Muestra!D22+Parámetros!$D$17*Muestra!E22+Muestra!F22*Parámetros!$D$18</f>
        <v>-0.9173000859077387</v>
      </c>
      <c r="I22">
        <f ca="1">+Parámetros!$H$15+Parámetros!$H$16*Muestra!D22+Muestra!E22*Parámetros!$H$17+Parámetros!$H$18*Muestra!F22</f>
        <v>-1.1397916660477456</v>
      </c>
      <c r="J22">
        <f t="shared" ca="1" si="0"/>
        <v>-1.2519850717761738</v>
      </c>
      <c r="P22">
        <f ca="1">NORMINV(RAND(),Parámetros!$D$12,(Parámetros!$D$13)^(1/2) )</f>
        <v>-0.51912457202322171</v>
      </c>
      <c r="Q22">
        <f ca="1">NORMINV(RAND(),0,(Parámetros!$D$22)^(1/2) )</f>
        <v>-7.2965627276402287</v>
      </c>
      <c r="R22">
        <v>1</v>
      </c>
      <c r="S22">
        <f t="shared" ca="1" si="1"/>
        <v>2.1426107070291933</v>
      </c>
      <c r="T22">
        <f t="shared" ca="1" si="1"/>
        <v>9.1488813069222825</v>
      </c>
      <c r="U22">
        <f ca="1">+Parámetros!$D$20*Muestra!S22+Parámetros!$D$21*Muestra!T22+Muestra!Q22</f>
        <v>-7.2965627276402287</v>
      </c>
      <c r="X22">
        <f ca="1">+Parámetros!$H$15+Parámetros!$H$16*Muestra!D22</f>
        <v>9.4857368185910289</v>
      </c>
    </row>
    <row r="23" spans="1:24" x14ac:dyDescent="0.25">
      <c r="A23">
        <f ca="1">NORMINV(RAND(),Parámetros!$D$12,(Parámetros!$D$13)^(1/2) )</f>
        <v>0.12953362863954426</v>
      </c>
      <c r="B23">
        <f ca="1">NORMINV(RAND(),0,(Parámetros!$D$22)^(1/2) )</f>
        <v>-13.333428932394188</v>
      </c>
      <c r="C23">
        <v>1</v>
      </c>
      <c r="D23">
        <v>1.0427963716143385</v>
      </c>
      <c r="E23">
        <v>8.8008053296753435</v>
      </c>
      <c r="F23">
        <f ca="1">+Parámetros!$D$20*Muestra!D23+Parámetros!$D$21*Muestra!E23+Muestra!B23</f>
        <v>-13.333428932394188</v>
      </c>
      <c r="G23">
        <f ca="1">+Parámetros!$D$15+Parámetros!$D$16*Muestra!D23+Parámetros!$D$17*Muestra!E23+Muestra!F23*Parámetros!$D$18+Muestra!A23</f>
        <v>-2.3602936024649619</v>
      </c>
      <c r="H23">
        <f ca="1">+Parámetros!$D$15+Parámetros!$D$16*Muestra!D23+Parámetros!$D$17*Muestra!E23+Muestra!F23*Parámetros!$D$18</f>
        <v>-2.4898272311045062</v>
      </c>
      <c r="I23">
        <f ca="1">+Parámetros!$H$15+Parámetros!$H$16*Muestra!D23+Muestra!E23*Parámetros!$H$17+Parámetros!$H$18*Muestra!F23</f>
        <v>-2.2984344173391591</v>
      </c>
      <c r="J23">
        <f t="shared" ca="1" si="0"/>
        <v>-6.1859185125802796E-2</v>
      </c>
      <c r="P23">
        <f ca="1">NORMINV(RAND(),Parámetros!$D$12,(Parámetros!$D$13)^(1/2) )</f>
        <v>0.22178300122525191</v>
      </c>
      <c r="Q23">
        <f ca="1">NORMINV(RAND(),0,(Parámetros!$D$22)^(1/2) )</f>
        <v>11.725190934585862</v>
      </c>
      <c r="R23">
        <v>1</v>
      </c>
      <c r="S23">
        <f t="shared" ca="1" si="1"/>
        <v>2.1277041589813708</v>
      </c>
      <c r="T23">
        <f t="shared" ca="1" si="1"/>
        <v>8.1407411631517608</v>
      </c>
      <c r="U23">
        <f ca="1">+Parámetros!$D$20*Muestra!S23+Parámetros!$D$21*Muestra!T23+Muestra!Q23</f>
        <v>11.725190934585862</v>
      </c>
      <c r="X23">
        <f ca="1">+Parámetros!$H$15+Parámetros!$H$16*Muestra!D23</f>
        <v>1.9794645981294345</v>
      </c>
    </row>
    <row r="24" spans="1:24" x14ac:dyDescent="0.25">
      <c r="A24">
        <f ca="1">NORMINV(RAND(),Parámetros!$D$12,(Parámetros!$D$13)^(1/2) )</f>
        <v>9.1414377650024969E-2</v>
      </c>
      <c r="B24">
        <f ca="1">NORMINV(RAND(),0,(Parámetros!$D$22)^(1/2) )</f>
        <v>7.2194545441696079</v>
      </c>
      <c r="C24">
        <v>1</v>
      </c>
      <c r="D24">
        <v>8.3999929582168935</v>
      </c>
      <c r="E24">
        <v>5.2533906955845158</v>
      </c>
      <c r="F24">
        <f ca="1">+Parámetros!$D$20*Muestra!D24+Parámetros!$D$21*Muestra!E24+Muestra!B24</f>
        <v>7.2194545441696079</v>
      </c>
      <c r="G24">
        <f ca="1">+Parámetros!$D$15+Parámetros!$D$16*Muestra!D24+Parámetros!$D$17*Muestra!E24+Muestra!F24*Parámetros!$D$18+Muestra!A24</f>
        <v>21.964252575621042</v>
      </c>
      <c r="H24">
        <f ca="1">+Parámetros!$D$15+Parámetros!$D$16*Muestra!D24+Parámetros!$D$17*Muestra!E24+Muestra!F24*Parámetros!$D$18</f>
        <v>21.872838197971017</v>
      </c>
      <c r="I24">
        <f ca="1">+Parámetros!$H$15+Parámetros!$H$16*Muestra!D24+Muestra!E24*Parámetros!$H$17+Parámetros!$H$18*Muestra!F24</f>
        <v>21.889149412525398</v>
      </c>
      <c r="J24">
        <f t="shared" ca="1" si="0"/>
        <v>7.5103163095644021E-2</v>
      </c>
      <c r="P24">
        <f ca="1">NORMINV(RAND(),Parámetros!$D$12,(Parámetros!$D$13)^(1/2) )</f>
        <v>0.99062014021951283</v>
      </c>
      <c r="Q24">
        <f ca="1">NORMINV(RAND(),0,(Parámetros!$D$22)^(1/2) )</f>
        <v>-18.80946600624014</v>
      </c>
      <c r="R24">
        <v>1</v>
      </c>
      <c r="S24">
        <f t="shared" ca="1" si="1"/>
        <v>6.7284296446454483</v>
      </c>
      <c r="T24">
        <f t="shared" ca="1" si="1"/>
        <v>8.4988696576759164</v>
      </c>
      <c r="U24">
        <f ca="1">+Parámetros!$D$20*Muestra!S24+Parámetros!$D$21*Muestra!T24+Muestra!Q24</f>
        <v>-18.80946600624014</v>
      </c>
      <c r="X24">
        <f ca="1">+Parámetros!$H$15+Parámetros!$H$16*Muestra!D24</f>
        <v>9.1730053966163858</v>
      </c>
    </row>
    <row r="25" spans="1:24" x14ac:dyDescent="0.25">
      <c r="A25">
        <f ca="1">NORMINV(RAND(),Parámetros!$D$12,(Parámetros!$D$13)^(1/2) )</f>
        <v>-7.8159033823504268E-2</v>
      </c>
      <c r="B25">
        <f ca="1">NORMINV(RAND(),0,(Parámetros!$D$22)^(1/2) )</f>
        <v>4.1135981667538504</v>
      </c>
      <c r="C25">
        <v>1</v>
      </c>
      <c r="D25">
        <v>3.3423940402824828</v>
      </c>
      <c r="E25">
        <v>7.7428103174982619</v>
      </c>
      <c r="F25">
        <f ca="1">+Parámetros!$D$20*Muestra!D25+Parámetros!$D$21*Muestra!E25+Muestra!B25</f>
        <v>4.1135981667538504</v>
      </c>
      <c r="G25">
        <f ca="1">+Parámetros!$D$15+Parámetros!$D$16*Muestra!D25+Parámetros!$D$17*Muestra!E25+Muestra!F25*Parámetros!$D$18+Muestra!A25</f>
        <v>16.120643490711092</v>
      </c>
      <c r="H25">
        <f ca="1">+Parámetros!$D$15+Parámetros!$D$16*Muestra!D25+Parámetros!$D$17*Muestra!E25+Muestra!F25*Parámetros!$D$18</f>
        <v>16.198802524534596</v>
      </c>
      <c r="I25">
        <f ca="1">+Parámetros!$H$15+Parámetros!$H$16*Muestra!D25+Muestra!E25*Parámetros!$H$17+Parámetros!$H$18*Muestra!F25</f>
        <v>16.403670461433848</v>
      </c>
      <c r="J25">
        <f t="shared" ca="1" si="0"/>
        <v>-0.28302697072275507</v>
      </c>
      <c r="P25">
        <f ca="1">NORMINV(RAND(),Parámetros!$D$12,(Parámetros!$D$13)^(1/2) )</f>
        <v>1.2354647658062727</v>
      </c>
      <c r="Q25">
        <f ca="1">NORMINV(RAND(),0,(Parámetros!$D$22)^(1/2) )</f>
        <v>5.2913563982701364</v>
      </c>
      <c r="R25">
        <v>1</v>
      </c>
      <c r="S25">
        <f t="shared" ca="1" si="1"/>
        <v>2.6435516484780841</v>
      </c>
      <c r="T25">
        <f t="shared" ca="1" si="1"/>
        <v>2.7716699672984935</v>
      </c>
      <c r="U25">
        <f ca="1">+Parámetros!$D$20*Muestra!S25+Parámetros!$D$21*Muestra!T25+Muestra!Q25</f>
        <v>5.2913563982701364</v>
      </c>
      <c r="X25">
        <f ca="1">+Parámetros!$H$15+Parámetros!$H$16*Muestra!D25</f>
        <v>4.2279092950936539</v>
      </c>
    </row>
    <row r="26" spans="1:24" x14ac:dyDescent="0.25">
      <c r="A26">
        <f ca="1">NORMINV(RAND(),Parámetros!$D$12,(Parámetros!$D$13)^(1/2) )</f>
        <v>0.71730454710052705</v>
      </c>
      <c r="B26">
        <f ca="1">NORMINV(RAND(),0,(Parámetros!$D$22)^(1/2) )</f>
        <v>-7.8520547249032768</v>
      </c>
      <c r="C26">
        <v>1</v>
      </c>
      <c r="D26">
        <v>9.4539113114309874</v>
      </c>
      <c r="E26">
        <v>8.8910818446930762</v>
      </c>
      <c r="F26">
        <f ca="1">+Parámetros!$D$20*Muestra!D26+Parámetros!$D$21*Muestra!E26+Muestra!B26</f>
        <v>-7.8520547249032768</v>
      </c>
      <c r="G26">
        <f ca="1">+Parámetros!$D$15+Parámetros!$D$16*Muestra!D26+Parámetros!$D$17*Muestra!E26+Muestra!F26*Parámetros!$D$18+Muestra!A26</f>
        <v>12.210242978321313</v>
      </c>
      <c r="H26">
        <f ca="1">+Parámetros!$D$15+Parámetros!$D$16*Muestra!D26+Parámetros!$D$17*Muestra!E26+Muestra!F26*Parámetros!$D$18</f>
        <v>11.492938431220786</v>
      </c>
      <c r="I26">
        <f ca="1">+Parámetros!$H$15+Parámetros!$H$16*Muestra!D26+Muestra!E26*Parámetros!$H$17+Parámetros!$H$18*Muestra!F26</f>
        <v>11.533619193990662</v>
      </c>
      <c r="J26">
        <f t="shared" ca="1" si="0"/>
        <v>0.67662378433065129</v>
      </c>
      <c r="P26">
        <f ca="1">NORMINV(RAND(),Parámetros!$D$12,(Parámetros!$D$13)^(1/2) )</f>
        <v>1.5630732707895567</v>
      </c>
      <c r="Q26">
        <f ca="1">NORMINV(RAND(),0,(Parámetros!$D$22)^(1/2) )</f>
        <v>3.1889843492324097</v>
      </c>
      <c r="R26">
        <v>1</v>
      </c>
      <c r="S26">
        <f t="shared" ca="1" si="1"/>
        <v>1.0289275385673669</v>
      </c>
      <c r="T26">
        <f t="shared" ca="1" si="1"/>
        <v>8.7661889706130118</v>
      </c>
      <c r="U26">
        <f ca="1">+Parámetros!$D$20*Muestra!S26+Parámetros!$D$21*Muestra!T26+Muestra!Q26</f>
        <v>3.1889843492324097</v>
      </c>
      <c r="X26">
        <f ca="1">+Parámetros!$H$15+Parámetros!$H$16*Muestra!D26</f>
        <v>10.203480059469012</v>
      </c>
    </row>
    <row r="27" spans="1:24" x14ac:dyDescent="0.25">
      <c r="A27">
        <f ca="1">NORMINV(RAND(),Parámetros!$D$12,(Parámetros!$D$13)^(1/2) )</f>
        <v>-0.29572908897139893</v>
      </c>
      <c r="B27">
        <f ca="1">NORMINV(RAND(),0,(Parámetros!$D$22)^(1/2) )</f>
        <v>5.4771788288436163</v>
      </c>
      <c r="C27">
        <v>1</v>
      </c>
      <c r="D27">
        <v>1.8793014688825527</v>
      </c>
      <c r="E27">
        <v>0.1961066635643216</v>
      </c>
      <c r="F27">
        <f ca="1">+Parámetros!$D$20*Muestra!D27+Parámetros!$D$21*Muestra!E27+Muestra!B27</f>
        <v>5.4771788288436163</v>
      </c>
      <c r="G27">
        <f ca="1">+Parámetros!$D$15+Parámetros!$D$16*Muestra!D27+Parámetros!$D$17*Muestra!E27+Muestra!F27*Parámetros!$D$18+Muestra!A27</f>
        <v>8.2568578723190917</v>
      </c>
      <c r="H27">
        <f ca="1">+Parámetros!$D$15+Parámetros!$D$16*Muestra!D27+Parámetros!$D$17*Muestra!E27+Muestra!F27*Parámetros!$D$18</f>
        <v>8.5525869612904906</v>
      </c>
      <c r="I27">
        <f ca="1">+Parámetros!$H$15+Parámetros!$H$16*Muestra!D27+Muestra!E27*Parámetros!$H$17+Parámetros!$H$18*Muestra!F27</f>
        <v>8.5110368736610091</v>
      </c>
      <c r="J27">
        <f t="shared" ca="1" si="0"/>
        <v>-0.2541790013419174</v>
      </c>
      <c r="P27">
        <f ca="1">NORMINV(RAND(),Parámetros!$D$12,(Parámetros!$D$13)^(1/2) )</f>
        <v>-0.14460668387313019</v>
      </c>
      <c r="Q27">
        <f ca="1">NORMINV(RAND(),0,(Parámetros!$D$22)^(1/2) )</f>
        <v>6.2649733913702317</v>
      </c>
      <c r="R27">
        <v>1</v>
      </c>
      <c r="S27">
        <f t="shared" ca="1" si="1"/>
        <v>9.2899657868269934</v>
      </c>
      <c r="T27">
        <f t="shared" ca="1" si="1"/>
        <v>6.819314968463952</v>
      </c>
      <c r="U27">
        <f ca="1">+Parámetros!$D$20*Muestra!S27+Parámetros!$D$21*Muestra!T27+Muestra!Q27</f>
        <v>6.2649733913702317</v>
      </c>
      <c r="X27">
        <f ca="1">+Parámetros!$H$15+Parámetros!$H$16*Muestra!D27</f>
        <v>2.7973622136830181</v>
      </c>
    </row>
    <row r="28" spans="1:24" x14ac:dyDescent="0.25">
      <c r="A28">
        <f ca="1">NORMINV(RAND(),Parámetros!$D$12,(Parámetros!$D$13)^(1/2) )</f>
        <v>1.1676111996857699</v>
      </c>
      <c r="B28">
        <f ca="1">NORMINV(RAND(),0,(Parámetros!$D$22)^(1/2) )</f>
        <v>14.072870387152348</v>
      </c>
      <c r="C28">
        <v>1</v>
      </c>
      <c r="D28">
        <v>9.6963149709071246</v>
      </c>
      <c r="E28">
        <v>5.8598869166612744</v>
      </c>
      <c r="F28">
        <f ca="1">+Parámetros!$D$20*Muestra!D28+Parámetros!$D$21*Muestra!E28+Muestra!B28</f>
        <v>14.072870387152348</v>
      </c>
      <c r="G28">
        <f ca="1">+Parámetros!$D$15+Parámetros!$D$16*Muestra!D28+Parámetros!$D$17*Muestra!E28+Muestra!F28*Parámetros!$D$18+Muestra!A28</f>
        <v>31.796683474406517</v>
      </c>
      <c r="H28">
        <f ca="1">+Parámetros!$D$15+Parámetros!$D$16*Muestra!D28+Parámetros!$D$17*Muestra!E28+Muestra!F28*Parámetros!$D$18</f>
        <v>30.629072274720748</v>
      </c>
      <c r="I28">
        <f ca="1">+Parámetros!$H$15+Parámetros!$H$16*Muestra!D28+Muestra!E28*Parámetros!$H$17+Parámetros!$H$18*Muestra!F28</f>
        <v>30.680826172558319</v>
      </c>
      <c r="J28">
        <f t="shared" ca="1" si="0"/>
        <v>1.1158573018481981</v>
      </c>
      <c r="P28">
        <f ca="1">NORMINV(RAND(),Parámetros!$D$12,(Parámetros!$D$13)^(1/2) )</f>
        <v>-1.3708039579731259</v>
      </c>
      <c r="Q28">
        <f ca="1">NORMINV(RAND(),0,(Parámetros!$D$22)^(1/2) )</f>
        <v>-1.5078270737031692</v>
      </c>
      <c r="R28">
        <v>1</v>
      </c>
      <c r="S28">
        <f t="shared" ca="1" si="1"/>
        <v>1.2796106855565381</v>
      </c>
      <c r="T28">
        <f t="shared" ca="1" si="1"/>
        <v>5.8265120686390572</v>
      </c>
      <c r="U28">
        <f ca="1">+Parámetros!$D$20*Muestra!S28+Parámetros!$D$21*Muestra!T28+Muestra!Q28</f>
        <v>-1.5078270737031692</v>
      </c>
      <c r="X28">
        <f ca="1">+Parámetros!$H$15+Parámetros!$H$16*Muestra!D28</f>
        <v>10.440491615925106</v>
      </c>
    </row>
    <row r="29" spans="1:24" x14ac:dyDescent="0.25">
      <c r="A29">
        <f ca="1">NORMINV(RAND(),Parámetros!$D$12,(Parámetros!$D$13)^(1/2) )</f>
        <v>-0.25454393445390455</v>
      </c>
      <c r="B29">
        <f ca="1">NORMINV(RAND(),0,(Parámetros!$D$22)^(1/2) )</f>
        <v>6.3055127354776372</v>
      </c>
      <c r="C29">
        <v>1</v>
      </c>
      <c r="D29">
        <v>1.2619593316565914</v>
      </c>
      <c r="E29">
        <v>4.0605903422208831</v>
      </c>
      <c r="F29">
        <f ca="1">+Parámetros!$D$20*Muestra!D29+Parámetros!$D$21*Muestra!E29+Muestra!B29</f>
        <v>6.3055127354776372</v>
      </c>
      <c r="G29">
        <f ca="1">+Parámetros!$D$15+Parámetros!$D$16*Muestra!D29+Parámetros!$D$17*Muestra!E29+Muestra!F29*Parámetros!$D$18+Muestra!A29</f>
        <v>12.373518474901207</v>
      </c>
      <c r="H29">
        <f ca="1">+Parámetros!$D$15+Parámetros!$D$16*Muestra!D29+Parámetros!$D$17*Muestra!E29+Muestra!F29*Parámetros!$D$18</f>
        <v>12.628062409355111</v>
      </c>
      <c r="I29">
        <f ca="1">+Parámetros!$H$15+Parámetros!$H$16*Muestra!D29+Muestra!E29*Parámetros!$H$17+Parámetros!$H$18*Muestra!F29</f>
        <v>12.752272497630104</v>
      </c>
      <c r="J29">
        <f t="shared" ca="1" si="0"/>
        <v>-0.3787540227288968</v>
      </c>
      <c r="P29">
        <f ca="1">NORMINV(RAND(),Parámetros!$D$12,(Parámetros!$D$13)^(1/2) )</f>
        <v>0.64356567430822775</v>
      </c>
      <c r="Q29">
        <f ca="1">NORMINV(RAND(),0,(Parámetros!$D$22)^(1/2) )</f>
        <v>11.633271042067685</v>
      </c>
      <c r="R29">
        <v>1</v>
      </c>
      <c r="S29">
        <f t="shared" ca="1" si="1"/>
        <v>4.1703071368694502</v>
      </c>
      <c r="T29">
        <f t="shared" ca="1" si="1"/>
        <v>2.6071975495651811</v>
      </c>
      <c r="U29">
        <f ca="1">+Parámetros!$D$20*Muestra!S29+Parámetros!$D$21*Muestra!T29+Muestra!Q29</f>
        <v>11.633271042067685</v>
      </c>
      <c r="X29">
        <f ca="1">+Parámetros!$H$15+Parámetros!$H$16*Muestra!D29</f>
        <v>2.1937524285582177</v>
      </c>
    </row>
    <row r="30" spans="1:24" x14ac:dyDescent="0.25">
      <c r="A30">
        <f ca="1">NORMINV(RAND(),Parámetros!$D$12,(Parámetros!$D$13)^(1/2) )</f>
        <v>-0.51414841392039035</v>
      </c>
      <c r="B30">
        <f ca="1">NORMINV(RAND(),0,(Parámetros!$D$22)^(1/2) )</f>
        <v>3.638406348523044</v>
      </c>
      <c r="C30">
        <v>1</v>
      </c>
      <c r="D30">
        <v>9.1753273433707179</v>
      </c>
      <c r="E30">
        <v>0.12813368061990738</v>
      </c>
      <c r="F30">
        <f ca="1">+Parámetros!$D$20*Muestra!D30+Parámetros!$D$21*Muestra!E30+Muestra!B30</f>
        <v>3.638406348523044</v>
      </c>
      <c r="G30">
        <f ca="1">+Parámetros!$D$15+Parámetros!$D$16*Muestra!D30+Parámetros!$D$17*Muestra!E30+Muestra!F30*Parámetros!$D$18+Muestra!A30</f>
        <v>13.42771895859328</v>
      </c>
      <c r="H30">
        <f ca="1">+Parámetros!$D$15+Parámetros!$D$16*Muestra!D30+Parámetros!$D$17*Muestra!E30+Muestra!F30*Parámetros!$D$18</f>
        <v>13.94186737251367</v>
      </c>
      <c r="I30">
        <f ca="1">+Parámetros!$H$15+Parámetros!$H$16*Muestra!D30+Muestra!E30*Parámetros!$H$17+Parámetros!$H$18*Muestra!F30</f>
        <v>13.724381622859349</v>
      </c>
      <c r="J30">
        <f t="shared" ca="1" si="0"/>
        <v>-0.29666266426606924</v>
      </c>
      <c r="P30">
        <f ca="1">NORMINV(RAND(),Parámetros!$D$12,(Parámetros!$D$13)^(1/2) )</f>
        <v>0.81406913001434089</v>
      </c>
      <c r="Q30">
        <f ca="1">NORMINV(RAND(),0,(Parámetros!$D$22)^(1/2) )</f>
        <v>-5.5944019838634222</v>
      </c>
      <c r="R30">
        <v>1</v>
      </c>
      <c r="S30">
        <f t="shared" ca="1" si="1"/>
        <v>0.23542610611231862</v>
      </c>
      <c r="T30">
        <f t="shared" ca="1" si="1"/>
        <v>1.6722561078622822</v>
      </c>
      <c r="U30">
        <f ca="1">+Parámetros!$D$20*Muestra!S30+Parámetros!$D$21*Muestra!T30+Muestra!Q30</f>
        <v>-5.5944019838634222</v>
      </c>
      <c r="X30">
        <f ca="1">+Parámetros!$H$15+Parámetros!$H$16*Muestra!D30</f>
        <v>9.9310930005592066</v>
      </c>
    </row>
    <row r="31" spans="1:24" x14ac:dyDescent="0.25">
      <c r="A31">
        <f ca="1">NORMINV(RAND(),Parámetros!$D$12,(Parámetros!$D$13)^(1/2) )</f>
        <v>-0.29140839680098651</v>
      </c>
      <c r="B31">
        <f ca="1">NORMINV(RAND(),0,(Parámetros!$D$22)^(1/2) )</f>
        <v>4.5265508134462982</v>
      </c>
      <c r="C31">
        <v>1</v>
      </c>
      <c r="D31">
        <v>1.4197526037153663</v>
      </c>
      <c r="E31">
        <v>6.1830459929552362</v>
      </c>
      <c r="F31">
        <f ca="1">+Parámetros!$D$20*Muestra!D31+Parámetros!$D$21*Muestra!E31+Muestra!B31</f>
        <v>4.5265508134462982</v>
      </c>
      <c r="G31">
        <f ca="1">+Parámetros!$D$15+Parámetros!$D$16*Muestra!D31+Parámetros!$D$17*Muestra!E31+Muestra!F31*Parámetros!$D$18+Muestra!A31</f>
        <v>12.837941013315914</v>
      </c>
      <c r="H31">
        <f ca="1">+Parámetros!$D$15+Parámetros!$D$16*Muestra!D31+Parámetros!$D$17*Muestra!E31+Muestra!F31*Parámetros!$D$18</f>
        <v>13.129349410116902</v>
      </c>
      <c r="I31">
        <f ca="1">+Parámetros!$H$15+Parámetros!$H$16*Muestra!D31+Muestra!E31*Parámetros!$H$17+Parámetros!$H$18*Muestra!F31</f>
        <v>13.320116864117047</v>
      </c>
      <c r="J31">
        <f t="shared" ca="1" si="0"/>
        <v>-0.48217585080113246</v>
      </c>
      <c r="P31">
        <f ca="1">NORMINV(RAND(),Parámetros!$D$12,(Parámetros!$D$13)^(1/2) )</f>
        <v>-0.81018678161164093</v>
      </c>
      <c r="Q31">
        <f ca="1">NORMINV(RAND(),0,(Parámetros!$D$22)^(1/2) )</f>
        <v>-0.65229066166125271</v>
      </c>
      <c r="R31">
        <v>1</v>
      </c>
      <c r="S31">
        <f t="shared" ca="1" si="1"/>
        <v>9.1445796039280278</v>
      </c>
      <c r="T31">
        <f t="shared" ca="1" si="1"/>
        <v>6.1632561771888348</v>
      </c>
      <c r="U31">
        <f ca="1">+Parámetros!$D$20*Muestra!S31+Parámetros!$D$21*Muestra!T31+Muestra!Q31</f>
        <v>-0.65229066166125271</v>
      </c>
      <c r="X31">
        <f ca="1">+Parámetros!$H$15+Parámetros!$H$16*Muestra!D31</f>
        <v>2.3480356975887817</v>
      </c>
    </row>
    <row r="32" spans="1:24" x14ac:dyDescent="0.25">
      <c r="A32">
        <f ca="1">NORMINV(RAND(),Parámetros!$D$12,(Parámetros!$D$13)^(1/2) )</f>
        <v>9.6941506196706245E-2</v>
      </c>
      <c r="B32">
        <f ca="1">NORMINV(RAND(),0,(Parámetros!$D$22)^(1/2) )</f>
        <v>6.0628870536020134</v>
      </c>
      <c r="C32">
        <v>1</v>
      </c>
      <c r="D32">
        <v>2.5815041042943996</v>
      </c>
      <c r="E32">
        <v>9.0286343091479431</v>
      </c>
      <c r="F32">
        <f ca="1">+Parámetros!$D$20*Muestra!D32+Parámetros!$D$21*Muestra!E32+Muestra!B32</f>
        <v>6.0628870536020134</v>
      </c>
      <c r="G32">
        <f ca="1">+Parámetros!$D$15+Parámetros!$D$16*Muestra!D32+Parámetros!$D$17*Muestra!E32+Muestra!F32*Parámetros!$D$18+Muestra!A32</f>
        <v>18.769966973241061</v>
      </c>
      <c r="H32">
        <f ca="1">+Parámetros!$D$15+Parámetros!$D$16*Muestra!D32+Parámetros!$D$17*Muestra!E32+Muestra!F32*Parámetros!$D$18</f>
        <v>18.673025467044354</v>
      </c>
      <c r="I32">
        <f ca="1">+Parámetros!$H$15+Parámetros!$H$16*Muestra!D32+Muestra!E32*Parámetros!$H$17+Parámetros!$H$18*Muestra!F32</f>
        <v>18.955464503162275</v>
      </c>
      <c r="J32">
        <f t="shared" ca="1" si="0"/>
        <v>-0.18549752992121427</v>
      </c>
      <c r="P32">
        <f ca="1">NORMINV(RAND(),Parámetros!$D$12,(Parámetros!$D$13)^(1/2) )</f>
        <v>2.1575668416412359</v>
      </c>
      <c r="Q32">
        <f ca="1">NORMINV(RAND(),0,(Parámetros!$D$22)^(1/2) )</f>
        <v>12.329622107425845</v>
      </c>
      <c r="R32">
        <v>1</v>
      </c>
      <c r="S32">
        <f t="shared" ca="1" si="1"/>
        <v>1.7972644118707948</v>
      </c>
      <c r="T32">
        <f t="shared" ca="1" si="1"/>
        <v>6.8052453922731519</v>
      </c>
      <c r="U32">
        <f ca="1">+Parámetros!$D$20*Muestra!S32+Parámetros!$D$21*Muestra!T32+Muestra!Q32</f>
        <v>12.329622107425845</v>
      </c>
      <c r="X32">
        <f ca="1">+Parámetros!$H$15+Parámetros!$H$16*Muestra!D32</f>
        <v>3.4839448334595007</v>
      </c>
    </row>
    <row r="33" spans="1:24" x14ac:dyDescent="0.25">
      <c r="A33">
        <f ca="1">NORMINV(RAND(),Parámetros!$D$12,(Parámetros!$D$13)^(1/2) )</f>
        <v>0.65939499014294944</v>
      </c>
      <c r="B33">
        <f ca="1">NORMINV(RAND(),0,(Parámetros!$D$22)^(1/2) )</f>
        <v>-16.728375563803485</v>
      </c>
      <c r="C33">
        <v>1</v>
      </c>
      <c r="D33">
        <v>8.0076970514490622</v>
      </c>
      <c r="E33">
        <v>0.66566915688989869</v>
      </c>
      <c r="F33">
        <f ca="1">+Parámetros!$D$20*Muestra!D33+Parámetros!$D$21*Muestra!E33+Muestra!B33</f>
        <v>-16.728375563803485</v>
      </c>
      <c r="G33">
        <f ca="1">+Parámetros!$D$15+Parámetros!$D$16*Muestra!D33+Parámetros!$D$17*Muestra!E33+Muestra!F33*Parámetros!$D$18+Muestra!A33</f>
        <v>-6.395614365321574</v>
      </c>
      <c r="H33">
        <f ca="1">+Parámetros!$D$15+Parámetros!$D$16*Muestra!D33+Parámetros!$D$17*Muestra!E33+Muestra!F33*Parámetros!$D$18</f>
        <v>-7.0550093554645237</v>
      </c>
      <c r="I33">
        <f ca="1">+Parámetros!$H$15+Parámetros!$H$16*Muestra!D33+Muestra!E33*Parámetros!$H$17+Parámetros!$H$18*Muestra!F33</f>
        <v>-7.3485068107642597</v>
      </c>
      <c r="J33">
        <f t="shared" ca="1" si="0"/>
        <v>0.9528924454426857</v>
      </c>
      <c r="P33">
        <f ca="1">NORMINV(RAND(),Parámetros!$D$12,(Parámetros!$D$13)^(1/2) )</f>
        <v>-0.29437731575430515</v>
      </c>
      <c r="Q33">
        <f ca="1">NORMINV(RAND(),0,(Parámetros!$D$22)^(1/2) )</f>
        <v>-9.6169584239838866</v>
      </c>
      <c r="R33">
        <v>1</v>
      </c>
      <c r="S33">
        <f t="shared" ca="1" si="1"/>
        <v>4.5669399213093058</v>
      </c>
      <c r="T33">
        <f t="shared" ca="1" si="1"/>
        <v>5.1651201873786921</v>
      </c>
      <c r="U33">
        <f ca="1">+Parámetros!$D$20*Muestra!S33+Parámetros!$D$21*Muestra!T33+Muestra!Q33</f>
        <v>-9.6169584239838866</v>
      </c>
      <c r="X33">
        <f ca="1">+Parámetros!$H$15+Parámetros!$H$16*Muestra!D33</f>
        <v>8.7894358430240995</v>
      </c>
    </row>
    <row r="34" spans="1:24" x14ac:dyDescent="0.25">
      <c r="A34">
        <f ca="1">NORMINV(RAND(),Parámetros!$D$12,(Parámetros!$D$13)^(1/2) )</f>
        <v>-0.48697573679968981</v>
      </c>
      <c r="B34">
        <f ca="1">NORMINV(RAND(),0,(Parámetros!$D$22)^(1/2) )</f>
        <v>-6.5004104043704185</v>
      </c>
      <c r="C34">
        <v>1</v>
      </c>
      <c r="D34">
        <v>4.093167214486682</v>
      </c>
      <c r="E34">
        <v>5.6901610612885793</v>
      </c>
      <c r="F34">
        <f ca="1">+Parámetros!$D$20*Muestra!D34+Parámetros!$D$21*Muestra!E34+Muestra!B34</f>
        <v>-6.5004104043704185</v>
      </c>
      <c r="G34">
        <f ca="1">+Parámetros!$D$15+Parámetros!$D$16*Muestra!D34+Parámetros!$D$17*Muestra!E34+Muestra!F34*Parámetros!$D$18+Muestra!A34</f>
        <v>3.795942134605153</v>
      </c>
      <c r="H34">
        <f ca="1">+Parámetros!$D$15+Parámetros!$D$16*Muestra!D34+Parámetros!$D$17*Muestra!E34+Muestra!F34*Parámetros!$D$18</f>
        <v>4.2829178714048428</v>
      </c>
      <c r="I34">
        <f ca="1">+Parámetros!$H$15+Parámetros!$H$16*Muestra!D34+Muestra!E34*Parámetros!$H$17+Parámetros!$H$18*Muestra!F34</f>
        <v>4.3291715747388162</v>
      </c>
      <c r="J34">
        <f t="shared" ca="1" si="0"/>
        <v>-0.53322944013366325</v>
      </c>
      <c r="P34">
        <f ca="1">NORMINV(RAND(),Parámetros!$D$12,(Parámetros!$D$13)^(1/2) )</f>
        <v>1.4679608152696555</v>
      </c>
      <c r="Q34">
        <f ca="1">NORMINV(RAND(),0,(Parámetros!$D$22)^(1/2) )</f>
        <v>11.043078318431521</v>
      </c>
      <c r="R34">
        <v>1</v>
      </c>
      <c r="S34">
        <f t="shared" ca="1" si="1"/>
        <v>1.4290910769398457</v>
      </c>
      <c r="T34">
        <f t="shared" ca="1" si="1"/>
        <v>6.6734015926568011</v>
      </c>
      <c r="U34">
        <f ca="1">+Parámetros!$D$20*Muestra!S34+Parámetros!$D$21*Muestra!T34+Muestra!Q34</f>
        <v>11.043078318431521</v>
      </c>
      <c r="X34">
        <f ca="1">+Parámetros!$H$15+Parámetros!$H$16*Muestra!D34</f>
        <v>4.9619820353656969</v>
      </c>
    </row>
    <row r="35" spans="1:24" x14ac:dyDescent="0.25">
      <c r="A35">
        <f ca="1">NORMINV(RAND(),Parámetros!$D$12,(Parámetros!$D$13)^(1/2) )</f>
        <v>0.55922839819642878</v>
      </c>
      <c r="B35">
        <f ca="1">NORMINV(RAND(),0,(Parámetros!$D$22)^(1/2) )</f>
        <v>8.281227123865099</v>
      </c>
      <c r="C35">
        <v>1</v>
      </c>
      <c r="D35">
        <v>6.1222067088298751</v>
      </c>
      <c r="E35">
        <v>3.4707906200964924</v>
      </c>
      <c r="F35">
        <f ca="1">+Parámetros!$D$20*Muestra!D35+Parámetros!$D$21*Muestra!E35+Muestra!B35</f>
        <v>8.281227123865099</v>
      </c>
      <c r="G35">
        <f ca="1">+Parámetros!$D$15+Parámetros!$D$16*Muestra!D35+Parámetros!$D$17*Muestra!E35+Muestra!F35*Parámetros!$D$18+Muestra!A35</f>
        <v>19.433452850987894</v>
      </c>
      <c r="H35">
        <f ca="1">+Parámetros!$D$15+Parámetros!$D$16*Muestra!D35+Parámetros!$D$17*Muestra!E35+Muestra!F35*Parámetros!$D$18</f>
        <v>18.874224452791466</v>
      </c>
      <c r="I35">
        <f ca="1">+Parámetros!$H$15+Parámetros!$H$16*Muestra!D35+Muestra!E35*Parámetros!$H$17+Parámetros!$H$18*Muestra!F35</f>
        <v>18.879756476776944</v>
      </c>
      <c r="J35">
        <f t="shared" ca="1" si="0"/>
        <v>0.55369637421095064</v>
      </c>
      <c r="P35">
        <f ca="1">NORMINV(RAND(),Parámetros!$D$12,(Parámetros!$D$13)^(1/2) )</f>
        <v>0.64483678818338808</v>
      </c>
      <c r="Q35">
        <f ca="1">NORMINV(RAND(),0,(Parámetros!$D$22)^(1/2) )</f>
        <v>1.1093009262589653</v>
      </c>
      <c r="R35">
        <v>1</v>
      </c>
      <c r="S35">
        <f t="shared" ca="1" si="1"/>
        <v>6.8392793432981636</v>
      </c>
      <c r="T35">
        <f t="shared" ca="1" si="1"/>
        <v>6.4716601610081046</v>
      </c>
      <c r="U35">
        <f ca="1">+Parámetros!$D$20*Muestra!S35+Parámetros!$D$21*Muestra!T35+Muestra!Q35</f>
        <v>1.1093009262589653</v>
      </c>
      <c r="X35">
        <f ca="1">+Parámetros!$H$15+Parámetros!$H$16*Muestra!D35</f>
        <v>6.945886938882663</v>
      </c>
    </row>
    <row r="36" spans="1:24" x14ac:dyDescent="0.25">
      <c r="A36">
        <f ca="1">NORMINV(RAND(),Parámetros!$D$12,(Parámetros!$D$13)^(1/2) )</f>
        <v>-0.15138873458105681</v>
      </c>
      <c r="B36">
        <f ca="1">NORMINV(RAND(),0,(Parámetros!$D$22)^(1/2) )</f>
        <v>6.647128272004541</v>
      </c>
      <c r="C36">
        <v>1</v>
      </c>
      <c r="D36">
        <v>7.8197462334284342</v>
      </c>
      <c r="E36">
        <v>5.6609052974090002</v>
      </c>
      <c r="F36">
        <f ca="1">+Parámetros!$D$20*Muestra!D36+Parámetros!$D$21*Muestra!E36+Muestra!B36</f>
        <v>6.647128272004541</v>
      </c>
      <c r="G36">
        <f ca="1">+Parámetros!$D$15+Parámetros!$D$16*Muestra!D36+Parámetros!$D$17*Muestra!E36+Muestra!F36*Parámetros!$D$18+Muestra!A36</f>
        <v>20.976391068260916</v>
      </c>
      <c r="H36">
        <f ca="1">+Parámetros!$D$15+Parámetros!$D$16*Muestra!D36+Parámetros!$D$17*Muestra!E36+Muestra!F36*Parámetros!$D$18</f>
        <v>21.127779802841975</v>
      </c>
      <c r="I36">
        <f ca="1">+Parámetros!$H$15+Parámetros!$H$16*Muestra!D36+Muestra!E36*Parámetros!$H$17+Parámetros!$H$18*Muestra!F36</f>
        <v>21.169063970706318</v>
      </c>
      <c r="J36">
        <f t="shared" ca="1" si="0"/>
        <v>-0.19267290244540192</v>
      </c>
      <c r="P36">
        <f ca="1">NORMINV(RAND(),Parámetros!$D$12,(Parámetros!$D$13)^(1/2) )</f>
        <v>0.70981135493285996</v>
      </c>
      <c r="Q36">
        <f ca="1">NORMINV(RAND(),0,(Parámetros!$D$22)^(1/2) )</f>
        <v>11.659445728287841</v>
      </c>
      <c r="R36">
        <v>1</v>
      </c>
      <c r="S36">
        <f t="shared" ca="1" si="1"/>
        <v>5.8779180719781277</v>
      </c>
      <c r="T36">
        <f t="shared" ca="1" si="1"/>
        <v>0.37287174296612768</v>
      </c>
      <c r="U36">
        <f ca="1">+Parámetros!$D$20*Muestra!S36+Parámetros!$D$21*Muestra!T36+Muestra!Q36</f>
        <v>11.659445728287841</v>
      </c>
      <c r="X36">
        <f ca="1">+Parámetros!$H$15+Parámetros!$H$16*Muestra!D36</f>
        <v>8.6056658619415725</v>
      </c>
    </row>
    <row r="37" spans="1:24" x14ac:dyDescent="0.25">
      <c r="A37">
        <f ca="1">NORMINV(RAND(),Parámetros!$D$12,(Parámetros!$D$13)^(1/2) )</f>
        <v>1.3295653647153769</v>
      </c>
      <c r="B37">
        <f ca="1">NORMINV(RAND(),0,(Parámetros!$D$22)^(1/2) )</f>
        <v>14.525401422180657</v>
      </c>
      <c r="C37">
        <v>1</v>
      </c>
      <c r="D37">
        <v>7.5212319178736431</v>
      </c>
      <c r="E37">
        <v>5.7116688955489678</v>
      </c>
      <c r="F37">
        <f ca="1">+Parámetros!$D$20*Muestra!D37+Parámetros!$D$21*Muestra!E37+Muestra!B37</f>
        <v>14.525401422180657</v>
      </c>
      <c r="G37">
        <f ca="1">+Parámetros!$D$15+Parámetros!$D$16*Muestra!D37+Parámetros!$D$17*Muestra!E37+Muestra!F37*Parámetros!$D$18+Muestra!A37</f>
        <v>30.087867600318646</v>
      </c>
      <c r="H37">
        <f ca="1">+Parámetros!$D$15+Parámetros!$D$16*Muestra!D37+Parámetros!$D$17*Muestra!E37+Muestra!F37*Parámetros!$D$18</f>
        <v>28.758302235603267</v>
      </c>
      <c r="I37">
        <f ca="1">+Parámetros!$H$15+Parámetros!$H$16*Muestra!D37+Muestra!E37*Parámetros!$H$17+Parámetros!$H$18*Muestra!F37</f>
        <v>28.855519967737173</v>
      </c>
      <c r="J37">
        <f t="shared" ca="1" si="0"/>
        <v>1.2323476325814724</v>
      </c>
      <c r="P37">
        <f ca="1">NORMINV(RAND(),Parámetros!$D$12,(Parámetros!$D$13)^(1/2) )</f>
        <v>-0.72075386256457985</v>
      </c>
      <c r="Q37">
        <f ca="1">NORMINV(RAND(),0,(Parámetros!$D$22)^(1/2) )</f>
        <v>9.0185841906890065</v>
      </c>
      <c r="R37">
        <v>1</v>
      </c>
      <c r="S37">
        <f t="shared" ca="1" si="1"/>
        <v>5.5095491299732915</v>
      </c>
      <c r="T37">
        <f t="shared" ca="1" si="1"/>
        <v>9.4012010083736044</v>
      </c>
      <c r="U37">
        <f ca="1">+Parámetros!$D$20*Muestra!S37+Parámetros!$D$21*Muestra!T37+Muestra!Q37</f>
        <v>9.0185841906890065</v>
      </c>
      <c r="X37">
        <f ca="1">+Parámetros!$H$15+Parámetros!$H$16*Muestra!D37</f>
        <v>8.3137917924371418</v>
      </c>
    </row>
    <row r="38" spans="1:24" x14ac:dyDescent="0.25">
      <c r="A38">
        <f ca="1">NORMINV(RAND(),Parámetros!$D$12,(Parámetros!$D$13)^(1/2) )</f>
        <v>-0.65822451724612507</v>
      </c>
      <c r="B38">
        <f ca="1">NORMINV(RAND(),0,(Parámetros!$D$22)^(1/2) )</f>
        <v>3.0287662395273438</v>
      </c>
      <c r="C38">
        <v>1</v>
      </c>
      <c r="D38">
        <v>6.4145308734481201</v>
      </c>
      <c r="E38">
        <v>2.5180143057107207</v>
      </c>
      <c r="F38">
        <f ca="1">+Parámetros!$D$20*Muestra!D38+Parámetros!$D$21*Muestra!E38+Muestra!B38</f>
        <v>3.0287662395273438</v>
      </c>
      <c r="G38">
        <f ca="1">+Parámetros!$D$15+Parámetros!$D$16*Muestra!D38+Parámetros!$D$17*Muestra!E38+Muestra!F38*Parámetros!$D$18+Muestra!A38</f>
        <v>12.303086901440057</v>
      </c>
      <c r="H38">
        <f ca="1">+Parámetros!$D$15+Parámetros!$D$16*Muestra!D38+Parámetros!$D$17*Muestra!E38+Muestra!F38*Parámetros!$D$18</f>
        <v>12.961311418686183</v>
      </c>
      <c r="I38">
        <f ca="1">+Parámetros!$H$15+Parámetros!$H$16*Muestra!D38+Muestra!E38*Parámetros!$H$17+Parámetros!$H$18*Muestra!F38</f>
        <v>12.892510489936274</v>
      </c>
      <c r="J38">
        <f t="shared" ca="1" si="0"/>
        <v>-0.58942358849621712</v>
      </c>
      <c r="P38">
        <f ca="1">NORMINV(RAND(),Parámetros!$D$12,(Parámetros!$D$13)^(1/2) )</f>
        <v>-0.23887062332942283</v>
      </c>
      <c r="Q38">
        <f ca="1">NORMINV(RAND(),0,(Parámetros!$D$22)^(1/2) )</f>
        <v>4.416941516748663</v>
      </c>
      <c r="R38">
        <v>1</v>
      </c>
      <c r="S38">
        <f t="shared" ca="1" si="1"/>
        <v>7.2456235635549575</v>
      </c>
      <c r="T38">
        <f t="shared" ca="1" si="1"/>
        <v>1.1038834657369034</v>
      </c>
      <c r="U38">
        <f ca="1">+Parámetros!$D$20*Muestra!S38+Parámetros!$D$21*Muestra!T38+Muestra!Q38</f>
        <v>4.416941516748663</v>
      </c>
      <c r="X38">
        <f ca="1">+Parámetros!$H$15+Parámetros!$H$16*Muestra!D38</f>
        <v>7.2317085531092342</v>
      </c>
    </row>
    <row r="39" spans="1:24" x14ac:dyDescent="0.25">
      <c r="A39">
        <f ca="1">NORMINV(RAND(),Parámetros!$D$12,(Parámetros!$D$13)^(1/2) )</f>
        <v>-0.3258977382386945</v>
      </c>
      <c r="B39">
        <f ca="1">NORMINV(RAND(),0,(Parámetros!$D$22)^(1/2) )</f>
        <v>-6.5598098057103824</v>
      </c>
      <c r="C39">
        <v>1</v>
      </c>
      <c r="D39">
        <v>3.4779957633519496</v>
      </c>
      <c r="E39">
        <v>9.8050261948764579</v>
      </c>
      <c r="F39">
        <f ca="1">+Parámetros!$D$20*Muestra!D39+Parámetros!$D$21*Muestra!E39+Muestra!B39</f>
        <v>-6.5598098057103824</v>
      </c>
      <c r="G39">
        <f ca="1">+Parámetros!$D$15+Parámetros!$D$16*Muestra!D39+Parámetros!$D$17*Muestra!E39+Muestra!F39*Parámetros!$D$18+Muestra!A39</f>
        <v>7.3973144142793297</v>
      </c>
      <c r="H39">
        <f ca="1">+Parámetros!$D$15+Parámetros!$D$16*Muestra!D39+Parámetros!$D$17*Muestra!E39+Muestra!F39*Parámetros!$D$18</f>
        <v>7.7232121525180242</v>
      </c>
      <c r="I39">
        <f ca="1">+Parámetros!$H$15+Parámetros!$H$16*Muestra!D39+Muestra!E39*Parámetros!$H$17+Parámetros!$H$18*Muestra!F39</f>
        <v>7.9393682807971944</v>
      </c>
      <c r="J39">
        <f t="shared" ca="1" si="0"/>
        <v>-0.54205386651786469</v>
      </c>
      <c r="P39">
        <f ca="1">NORMINV(RAND(),Parámetros!$D$12,(Parámetros!$D$13)^(1/2) )</f>
        <v>0.64474688517459755</v>
      </c>
      <c r="Q39">
        <f ca="1">NORMINV(RAND(),0,(Parámetros!$D$22)^(1/2) )</f>
        <v>-5.6543950071468343</v>
      </c>
      <c r="R39">
        <v>1</v>
      </c>
      <c r="S39">
        <f t="shared" ca="1" si="1"/>
        <v>5.5532619203328561</v>
      </c>
      <c r="T39">
        <f t="shared" ca="1" si="1"/>
        <v>9.0992910646532632</v>
      </c>
      <c r="U39">
        <f ca="1">+Parámetros!$D$20*Muestra!S39+Parámetros!$D$21*Muestra!T39+Muestra!Q39</f>
        <v>-5.6543950071468343</v>
      </c>
      <c r="X39">
        <f ca="1">+Parámetros!$H$15+Parámetros!$H$16*Muestra!D39</f>
        <v>4.3604946509099776</v>
      </c>
    </row>
    <row r="40" spans="1:24" x14ac:dyDescent="0.25">
      <c r="A40">
        <f ca="1">NORMINV(RAND(),Parámetros!$D$12,(Parámetros!$D$13)^(1/2) )</f>
        <v>-1.8844235404482768</v>
      </c>
      <c r="B40">
        <f ca="1">NORMINV(RAND(),0,(Parámetros!$D$22)^(1/2) )</f>
        <v>3.1966290191653619</v>
      </c>
      <c r="C40">
        <v>1</v>
      </c>
      <c r="D40">
        <v>9.3021430369737974</v>
      </c>
      <c r="E40">
        <v>6.8437897845615057</v>
      </c>
      <c r="F40">
        <f ca="1">+Parámetros!$D$20*Muestra!D40+Parámetros!$D$21*Muestra!E40+Muestra!B40</f>
        <v>3.1966290191653619</v>
      </c>
      <c r="G40">
        <f ca="1">+Parámetros!$D$15+Parámetros!$D$16*Muestra!D40+Parámetros!$D$17*Muestra!E40+Muestra!F40*Parámetros!$D$18+Muestra!A40</f>
        <v>18.458138300252386</v>
      </c>
      <c r="H40">
        <f ca="1">+Parámetros!$D$15+Parámetros!$D$16*Muestra!D40+Parámetros!$D$17*Muestra!E40+Muestra!F40*Parámetros!$D$18</f>
        <v>20.342561840700665</v>
      </c>
      <c r="I40">
        <f ca="1">+Parámetros!$H$15+Parámetros!$H$16*Muestra!D40+Muestra!E40*Parámetros!$H$17+Parámetros!$H$18*Muestra!F40</f>
        <v>20.37513793476478</v>
      </c>
      <c r="J40">
        <f t="shared" ca="1" si="0"/>
        <v>-1.9169996345123934</v>
      </c>
      <c r="P40">
        <f ca="1">NORMINV(RAND(),Parámetros!$D$12,(Parámetros!$D$13)^(1/2) )</f>
        <v>-1.082453781921018</v>
      </c>
      <c r="Q40">
        <f ca="1">NORMINV(RAND(),0,(Parámetros!$D$22)^(1/2) )</f>
        <v>-8.5783864923980069</v>
      </c>
      <c r="R40">
        <v>1</v>
      </c>
      <c r="S40">
        <f t="shared" ca="1" si="1"/>
        <v>1.4047938208443467</v>
      </c>
      <c r="T40">
        <f t="shared" ca="1" si="1"/>
        <v>0.99824395202776861</v>
      </c>
      <c r="U40">
        <f ca="1">+Parámetros!$D$20*Muestra!S40+Parámetros!$D$21*Muestra!T40+Muestra!Q40</f>
        <v>-8.5783864923980069</v>
      </c>
      <c r="X40">
        <f ca="1">+Parámetros!$H$15+Parámetros!$H$16*Muestra!D40</f>
        <v>10.055087766103922</v>
      </c>
    </row>
    <row r="41" spans="1:24" x14ac:dyDescent="0.25">
      <c r="A41">
        <f ca="1">NORMINV(RAND(),Parámetros!$D$12,(Parámetros!$D$13)^(1/2) )</f>
        <v>-0.54220663981596773</v>
      </c>
      <c r="B41">
        <f ca="1">NORMINV(RAND(),0,(Parámetros!$D$22)^(1/2) )</f>
        <v>-11.061174492251984</v>
      </c>
      <c r="C41">
        <v>1</v>
      </c>
      <c r="D41">
        <v>7.7526969267975048</v>
      </c>
      <c r="E41">
        <v>0.34272931138217055</v>
      </c>
      <c r="F41">
        <f ca="1">+Parámetros!$D$20*Muestra!D41+Parámetros!$D$21*Muestra!E41+Muestra!B41</f>
        <v>-11.061174492251984</v>
      </c>
      <c r="G41">
        <f ca="1">+Parámetros!$D$15+Parámetros!$D$16*Muestra!D41+Parámetros!$D$17*Muestra!E41+Muestra!F41*Parámetros!$D$18+Muestra!A41</f>
        <v>-2.507954893888277</v>
      </c>
      <c r="H41">
        <f ca="1">+Parámetros!$D$15+Parámetros!$D$16*Muestra!D41+Parámetros!$D$17*Muestra!E41+Muestra!F41*Parámetros!$D$18</f>
        <v>-1.9657482540723095</v>
      </c>
      <c r="I41">
        <f ca="1">+Parámetros!$H$15+Parámetros!$H$16*Muestra!D41+Muestra!E41*Parámetros!$H$17+Parámetros!$H$18*Muestra!F41</f>
        <v>-2.2317922140041766</v>
      </c>
      <c r="J41">
        <f t="shared" ca="1" si="0"/>
        <v>-0.27616267988410037</v>
      </c>
      <c r="P41">
        <f ca="1">NORMINV(RAND(),Parámetros!$D$12,(Parámetros!$D$13)^(1/2) )</f>
        <v>-0.60510746416497463</v>
      </c>
      <c r="Q41">
        <f ca="1">NORMINV(RAND(),0,(Parámetros!$D$22)^(1/2) )</f>
        <v>3.3693866760588231</v>
      </c>
      <c r="R41">
        <v>1</v>
      </c>
      <c r="S41">
        <f t="shared" ca="1" si="1"/>
        <v>6.5033816831885316</v>
      </c>
      <c r="T41">
        <f t="shared" ca="1" si="1"/>
        <v>1.4067147723336315</v>
      </c>
      <c r="U41">
        <f ca="1">+Parámetros!$D$20*Muestra!S41+Parámetros!$D$21*Muestra!T41+Muestra!Q41</f>
        <v>3.3693866760588231</v>
      </c>
      <c r="X41">
        <f ca="1">+Parámetros!$H$15+Parámetros!$H$16*Muestra!D41</f>
        <v>8.5401080211142446</v>
      </c>
    </row>
    <row r="42" spans="1:24" x14ac:dyDescent="0.25">
      <c r="A42">
        <f ca="1">NORMINV(RAND(),Parámetros!$D$12,(Parámetros!$D$13)^(1/2) )</f>
        <v>-0.48976354310208742</v>
      </c>
      <c r="B42">
        <f ca="1">NORMINV(RAND(),0,(Parámetros!$D$22)^(1/2) )</f>
        <v>5.8755737747356553</v>
      </c>
      <c r="C42">
        <v>1</v>
      </c>
      <c r="D42">
        <v>4.6832839220266811</v>
      </c>
      <c r="E42">
        <v>2.2610055183745468</v>
      </c>
      <c r="F42">
        <f ca="1">+Parámetros!$D$20*Muestra!D42+Parámetros!$D$21*Muestra!E42+Muestra!B42</f>
        <v>5.8755737747356553</v>
      </c>
      <c r="G42">
        <f ca="1">+Parámetros!$D$15+Parámetros!$D$16*Muestra!D42+Parámetros!$D$17*Muestra!E42+Muestra!F42*Parámetros!$D$18+Muestra!A42</f>
        <v>13.330099672034796</v>
      </c>
      <c r="H42">
        <f ca="1">+Parámetros!$D$15+Parámetros!$D$16*Muestra!D42+Parámetros!$D$17*Muestra!E42+Muestra!F42*Parámetros!$D$18</f>
        <v>13.819863215136884</v>
      </c>
      <c r="I42">
        <f ca="1">+Parámetros!$H$15+Parámetros!$H$16*Muestra!D42+Muestra!E42*Parámetros!$H$17+Parámetros!$H$18*Muestra!F42</f>
        <v>13.796907313193874</v>
      </c>
      <c r="J42">
        <f t="shared" ca="1" si="0"/>
        <v>-0.46680764115907714</v>
      </c>
      <c r="P42">
        <f ca="1">NORMINV(RAND(),Parámetros!$D$12,(Parámetros!$D$13)^(1/2) )</f>
        <v>0.92539696698274398</v>
      </c>
      <c r="Q42">
        <f ca="1">NORMINV(RAND(),0,(Parámetros!$D$22)^(1/2) )</f>
        <v>0.91458655562895674</v>
      </c>
      <c r="R42">
        <v>1</v>
      </c>
      <c r="S42">
        <f t="shared" ca="1" si="1"/>
        <v>7.6202939089804964</v>
      </c>
      <c r="T42">
        <f t="shared" ca="1" si="1"/>
        <v>5.2277302926133951</v>
      </c>
      <c r="U42">
        <f ca="1">+Parámetros!$D$20*Muestra!S42+Parámetros!$D$21*Muestra!T42+Muestra!Q42</f>
        <v>0.91458655562895674</v>
      </c>
      <c r="X42">
        <f ca="1">+Parámetros!$H$15+Parámetros!$H$16*Muestra!D42</f>
        <v>5.5389720018004622</v>
      </c>
    </row>
    <row r="43" spans="1:24" x14ac:dyDescent="0.25">
      <c r="A43">
        <f ca="1">NORMINV(RAND(),Parámetros!$D$12,(Parámetros!$D$13)^(1/2) )</f>
        <v>-1.0447845258810431</v>
      </c>
      <c r="B43">
        <f ca="1">NORMINV(RAND(),0,(Parámetros!$D$22)^(1/2) )</f>
        <v>-3.8537663394320192</v>
      </c>
      <c r="C43">
        <v>1</v>
      </c>
      <c r="D43">
        <v>5.4841900944877517</v>
      </c>
      <c r="E43">
        <v>7.181423548907647</v>
      </c>
      <c r="F43">
        <f ca="1">+Parámetros!$D$20*Muestra!D43+Parámetros!$D$21*Muestra!E43+Muestra!B43</f>
        <v>-3.8537663394320192</v>
      </c>
      <c r="G43">
        <f ca="1">+Parámetros!$D$15+Parámetros!$D$16*Muestra!D43+Parámetros!$D$17*Muestra!E43+Muestra!F43*Parámetros!$D$18+Muestra!A43</f>
        <v>8.7670627780823374</v>
      </c>
      <c r="H43">
        <f ca="1">+Parámetros!$D$15+Parámetros!$D$16*Muestra!D43+Parámetros!$D$17*Muestra!E43+Muestra!F43*Parámetros!$D$18</f>
        <v>9.8118473039633809</v>
      </c>
      <c r="I43">
        <f ca="1">+Parámetros!$H$15+Parámetros!$H$16*Muestra!D43+Muestra!E43*Parámetros!$H$17+Parámetros!$H$18*Muestra!F43</f>
        <v>9.899813739228037</v>
      </c>
      <c r="J43">
        <f t="shared" ca="1" si="0"/>
        <v>-1.1327509611456996</v>
      </c>
      <c r="P43">
        <f ca="1">NORMINV(RAND(),Parámetros!$D$12,(Parámetros!$D$13)^(1/2) )</f>
        <v>-0.74781671472496192</v>
      </c>
      <c r="Q43">
        <f ca="1">NORMINV(RAND(),0,(Parámetros!$D$22)^(1/2) )</f>
        <v>-3.9583294785721628</v>
      </c>
      <c r="R43">
        <v>1</v>
      </c>
      <c r="S43">
        <f t="shared" ca="1" si="1"/>
        <v>7.8674738543941434</v>
      </c>
      <c r="T43">
        <f t="shared" ca="1" si="1"/>
        <v>6.5125497330860433</v>
      </c>
      <c r="U43">
        <f ca="1">+Parámetros!$D$20*Muestra!S43+Parámetros!$D$21*Muestra!T43+Muestra!Q43</f>
        <v>-3.9583294785721628</v>
      </c>
      <c r="X43">
        <f ca="1">+Parámetros!$H$15+Parámetros!$H$16*Muestra!D43</f>
        <v>6.3220625661942629</v>
      </c>
    </row>
    <row r="44" spans="1:24" x14ac:dyDescent="0.25">
      <c r="A44">
        <f ca="1">NORMINV(RAND(),Parámetros!$D$12,(Parámetros!$D$13)^(1/2) )</f>
        <v>1.0866571180737932</v>
      </c>
      <c r="B44">
        <f ca="1">NORMINV(RAND(),0,(Parámetros!$D$22)^(1/2) )</f>
        <v>-1.921299318731897</v>
      </c>
      <c r="C44">
        <v>1</v>
      </c>
      <c r="D44">
        <v>2.3503619472975155</v>
      </c>
      <c r="E44">
        <v>8.3267491575666241</v>
      </c>
      <c r="F44">
        <f ca="1">+Parámetros!$D$20*Muestra!D44+Parámetros!$D$21*Muestra!E44+Muestra!B44</f>
        <v>-1.921299318731897</v>
      </c>
      <c r="G44">
        <f ca="1">+Parámetros!$D$15+Parámetros!$D$16*Muestra!D44+Parámetros!$D$17*Muestra!E44+Muestra!F44*Parámetros!$D$18+Muestra!A44</f>
        <v>10.842468904206035</v>
      </c>
      <c r="H44">
        <f ca="1">+Parámetros!$D$15+Parámetros!$D$16*Muestra!D44+Parámetros!$D$17*Muestra!E44+Muestra!F44*Parámetros!$D$18</f>
        <v>9.7558117861322415</v>
      </c>
      <c r="I44">
        <f ca="1">+Parámetros!$H$15+Parámetros!$H$16*Muestra!D44+Muestra!E44*Parámetros!$H$17+Parámetros!$H$18*Muestra!F44</f>
        <v>9.9686864461666005</v>
      </c>
      <c r="J44">
        <f t="shared" ca="1" si="0"/>
        <v>0.87378245803943422</v>
      </c>
      <c r="P44">
        <f ca="1">NORMINV(RAND(),Parámetros!$D$12,(Parámetros!$D$13)^(1/2) )</f>
        <v>0.78861797481595775</v>
      </c>
      <c r="Q44">
        <f ca="1">NORMINV(RAND(),0,(Parámetros!$D$22)^(1/2) )</f>
        <v>12.712632424980759</v>
      </c>
      <c r="R44">
        <v>1</v>
      </c>
      <c r="S44">
        <f t="shared" ca="1" si="1"/>
        <v>0.73832169759294852</v>
      </c>
      <c r="T44">
        <f t="shared" ca="1" si="1"/>
        <v>5.8096293876951224</v>
      </c>
      <c r="U44">
        <f ca="1">+Parámetros!$D$20*Muestra!S44+Parámetros!$D$21*Muestra!T44+Muestra!Q44</f>
        <v>12.712632424980759</v>
      </c>
      <c r="X44">
        <f ca="1">+Parámetros!$H$15+Parámetros!$H$16*Muestra!D44</f>
        <v>3.257944275089864</v>
      </c>
    </row>
    <row r="45" spans="1:24" x14ac:dyDescent="0.25">
      <c r="A45">
        <f ca="1">NORMINV(RAND(),Parámetros!$D$12,(Parámetros!$D$13)^(1/2) )</f>
        <v>1.2601186088709846</v>
      </c>
      <c r="B45">
        <f ca="1">NORMINV(RAND(),0,(Parámetros!$D$22)^(1/2) )</f>
        <v>-12.321202723626774</v>
      </c>
      <c r="C45">
        <v>1</v>
      </c>
      <c r="D45">
        <v>8.0274242097013069</v>
      </c>
      <c r="E45">
        <v>2.7385813654913438</v>
      </c>
      <c r="F45">
        <f ca="1">+Parámetros!$D$20*Muestra!D45+Parámetros!$D$21*Muestra!E45+Muestra!B45</f>
        <v>-12.321202723626774</v>
      </c>
      <c r="G45">
        <f ca="1">+Parámetros!$D$15+Parámetros!$D$16*Muestra!D45+Parámetros!$D$17*Muestra!E45+Muestra!F45*Parámetros!$D$18+Muestra!A45</f>
        <v>0.70492146043686121</v>
      </c>
      <c r="H45">
        <f ca="1">+Parámetros!$D$15+Parámetros!$D$16*Muestra!D45+Parámetros!$D$17*Muestra!E45+Muestra!F45*Parámetros!$D$18</f>
        <v>-0.55519714843412338</v>
      </c>
      <c r="I45">
        <f ca="1">+Parámetros!$H$15+Parámetros!$H$16*Muestra!D45+Muestra!E45*Parámetros!$H$17+Parámetros!$H$18*Muestra!F45</f>
        <v>-0.74376213900000643</v>
      </c>
      <c r="J45">
        <f t="shared" ca="1" si="0"/>
        <v>1.4486835994368676</v>
      </c>
      <c r="P45">
        <f ca="1">NORMINV(RAND(),Parámetros!$D$12,(Parámetros!$D$13)^(1/2) )</f>
        <v>0.3712452376525896</v>
      </c>
      <c r="Q45">
        <f ca="1">NORMINV(RAND(),0,(Parámetros!$D$22)^(1/2) )</f>
        <v>-12.222090324491239</v>
      </c>
      <c r="R45">
        <v>1</v>
      </c>
      <c r="S45">
        <f t="shared" ca="1" si="1"/>
        <v>0.44310776210140679</v>
      </c>
      <c r="T45">
        <f t="shared" ca="1" si="1"/>
        <v>4.3866689738707034</v>
      </c>
      <c r="U45">
        <f ca="1">+Parámetros!$D$20*Muestra!S45+Parámetros!$D$21*Muestra!T45+Muestra!Q45</f>
        <v>-12.222090324491239</v>
      </c>
      <c r="X45">
        <f ca="1">+Parámetros!$H$15+Parámetros!$H$16*Muestra!D45</f>
        <v>8.8087241841816741</v>
      </c>
    </row>
    <row r="46" spans="1:24" x14ac:dyDescent="0.25">
      <c r="A46">
        <f ca="1">NORMINV(RAND(),Parámetros!$D$12,(Parámetros!$D$13)^(1/2) )</f>
        <v>2.8490556356552585</v>
      </c>
      <c r="B46">
        <f ca="1">NORMINV(RAND(),0,(Parámetros!$D$22)^(1/2) )</f>
        <v>5.3625977531821958</v>
      </c>
      <c r="C46">
        <v>1</v>
      </c>
      <c r="D46">
        <v>1.071997033249511</v>
      </c>
      <c r="E46">
        <v>6.2248240511933801</v>
      </c>
      <c r="F46">
        <f ca="1">+Parámetros!$D$20*Muestra!D46+Parámetros!$D$21*Muestra!E46+Muestra!B46</f>
        <v>5.3625977531821958</v>
      </c>
      <c r="G46">
        <f ca="1">+Parámetros!$D$15+Parámetros!$D$16*Muestra!D46+Parámetros!$D$17*Muestra!E46+Muestra!F46*Parámetros!$D$18+Muestra!A46</f>
        <v>16.508474473280344</v>
      </c>
      <c r="H46">
        <f ca="1">+Parámetros!$D$15+Parámetros!$D$16*Muestra!D46+Parámetros!$D$17*Muestra!E46+Muestra!F46*Parámetros!$D$18</f>
        <v>13.659418837625086</v>
      </c>
      <c r="I46">
        <f ca="1">+Parámetros!$H$15+Parámetros!$H$16*Muestra!D46+Muestra!E46*Parámetros!$H$17+Parámetros!$H$18*Muestra!F46</f>
        <v>13.86453763136215</v>
      </c>
      <c r="J46">
        <f t="shared" ca="1" si="0"/>
        <v>2.6439368419181939</v>
      </c>
      <c r="P46">
        <f ca="1">NORMINV(RAND(),Parámetros!$D$12,(Parámetros!$D$13)^(1/2) )</f>
        <v>-1.2753291479469082</v>
      </c>
      <c r="Q46">
        <f ca="1">NORMINV(RAND(),0,(Parámetros!$D$22)^(1/2) )</f>
        <v>-7.13332246557699</v>
      </c>
      <c r="R46">
        <v>1</v>
      </c>
      <c r="S46">
        <f t="shared" ca="1" si="1"/>
        <v>9.0594961526056892</v>
      </c>
      <c r="T46">
        <f t="shared" ca="1" si="1"/>
        <v>2.9140783330812736</v>
      </c>
      <c r="U46">
        <f ca="1">+Parámetros!$D$20*Muestra!S46+Parámetros!$D$21*Muestra!T46+Muestra!Q46</f>
        <v>-7.13332246557699</v>
      </c>
      <c r="X46">
        <f ca="1">+Parámetros!$H$15+Parámetros!$H$16*Muestra!D46</f>
        <v>2.0080157110897621</v>
      </c>
    </row>
    <row r="47" spans="1:24" x14ac:dyDescent="0.25">
      <c r="A47">
        <f ca="1">NORMINV(RAND(),Parámetros!$D$12,(Parámetros!$D$13)^(1/2) )</f>
        <v>0.65745919410438625</v>
      </c>
      <c r="B47">
        <f ca="1">NORMINV(RAND(),0,(Parámetros!$D$22)^(1/2) )</f>
        <v>14.640672012941531</v>
      </c>
      <c r="C47">
        <v>1</v>
      </c>
      <c r="D47">
        <v>8.5756879636113688</v>
      </c>
      <c r="E47">
        <v>4.4471298972116271</v>
      </c>
      <c r="F47">
        <f ca="1">+Parámetros!$D$20*Muestra!D47+Parámetros!$D$21*Muestra!E47+Muestra!B47</f>
        <v>14.640672012941531</v>
      </c>
      <c r="G47">
        <f ca="1">+Parámetros!$D$15+Parámetros!$D$16*Muestra!D47+Parámetros!$D$17*Muestra!E47+Muestra!F47*Parámetros!$D$18+Muestra!A47</f>
        <v>29.320949067868913</v>
      </c>
      <c r="H47">
        <f ca="1">+Parámetros!$D$15+Parámetros!$D$16*Muestra!D47+Parámetros!$D$17*Muestra!E47+Muestra!F47*Parámetros!$D$18</f>
        <v>28.663489873764526</v>
      </c>
      <c r="I47">
        <f ca="1">+Parámetros!$H$15+Parámetros!$H$16*Muestra!D47+Muestra!E47*Parámetros!$H$17+Parámetros!$H$18*Muestra!F47</f>
        <v>28.689827732182017</v>
      </c>
      <c r="J47">
        <f t="shared" ca="1" si="0"/>
        <v>0.63112133568689543</v>
      </c>
      <c r="P47">
        <f ca="1">NORMINV(RAND(),Parámetros!$D$12,(Parámetros!$D$13)^(1/2) )</f>
        <v>-1.219459424937626</v>
      </c>
      <c r="Q47">
        <f ca="1">NORMINV(RAND(),0,(Parámetros!$D$22)^(1/2) )</f>
        <v>17.590490884417022</v>
      </c>
      <c r="R47">
        <v>1</v>
      </c>
      <c r="S47">
        <f t="shared" ca="1" si="1"/>
        <v>8.9071693616613512</v>
      </c>
      <c r="T47">
        <f t="shared" ca="1" si="1"/>
        <v>2.5736745689244342</v>
      </c>
      <c r="U47">
        <f ca="1">+Parámetros!$D$20*Muestra!S47+Parámetros!$D$21*Muestra!T47+Muestra!Q47</f>
        <v>17.590490884417022</v>
      </c>
      <c r="X47">
        <f ca="1">+Parámetros!$H$15+Parámetros!$H$16*Muestra!D47</f>
        <v>9.344792187212283</v>
      </c>
    </row>
    <row r="48" spans="1:24" x14ac:dyDescent="0.25">
      <c r="A48">
        <f ca="1">NORMINV(RAND(),Parámetros!$D$12,(Parámetros!$D$13)^(1/2) )</f>
        <v>0.22577929630493698</v>
      </c>
      <c r="B48">
        <f ca="1">NORMINV(RAND(),0,(Parámetros!$D$22)^(1/2) )</f>
        <v>-0.16478707958233868</v>
      </c>
      <c r="C48">
        <v>1</v>
      </c>
      <c r="D48">
        <v>6.8602709156387709</v>
      </c>
      <c r="E48">
        <v>3.2231874255084483</v>
      </c>
      <c r="F48">
        <f ca="1">+Parámetros!$D$20*Muestra!D48+Parámetros!$D$21*Muestra!E48+Muestra!B48</f>
        <v>-0.16478707958233868</v>
      </c>
      <c r="G48">
        <f ca="1">+Parámetros!$D$15+Parámetros!$D$16*Muestra!D48+Parámetros!$D$17*Muestra!E48+Muestra!F48*Parámetros!$D$18+Muestra!A48</f>
        <v>11.144450557869817</v>
      </c>
      <c r="H48">
        <f ca="1">+Parámetros!$D$15+Parámetros!$D$16*Muestra!D48+Parámetros!$D$17*Muestra!E48+Muestra!F48*Parámetros!$D$18</f>
        <v>10.91867126156488</v>
      </c>
      <c r="I48">
        <f ca="1">+Parámetros!$H$15+Parámetros!$H$16*Muestra!D48+Muestra!E48*Parámetros!$H$17+Parámetros!$H$18*Muestra!F48</f>
        <v>10.847589177046325</v>
      </c>
      <c r="J48">
        <f t="shared" ca="1" si="0"/>
        <v>0.29686138082349167</v>
      </c>
      <c r="P48">
        <f ca="1">NORMINV(RAND(),Parámetros!$D$12,(Parámetros!$D$13)^(1/2) )</f>
        <v>1.6305831269278159</v>
      </c>
      <c r="Q48">
        <f ca="1">NORMINV(RAND(),0,(Parámetros!$D$22)^(1/2) )</f>
        <v>10.100553191127355</v>
      </c>
      <c r="R48">
        <v>1</v>
      </c>
      <c r="S48">
        <f t="shared" ca="1" si="1"/>
        <v>1.1645334404818297</v>
      </c>
      <c r="T48">
        <f t="shared" ca="1" si="1"/>
        <v>9.6345070597986116</v>
      </c>
      <c r="U48">
        <f ca="1">+Parámetros!$D$20*Muestra!S48+Parámetros!$D$21*Muestra!T48+Muestra!Q48</f>
        <v>10.100553191127355</v>
      </c>
      <c r="X48">
        <f ca="1">+Parámetros!$H$15+Parámetros!$H$16*Muestra!D48</f>
        <v>7.667533414015721</v>
      </c>
    </row>
    <row r="49" spans="1:24" x14ac:dyDescent="0.25">
      <c r="A49">
        <f ca="1">NORMINV(RAND(),Parámetros!$D$12,(Parámetros!$D$13)^(1/2) )</f>
        <v>0.88384291430212858</v>
      </c>
      <c r="B49">
        <f ca="1">NORMINV(RAND(),0,(Parámetros!$D$22)^(1/2) )</f>
        <v>-19.451206019181988</v>
      </c>
      <c r="C49">
        <v>1</v>
      </c>
      <c r="D49">
        <v>0.11028206688066478</v>
      </c>
      <c r="E49">
        <v>8.989535284722205</v>
      </c>
      <c r="F49">
        <f ca="1">+Parámetros!$D$20*Muestra!D49+Parámetros!$D$21*Muestra!E49+Muestra!B49</f>
        <v>-19.451206019181988</v>
      </c>
      <c r="G49">
        <f ca="1">+Parámetros!$D$15+Parámetros!$D$16*Muestra!D49+Parámetros!$D$17*Muestra!E49+Muestra!F49*Parámetros!$D$18+Muestra!A49</f>
        <v>-8.4675457532769904</v>
      </c>
      <c r="H49">
        <f ca="1">+Parámetros!$D$15+Parámetros!$D$16*Muestra!D49+Parámetros!$D$17*Muestra!E49+Muestra!F49*Parámetros!$D$18</f>
        <v>-9.3513886675791191</v>
      </c>
      <c r="I49">
        <f ca="1">+Parámetros!$H$15+Parámetros!$H$16*Muestra!D49+Muestra!E49*Parámetros!$H$17+Parámetros!$H$18*Muestra!F49</f>
        <v>-9.1688494711715247</v>
      </c>
      <c r="J49">
        <f t="shared" ca="1" si="0"/>
        <v>0.70130371789453427</v>
      </c>
      <c r="P49">
        <f ca="1">NORMINV(RAND(),Parámetros!$D$12,(Parámetros!$D$13)^(1/2) )</f>
        <v>0.51195303743290754</v>
      </c>
      <c r="Q49">
        <f ca="1">NORMINV(RAND(),0,(Parámetros!$D$22)^(1/2) )</f>
        <v>-13.983281200524072</v>
      </c>
      <c r="R49">
        <v>1</v>
      </c>
      <c r="S49">
        <f t="shared" ca="1" si="1"/>
        <v>1.1322413232717654</v>
      </c>
      <c r="T49">
        <f t="shared" ca="1" si="1"/>
        <v>9.2686517113883031</v>
      </c>
      <c r="U49">
        <f ca="1">+Parámetros!$D$20*Muestra!S49+Parámetros!$D$21*Muestra!T49+Muestra!Q49</f>
        <v>-13.983281200524072</v>
      </c>
      <c r="X49">
        <f ca="1">+Parámetros!$H$15+Parámetros!$H$16*Muestra!D49</f>
        <v>1.0676934340300848</v>
      </c>
    </row>
    <row r="50" spans="1:24" x14ac:dyDescent="0.25">
      <c r="A50">
        <f ca="1">NORMINV(RAND(),Parámetros!$D$12,(Parámetros!$D$13)^(1/2) )</f>
        <v>-1.4649908160499772</v>
      </c>
      <c r="B50">
        <f ca="1">NORMINV(RAND(),0,(Parámetros!$D$22)^(1/2) )</f>
        <v>0.12725519469251367</v>
      </c>
      <c r="C50">
        <v>1</v>
      </c>
      <c r="D50">
        <v>6.9885188255231787</v>
      </c>
      <c r="E50">
        <v>6.4549819644471649</v>
      </c>
      <c r="F50">
        <f ca="1">+Parámetros!$D$20*Muestra!D50+Parámetros!$D$21*Muestra!E50+Muestra!B50</f>
        <v>0.12725519469251367</v>
      </c>
      <c r="G50">
        <f ca="1">+Parámetros!$D$15+Parámetros!$D$16*Muestra!D50+Parámetros!$D$17*Muestra!E50+Muestra!F50*Parámetros!$D$18+Muestra!A50</f>
        <v>13.10576516861288</v>
      </c>
      <c r="H50">
        <f ca="1">+Parámetros!$D$15+Parámetros!$D$16*Muestra!D50+Parámetros!$D$17*Muestra!E50+Muestra!F50*Parámetros!$D$18</f>
        <v>14.570755984662858</v>
      </c>
      <c r="I50">
        <f ca="1">+Parámetros!$H$15+Parámetros!$H$16*Muestra!D50+Muestra!E50*Parámetros!$H$17+Parámetros!$H$18*Muestra!F50</f>
        <v>14.621550355883684</v>
      </c>
      <c r="J50">
        <f t="shared" ca="1" si="0"/>
        <v>-1.5157851872708044</v>
      </c>
      <c r="P50">
        <f ca="1">NORMINV(RAND(),Parámetros!$D$12,(Parámetros!$D$13)^(1/2) )</f>
        <v>-0.66263274005909845</v>
      </c>
      <c r="Q50">
        <f ca="1">NORMINV(RAND(),0,(Parámetros!$D$22)^(1/2) )</f>
        <v>13.10886743155484</v>
      </c>
      <c r="R50">
        <v>1</v>
      </c>
      <c r="S50">
        <f t="shared" ca="1" si="1"/>
        <v>3.3765897486058014</v>
      </c>
      <c r="T50">
        <f t="shared" ca="1" si="1"/>
        <v>7.747190271431716</v>
      </c>
      <c r="U50">
        <f ca="1">+Parámetros!$D$20*Muestra!S50+Parámetros!$D$21*Muestra!T50+Muestra!Q50</f>
        <v>13.10886743155484</v>
      </c>
      <c r="X50">
        <f ca="1">+Parámetros!$H$15+Parámetros!$H$16*Muestra!D50</f>
        <v>7.7929285371736565</v>
      </c>
    </row>
    <row r="51" spans="1:24" x14ac:dyDescent="0.25">
      <c r="A51">
        <f ca="1">NORMINV(RAND(),Parámetros!$D$12,(Parámetros!$D$13)^(1/2) )</f>
        <v>3.1782591209221489</v>
      </c>
      <c r="B51">
        <f ca="1">NORMINV(RAND(),0,(Parámetros!$D$22)^(1/2) )</f>
        <v>-5.0986917470954882</v>
      </c>
      <c r="C51">
        <v>1</v>
      </c>
      <c r="D51">
        <v>3.6467308420943247</v>
      </c>
      <c r="E51">
        <v>5.941069088736354</v>
      </c>
      <c r="F51">
        <f ca="1">+Parámetros!$D$20*Muestra!D51+Parámetros!$D$21*Muestra!E51+Muestra!B51</f>
        <v>-5.0986917470954882</v>
      </c>
      <c r="G51">
        <f ca="1">+Parámetros!$D$15+Parámetros!$D$16*Muestra!D51+Parámetros!$D$17*Muestra!E51+Muestra!F51*Parámetros!$D$18+Muestra!A51</f>
        <v>8.6673673046573398</v>
      </c>
      <c r="H51">
        <f ca="1">+Parámetros!$D$15+Parámetros!$D$16*Muestra!D51+Parámetros!$D$17*Muestra!E51+Muestra!F51*Parámetros!$D$18</f>
        <v>5.4891081837351905</v>
      </c>
      <c r="I51">
        <f ca="1">+Parámetros!$H$15+Parámetros!$H$16*Muestra!D51+Muestra!E51*Parámetros!$H$17+Parámetros!$H$18*Muestra!F51</f>
        <v>5.5632665950346656</v>
      </c>
      <c r="J51">
        <f t="shared" ca="1" si="0"/>
        <v>3.1041007096226743</v>
      </c>
      <c r="P51">
        <f ca="1">NORMINV(RAND(),Parámetros!$D$12,(Parámetros!$D$13)^(1/2) )</f>
        <v>-0.96879145399687105</v>
      </c>
      <c r="Q51">
        <f ca="1">NORMINV(RAND(),0,(Parámetros!$D$22)^(1/2) )</f>
        <v>13.251070803707041</v>
      </c>
      <c r="R51">
        <v>1</v>
      </c>
      <c r="S51">
        <f t="shared" ca="1" si="1"/>
        <v>8.4720630817633484</v>
      </c>
      <c r="T51">
        <f t="shared" ca="1" si="1"/>
        <v>6.1373746097046542</v>
      </c>
      <c r="U51">
        <f ca="1">+Parámetros!$D$20*Muestra!S51+Parámetros!$D$21*Muestra!T51+Muestra!Q51</f>
        <v>13.251070803707041</v>
      </c>
      <c r="X51">
        <f ca="1">+Parámetros!$H$15+Parámetros!$H$16*Muestra!D51</f>
        <v>4.5254763336448818</v>
      </c>
    </row>
    <row r="52" spans="1:24" x14ac:dyDescent="0.25">
      <c r="A52">
        <f ca="1">NORMINV(RAND(),Parámetros!$D$12,(Parámetros!$D$13)^(1/2) )</f>
        <v>-6.0384330926516107E-2</v>
      </c>
      <c r="B52">
        <f ca="1">NORMINV(RAND(),0,(Parámetros!$D$22)^(1/2) )</f>
        <v>-5.6510119011888289</v>
      </c>
      <c r="C52">
        <v>1</v>
      </c>
      <c r="D52">
        <v>3.6093607108417336</v>
      </c>
      <c r="E52">
        <v>7.8769237396731757</v>
      </c>
      <c r="F52">
        <f ca="1">+Parámetros!$D$20*Muestra!D52+Parámetros!$D$21*Muestra!E52+Muestra!B52</f>
        <v>-5.6510119011888289</v>
      </c>
      <c r="G52">
        <f ca="1">+Parámetros!$D$15+Parámetros!$D$16*Muestra!D52+Parámetros!$D$17*Muestra!E52+Muestra!F52*Parámetros!$D$18+Muestra!A52</f>
        <v>6.7748882183995631</v>
      </c>
      <c r="H52">
        <f ca="1">+Parámetros!$D$15+Parámetros!$D$16*Muestra!D52+Parámetros!$D$17*Muestra!E52+Muestra!F52*Parámetros!$D$18</f>
        <v>6.8352725493260795</v>
      </c>
      <c r="I52">
        <f ca="1">+Parámetros!$H$15+Parámetros!$H$16*Muestra!D52+Muestra!E52*Parámetros!$H$17+Parámetros!$H$18*Muestra!F52</f>
        <v>6.9806034002400015</v>
      </c>
      <c r="J52">
        <f t="shared" ca="1" si="0"/>
        <v>-0.20571518184043835</v>
      </c>
      <c r="P52">
        <f ca="1">NORMINV(RAND(),Parámetros!$D$12,(Parámetros!$D$13)^(1/2) )</f>
        <v>0.29343774201527839</v>
      </c>
      <c r="Q52">
        <f ca="1">NORMINV(RAND(),0,(Parámetros!$D$22)^(1/2) )</f>
        <v>-3.2167104021458828</v>
      </c>
      <c r="R52">
        <v>1</v>
      </c>
      <c r="S52">
        <f t="shared" ca="1" si="1"/>
        <v>5.9921902560192128</v>
      </c>
      <c r="T52">
        <f t="shared" ca="1" si="1"/>
        <v>8.1135892135382388</v>
      </c>
      <c r="U52">
        <f ca="1">+Parámetros!$D$20*Muestra!S52+Parámetros!$D$21*Muestra!T52+Muestra!Q52</f>
        <v>-3.2167104021458828</v>
      </c>
      <c r="X52">
        <f ca="1">+Parámetros!$H$15+Parámetros!$H$16*Muestra!D52</f>
        <v>4.4889374753112801</v>
      </c>
    </row>
    <row r="53" spans="1:24" x14ac:dyDescent="0.25">
      <c r="A53">
        <f ca="1">NORMINV(RAND(),Parámetros!$D$12,(Parámetros!$D$13)^(1/2) )</f>
        <v>0.9424395954898116</v>
      </c>
      <c r="B53">
        <f ca="1">NORMINV(RAND(),0,(Parámetros!$D$22)^(1/2) )</f>
        <v>-3.2276631769673276</v>
      </c>
      <c r="C53">
        <v>1</v>
      </c>
      <c r="D53">
        <v>0.72318443156388468</v>
      </c>
      <c r="E53">
        <v>6.4242204011461324</v>
      </c>
      <c r="F53">
        <f ca="1">+Parámetros!$D$20*Muestra!D53+Parámetros!$D$21*Muestra!E53+Muestra!B53</f>
        <v>-3.2276631769673276</v>
      </c>
      <c r="G53">
        <f ca="1">+Parámetros!$D$15+Parámetros!$D$16*Muestra!D53+Parámetros!$D$17*Muestra!E53+Muestra!F53*Parámetros!$D$18+Muestra!A53</f>
        <v>5.8621812512325002</v>
      </c>
      <c r="H53">
        <f ca="1">+Parámetros!$D$15+Parámetros!$D$16*Muestra!D53+Parámetros!$D$17*Muestra!E53+Muestra!F53*Parámetros!$D$18</f>
        <v>4.9197416557426887</v>
      </c>
      <c r="I53">
        <f ca="1">+Parámetros!$H$15+Parámetros!$H$16*Muestra!D53+Muestra!E53*Parámetros!$H$17+Parámetros!$H$18*Muestra!F53</f>
        <v>5.088564860943972</v>
      </c>
      <c r="J53">
        <f t="shared" ca="1" si="0"/>
        <v>0.77361639028852824</v>
      </c>
      <c r="P53">
        <f ca="1">NORMINV(RAND(),Parámetros!$D$12,(Parámetros!$D$13)^(1/2) )</f>
        <v>-3.3874028469280504E-2</v>
      </c>
      <c r="Q53">
        <f ca="1">NORMINV(RAND(),0,(Parámetros!$D$22)^(1/2) )</f>
        <v>-10.160501148139254</v>
      </c>
      <c r="R53">
        <v>1</v>
      </c>
      <c r="S53">
        <f t="shared" ca="1" si="1"/>
        <v>6.3452155291742107</v>
      </c>
      <c r="T53">
        <f t="shared" ca="1" si="1"/>
        <v>5.484957685391584</v>
      </c>
      <c r="U53">
        <f ca="1">+Parámetros!$D$20*Muestra!S53+Parámetros!$D$21*Muestra!T53+Muestra!Q53</f>
        <v>-10.160501148139254</v>
      </c>
      <c r="X53">
        <f ca="1">+Parámetros!$H$15+Parámetros!$H$16*Muestra!D53</f>
        <v>1.666962206304913</v>
      </c>
    </row>
    <row r="54" spans="1:24" x14ac:dyDescent="0.25">
      <c r="A54">
        <f ca="1">NORMINV(RAND(),Parámetros!$D$12,(Parámetros!$D$13)^(1/2) )</f>
        <v>-0.2855494699244529</v>
      </c>
      <c r="B54">
        <f ca="1">NORMINV(RAND(),0,(Parámetros!$D$22)^(1/2) )</f>
        <v>13.002796487516735</v>
      </c>
      <c r="C54">
        <v>1</v>
      </c>
      <c r="D54">
        <v>2.3555261030366847</v>
      </c>
      <c r="E54">
        <v>0.36733739145741073</v>
      </c>
      <c r="F54">
        <f ca="1">+Parámetros!$D$20*Muestra!D54+Parámetros!$D$21*Muestra!E54+Muestra!B54</f>
        <v>13.002796487516735</v>
      </c>
      <c r="G54">
        <f ca="1">+Parámetros!$D$15+Parámetros!$D$16*Muestra!D54+Parámetros!$D$17*Muestra!E54+Muestra!F54*Parámetros!$D$18+Muestra!A54</f>
        <v>16.440110512086378</v>
      </c>
      <c r="H54">
        <f ca="1">+Parámetros!$D$15+Parámetros!$D$16*Muestra!D54+Parámetros!$D$17*Muestra!E54+Muestra!F54*Parámetros!$D$18</f>
        <v>16.725659982010832</v>
      </c>
      <c r="I54">
        <f ca="1">+Parámetros!$H$15+Parámetros!$H$16*Muestra!D54+Muestra!E54*Parámetros!$H$17+Parámetros!$H$18*Muestra!F54</f>
        <v>16.725273784146715</v>
      </c>
      <c r="J54">
        <f t="shared" ca="1" si="0"/>
        <v>-0.28516327206033765</v>
      </c>
      <c r="P54">
        <f ca="1">NORMINV(RAND(),Parámetros!$D$12,(Parámetros!$D$13)^(1/2) )</f>
        <v>0.62732416818449288</v>
      </c>
      <c r="Q54">
        <f ca="1">NORMINV(RAND(),0,(Parámetros!$D$22)^(1/2) )</f>
        <v>4.6325283388027785</v>
      </c>
      <c r="R54">
        <v>1</v>
      </c>
      <c r="S54">
        <f t="shared" ca="1" si="1"/>
        <v>1.0178822154853329</v>
      </c>
      <c r="T54">
        <f t="shared" ca="1" si="1"/>
        <v>5.0734108939294646</v>
      </c>
      <c r="U54">
        <f ca="1">+Parámetros!$D$20*Muestra!S54+Parámetros!$D$21*Muestra!T54+Muestra!Q54</f>
        <v>4.6325283388027785</v>
      </c>
      <c r="X54">
        <f ca="1">+Parámetros!$H$15+Parámetros!$H$16*Muestra!D54</f>
        <v>3.2629935577292732</v>
      </c>
    </row>
    <row r="1137" ht="15.75" customHeight="1" x14ac:dyDescent="0.25"/>
  </sheetData>
  <mergeCells count="2">
    <mergeCell ref="A1:L2"/>
    <mergeCell ref="P1:U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4"/>
  <sheetViews>
    <sheetView topLeftCell="A40" workbookViewId="0">
      <selection activeCell="J25" sqref="J25"/>
    </sheetView>
  </sheetViews>
  <sheetFormatPr baseColWidth="10" defaultRowHeight="15" x14ac:dyDescent="0.25"/>
  <cols>
    <col min="2" max="2" width="12.85546875" bestFit="1" customWidth="1"/>
    <col min="3" max="3" width="12.140625" bestFit="1" customWidth="1"/>
    <col min="4" max="6" width="12" bestFit="1" customWidth="1"/>
  </cols>
  <sheetData>
    <row r="2" spans="2:10" x14ac:dyDescent="0.25">
      <c r="B2">
        <f t="array" aca="1" ref="B2:B5" ca="1">+MMULT(Parámetros!C30:F33,Parámetros!H15:H18)</f>
        <v>0</v>
      </c>
      <c r="D2">
        <f ca="1">+B2-Parámetros!I30</f>
        <v>0</v>
      </c>
      <c r="G2">
        <f t="array" ref="G2:J5">+TRANSPOSE(Parámetros!C30:F33)</f>
        <v>0</v>
      </c>
      <c r="H2">
        <v>0</v>
      </c>
      <c r="I2">
        <v>0</v>
      </c>
      <c r="J2">
        <v>0</v>
      </c>
    </row>
    <row r="3" spans="2:10" x14ac:dyDescent="0.25">
      <c r="B3">
        <f ca="1"/>
        <v>0</v>
      </c>
      <c r="D3">
        <f ca="1">+B3-Parámetros!I31</f>
        <v>0</v>
      </c>
      <c r="G3">
        <v>0</v>
      </c>
      <c r="H3">
        <v>0</v>
      </c>
      <c r="I3">
        <v>0</v>
      </c>
      <c r="J3">
        <v>0</v>
      </c>
    </row>
    <row r="4" spans="2:10" x14ac:dyDescent="0.25">
      <c r="B4">
        <f ca="1"/>
        <v>0</v>
      </c>
      <c r="D4">
        <f ca="1">+B4-Parámetros!I32</f>
        <v>0</v>
      </c>
      <c r="G4">
        <v>0</v>
      </c>
      <c r="H4">
        <v>0</v>
      </c>
      <c r="I4">
        <v>0</v>
      </c>
      <c r="J4">
        <v>0</v>
      </c>
    </row>
    <row r="5" spans="2:10" x14ac:dyDescent="0.25">
      <c r="B5">
        <f ca="1"/>
        <v>0</v>
      </c>
      <c r="D5">
        <f ca="1">+B5-Parámetros!I33</f>
        <v>0</v>
      </c>
      <c r="G5">
        <v>0</v>
      </c>
      <c r="H5">
        <v>0</v>
      </c>
      <c r="I5">
        <v>0</v>
      </c>
      <c r="J5">
        <v>0</v>
      </c>
    </row>
    <row r="8" spans="2:10" x14ac:dyDescent="0.25">
      <c r="C8">
        <f t="array" aca="1" ref="C8:F11" ca="1">+MMULT(MMULT(Parámetros!C30:F33,Parámetros!M21:P24),G2:J5)</f>
        <v>0</v>
      </c>
      <c r="D8">
        <f ca="1"/>
        <v>0</v>
      </c>
      <c r="E8">
        <f ca="1"/>
        <v>0</v>
      </c>
      <c r="F8">
        <f ca="1"/>
        <v>0</v>
      </c>
    </row>
    <row r="9" spans="2:10" x14ac:dyDescent="0.25">
      <c r="C9">
        <f ca="1"/>
        <v>0</v>
      </c>
      <c r="D9">
        <f ca="1"/>
        <v>0</v>
      </c>
      <c r="E9">
        <f ca="1"/>
        <v>0</v>
      </c>
      <c r="F9">
        <f ca="1"/>
        <v>0</v>
      </c>
    </row>
    <row r="10" spans="2:10" x14ac:dyDescent="0.25">
      <c r="C10">
        <f ca="1"/>
        <v>0</v>
      </c>
      <c r="D10">
        <f ca="1"/>
        <v>0</v>
      </c>
      <c r="E10">
        <f ca="1"/>
        <v>0</v>
      </c>
      <c r="F10">
        <f ca="1"/>
        <v>0</v>
      </c>
    </row>
    <row r="11" spans="2:10" x14ac:dyDescent="0.25">
      <c r="C11">
        <f ca="1"/>
        <v>0</v>
      </c>
      <c r="D11">
        <f ca="1"/>
        <v>0</v>
      </c>
      <c r="E11">
        <f ca="1"/>
        <v>0</v>
      </c>
      <c r="F11">
        <f ca="1"/>
        <v>0</v>
      </c>
    </row>
    <row r="15" spans="2:10" x14ac:dyDescent="0.25">
      <c r="C15">
        <f t="array" aca="1" ref="C15:F15" ca="1">+TRANSPOSE(D2:D5)</f>
        <v>0</v>
      </c>
      <c r="D15">
        <f ca="1"/>
        <v>0</v>
      </c>
      <c r="E15">
        <f ca="1"/>
        <v>0</v>
      </c>
      <c r="F15">
        <f ca="1"/>
        <v>0</v>
      </c>
    </row>
    <row r="19" spans="1:11" x14ac:dyDescent="0.25">
      <c r="A19" s="8"/>
      <c r="B19" s="9" t="s">
        <v>11</v>
      </c>
      <c r="C19" s="8">
        <f ca="1">+MDETERM(C8)</f>
        <v>0</v>
      </c>
      <c r="D19" s="8"/>
      <c r="E19" s="8"/>
      <c r="F19" s="10"/>
      <c r="G19" s="11" t="s">
        <v>11</v>
      </c>
      <c r="H19" s="10">
        <f ca="1">+MDETERM(C8:D9)</f>
        <v>0</v>
      </c>
      <c r="I19" s="10"/>
      <c r="J19" s="10"/>
      <c r="K19" s="10" t="e">
        <f ca="1">+MMULT(MMULT(C15:D15,H21:I22),D2:D3)/2</f>
        <v>#NUM!</v>
      </c>
    </row>
    <row r="20" spans="1:11" x14ac:dyDescent="0.25">
      <c r="A20" s="8"/>
      <c r="B20" s="8"/>
      <c r="C20" s="8"/>
      <c r="D20" s="8" t="e">
        <f ca="1">1/(C8*Parámetros!G12)</f>
        <v>#DIV/0!</v>
      </c>
      <c r="E20" s="8"/>
      <c r="F20" s="10"/>
      <c r="G20" s="10"/>
      <c r="H20" s="10"/>
      <c r="I20" s="10"/>
      <c r="J20" s="10"/>
      <c r="K20" s="10"/>
    </row>
    <row r="21" spans="1:11" x14ac:dyDescent="0.25">
      <c r="A21" s="8"/>
      <c r="B21" s="8"/>
      <c r="C21" s="8" t="e">
        <f ca="1">+D2^2/(Parámetros!G12*'Calc. Aux'!C8)</f>
        <v>#DIV/0!</v>
      </c>
      <c r="D21" s="8"/>
      <c r="E21" s="8"/>
      <c r="F21" s="10"/>
      <c r="G21" s="10"/>
      <c r="H21" s="10" t="e">
        <f t="array" aca="1" ref="H21:I22" ca="1">MINVERSE(C8:D9)/Parámetros!G12</f>
        <v>#NUM!</v>
      </c>
      <c r="I21" s="10" t="e">
        <f ca="1"/>
        <v>#NUM!</v>
      </c>
      <c r="J21" s="10"/>
      <c r="K21" s="10"/>
    </row>
    <row r="22" spans="1:11" x14ac:dyDescent="0.25">
      <c r="A22" s="8"/>
      <c r="B22" s="8"/>
      <c r="C22" s="8"/>
      <c r="D22" s="8"/>
      <c r="E22" s="8"/>
      <c r="F22" s="10"/>
      <c r="G22" s="10"/>
      <c r="H22" s="10" t="e">
        <f ca="1"/>
        <v>#NUM!</v>
      </c>
      <c r="I22" s="10" t="e">
        <f ca="1"/>
        <v>#NUM!</v>
      </c>
      <c r="J22" s="10"/>
      <c r="K22" s="10"/>
    </row>
    <row r="23" spans="1:11" x14ac:dyDescent="0.25">
      <c r="A23" s="8"/>
      <c r="B23" s="8"/>
      <c r="C23" s="8"/>
      <c r="D23" s="8"/>
      <c r="E23" s="8"/>
      <c r="F23" s="10"/>
      <c r="G23" s="10"/>
      <c r="H23" s="10"/>
      <c r="I23" s="10"/>
      <c r="J23" s="10"/>
      <c r="K23" s="10"/>
    </row>
    <row r="24" spans="1:11" x14ac:dyDescent="0.25">
      <c r="A24" s="8"/>
      <c r="B24" s="8"/>
      <c r="C24" s="8"/>
      <c r="D24" s="8"/>
      <c r="E24" s="8"/>
      <c r="F24" s="10"/>
      <c r="G24" s="10"/>
      <c r="H24" s="10"/>
      <c r="I24" s="10"/>
      <c r="J24" s="10"/>
      <c r="K24" s="10"/>
    </row>
    <row r="25" spans="1:11" x14ac:dyDescent="0.25">
      <c r="A25" s="8"/>
      <c r="B25" s="8" t="e">
        <f t="array" aca="1" ref="B25:B28" ca="1">+MMULT(MMULT(MMULT(Parámetros!M21:P24,'Calc. Aux'!G2:G5),'Calc. Aux'!D20),D2)*Parámetros!G12</f>
        <v>#DIV/0!</v>
      </c>
      <c r="C25" s="8"/>
      <c r="D25" s="8"/>
      <c r="E25" s="8"/>
      <c r="F25" s="10"/>
      <c r="G25" s="10" t="e">
        <f t="array" aca="1" ref="G25:G28" ca="1">+MMULT(MMULT(MMULT(Parámetros!M21:P24,'Calc. Aux'!G2:H5),'Calc. Aux'!H21:I22),D2:D3)*Parámetros!G12</f>
        <v>#NUM!</v>
      </c>
      <c r="H25" s="10"/>
      <c r="I25" s="10"/>
      <c r="J25" s="10"/>
      <c r="K25" s="10"/>
    </row>
    <row r="26" spans="1:11" x14ac:dyDescent="0.25">
      <c r="A26" s="8"/>
      <c r="B26" s="8" t="e">
        <f ca="1"/>
        <v>#DIV/0!</v>
      </c>
      <c r="C26" s="8"/>
      <c r="D26" s="8"/>
      <c r="E26" s="8"/>
      <c r="F26" s="10"/>
      <c r="G26" s="10" t="e">
        <f ca="1"/>
        <v>#NUM!</v>
      </c>
      <c r="H26" s="10"/>
      <c r="I26" s="10"/>
      <c r="J26" s="10"/>
      <c r="K26" s="10"/>
    </row>
    <row r="27" spans="1:11" x14ac:dyDescent="0.25">
      <c r="A27" s="8"/>
      <c r="B27" s="8" t="e">
        <f ca="1"/>
        <v>#DIV/0!</v>
      </c>
      <c r="C27" s="8"/>
      <c r="D27" s="8"/>
      <c r="E27" s="8"/>
      <c r="F27" s="10"/>
      <c r="G27" s="10" t="e">
        <f ca="1"/>
        <v>#NUM!</v>
      </c>
      <c r="H27" s="10"/>
      <c r="I27" s="10"/>
      <c r="J27" s="10"/>
      <c r="K27" s="10"/>
    </row>
    <row r="28" spans="1:11" x14ac:dyDescent="0.25">
      <c r="A28" s="8"/>
      <c r="B28" s="8" t="e">
        <f ca="1"/>
        <v>#DIV/0!</v>
      </c>
      <c r="C28" s="8"/>
      <c r="D28" s="8"/>
      <c r="E28" s="8"/>
      <c r="F28" s="10"/>
      <c r="G28" s="10" t="e">
        <f ca="1"/>
        <v>#NUM!</v>
      </c>
      <c r="H28" s="10"/>
      <c r="I28" s="10"/>
      <c r="J28" s="10"/>
      <c r="K28" s="10"/>
    </row>
    <row r="29" spans="1:11" x14ac:dyDescent="0.25">
      <c r="A29" s="8"/>
      <c r="B29" s="8" t="e">
        <f t="array" aca="1" ref="B29:E32" ca="1">+MMULT(MMULT(MMULT(Parámetros!M21:P24,'Calc. Aux'!G2:G5),'Calc. Aux'!C21),MMULT(Parámetros!C30:F30,Parámetros!M21:P24))</f>
        <v>#DIV/0!</v>
      </c>
      <c r="C29" s="8" t="e">
        <f ca="1"/>
        <v>#DIV/0!</v>
      </c>
      <c r="D29" s="8" t="e">
        <f ca="1"/>
        <v>#DIV/0!</v>
      </c>
      <c r="E29" s="8" t="e">
        <f ca="1"/>
        <v>#DIV/0!</v>
      </c>
      <c r="F29" s="10"/>
      <c r="G29" s="10"/>
      <c r="H29" s="10" t="e">
        <f t="array" aca="1" ref="H29:K32" ca="1">+MMULT(MMULT(MMULT(Parámetros!M21:P24,'Calc. Aux'!G2:H5),'Calc. Aux'!H21:I22),MMULT(Parámetros!C30:F31,Parámetros!M21:P24)*Parámetros!G12)</f>
        <v>#NUM!</v>
      </c>
      <c r="I29" s="10" t="e">
        <f ca="1"/>
        <v>#NUM!</v>
      </c>
      <c r="J29" s="10" t="e">
        <f ca="1"/>
        <v>#NUM!</v>
      </c>
      <c r="K29" s="10" t="e">
        <f ca="1"/>
        <v>#NUM!</v>
      </c>
    </row>
    <row r="30" spans="1:11" x14ac:dyDescent="0.25">
      <c r="A30" s="8"/>
      <c r="B30" s="8" t="e">
        <f ca="1"/>
        <v>#DIV/0!</v>
      </c>
      <c r="C30" s="8" t="e">
        <f ca="1"/>
        <v>#DIV/0!</v>
      </c>
      <c r="D30" s="8" t="e">
        <f ca="1"/>
        <v>#DIV/0!</v>
      </c>
      <c r="E30" s="8" t="e">
        <f ca="1"/>
        <v>#DIV/0!</v>
      </c>
      <c r="F30" s="10"/>
      <c r="G30" s="10"/>
      <c r="H30" s="10" t="e">
        <f ca="1"/>
        <v>#NUM!</v>
      </c>
      <c r="I30" s="10" t="e">
        <f ca="1"/>
        <v>#NUM!</v>
      </c>
      <c r="J30" s="10" t="e">
        <f ca="1"/>
        <v>#NUM!</v>
      </c>
      <c r="K30" s="10" t="e">
        <f ca="1"/>
        <v>#NUM!</v>
      </c>
    </row>
    <row r="31" spans="1:11" x14ac:dyDescent="0.25">
      <c r="A31" s="8"/>
      <c r="B31" s="8" t="e">
        <f ca="1"/>
        <v>#DIV/0!</v>
      </c>
      <c r="C31" s="8" t="e">
        <f ca="1"/>
        <v>#DIV/0!</v>
      </c>
      <c r="D31" s="8" t="e">
        <f ca="1"/>
        <v>#DIV/0!</v>
      </c>
      <c r="E31" s="8" t="e">
        <f ca="1"/>
        <v>#DIV/0!</v>
      </c>
      <c r="F31" s="10"/>
      <c r="G31" s="10"/>
      <c r="H31" s="10" t="e">
        <f ca="1"/>
        <v>#NUM!</v>
      </c>
      <c r="I31" s="10" t="e">
        <f ca="1"/>
        <v>#NUM!</v>
      </c>
      <c r="J31" s="10" t="e">
        <f ca="1"/>
        <v>#NUM!</v>
      </c>
      <c r="K31" s="10" t="e">
        <f ca="1"/>
        <v>#NUM!</v>
      </c>
    </row>
    <row r="32" spans="1:11" x14ac:dyDescent="0.25">
      <c r="A32" s="8"/>
      <c r="B32" s="8" t="e">
        <f ca="1"/>
        <v>#DIV/0!</v>
      </c>
      <c r="C32" s="8" t="e">
        <f ca="1"/>
        <v>#DIV/0!</v>
      </c>
      <c r="D32" s="8" t="e">
        <f ca="1"/>
        <v>#DIV/0!</v>
      </c>
      <c r="E32" s="8" t="e">
        <f ca="1"/>
        <v>#DIV/0!</v>
      </c>
      <c r="F32" s="10"/>
      <c r="G32" s="10"/>
      <c r="H32" s="10" t="e">
        <f ca="1"/>
        <v>#NUM!</v>
      </c>
      <c r="I32" s="10" t="e">
        <f ca="1"/>
        <v>#NUM!</v>
      </c>
      <c r="J32" s="10" t="e">
        <f ca="1"/>
        <v>#NUM!</v>
      </c>
      <c r="K32" s="10" t="e">
        <f ca="1"/>
        <v>#NUM!</v>
      </c>
    </row>
    <row r="33" spans="1:11" x14ac:dyDescent="0.25">
      <c r="A33" s="8"/>
      <c r="B33" s="8"/>
      <c r="C33" s="8"/>
      <c r="D33" s="8"/>
      <c r="E33" s="8"/>
      <c r="F33" s="10"/>
      <c r="G33" s="10"/>
      <c r="H33" s="10"/>
      <c r="I33" s="10"/>
      <c r="J33" s="10"/>
      <c r="K33" s="10"/>
    </row>
    <row r="34" spans="1:11" x14ac:dyDescent="0.25">
      <c r="A34" s="10"/>
      <c r="B34" s="10"/>
      <c r="C34" s="10"/>
      <c r="D34" s="10"/>
      <c r="E34" s="10"/>
      <c r="F34" s="8"/>
      <c r="G34" s="8"/>
      <c r="H34" s="8"/>
      <c r="I34" s="8"/>
      <c r="J34" s="8"/>
      <c r="K34" s="8"/>
    </row>
    <row r="35" spans="1:11" x14ac:dyDescent="0.25">
      <c r="A35" s="10"/>
      <c r="B35" s="11" t="s">
        <v>11</v>
      </c>
      <c r="C35" s="10">
        <f ca="1">+MDETERM(C8:E10)</f>
        <v>0</v>
      </c>
      <c r="D35" s="10"/>
      <c r="E35" s="10"/>
      <c r="F35" s="8"/>
      <c r="G35" s="9" t="s">
        <v>11</v>
      </c>
      <c r="H35" s="8">
        <f ca="1">+MDETERM(C8:F11)</f>
        <v>0</v>
      </c>
      <c r="I35" s="8"/>
      <c r="J35" s="8"/>
      <c r="K35" s="8"/>
    </row>
    <row r="36" spans="1:11" x14ac:dyDescent="0.25">
      <c r="A36" s="10"/>
      <c r="B36" s="10"/>
      <c r="C36" s="10"/>
      <c r="D36" s="10"/>
      <c r="E36" s="10"/>
      <c r="F36" s="8"/>
      <c r="G36" s="8"/>
      <c r="H36" s="8"/>
      <c r="I36" s="8"/>
      <c r="J36" s="8"/>
      <c r="K36" s="8"/>
    </row>
    <row r="37" spans="1:11" x14ac:dyDescent="0.25">
      <c r="A37" s="10"/>
      <c r="B37" s="10"/>
      <c r="C37" s="10" t="e">
        <f t="array" aca="1" ref="C37:E39" ca="1">+MINVERSE(C8:E10)/Parámetros!G12</f>
        <v>#NUM!</v>
      </c>
      <c r="D37" s="10" t="e">
        <f ca="1"/>
        <v>#NUM!</v>
      </c>
      <c r="E37" s="10" t="e">
        <f ca="1"/>
        <v>#NUM!</v>
      </c>
      <c r="F37" s="8"/>
      <c r="G37" s="8"/>
      <c r="H37" s="8" t="e">
        <f t="array" aca="1" ref="H37:K40" ca="1">+MINVERSE(C8:F11)/Parámetros!G12</f>
        <v>#NUM!</v>
      </c>
      <c r="I37" s="8" t="e">
        <f ca="1"/>
        <v>#NUM!</v>
      </c>
      <c r="J37" s="8" t="e">
        <f ca="1"/>
        <v>#NUM!</v>
      </c>
      <c r="K37" s="8" t="e">
        <f ca="1"/>
        <v>#NUM!</v>
      </c>
    </row>
    <row r="38" spans="1:11" x14ac:dyDescent="0.25">
      <c r="A38" s="10"/>
      <c r="B38" s="10"/>
      <c r="C38" s="10" t="e">
        <f ca="1"/>
        <v>#NUM!</v>
      </c>
      <c r="D38" s="10" t="e">
        <f ca="1"/>
        <v>#NUM!</v>
      </c>
      <c r="E38" s="10" t="e">
        <f ca="1"/>
        <v>#NUM!</v>
      </c>
      <c r="F38" s="8"/>
      <c r="G38" s="8"/>
      <c r="H38" s="8" t="e">
        <f ca="1"/>
        <v>#NUM!</v>
      </c>
      <c r="I38" s="8" t="e">
        <f ca="1"/>
        <v>#NUM!</v>
      </c>
      <c r="J38" s="8" t="e">
        <f ca="1"/>
        <v>#NUM!</v>
      </c>
      <c r="K38" s="8" t="e">
        <f ca="1"/>
        <v>#NUM!</v>
      </c>
    </row>
    <row r="39" spans="1:11" x14ac:dyDescent="0.25">
      <c r="A39" s="10"/>
      <c r="B39" s="10"/>
      <c r="C39" s="10" t="e">
        <f ca="1"/>
        <v>#NUM!</v>
      </c>
      <c r="D39" s="10" t="e">
        <f ca="1"/>
        <v>#NUM!</v>
      </c>
      <c r="E39" s="10" t="e">
        <f ca="1"/>
        <v>#NUM!</v>
      </c>
      <c r="F39" s="8"/>
      <c r="G39" s="8"/>
      <c r="H39" s="8" t="e">
        <f ca="1"/>
        <v>#NUM!</v>
      </c>
      <c r="I39" s="8" t="e">
        <f ca="1"/>
        <v>#NUM!</v>
      </c>
      <c r="J39" s="8" t="e">
        <f ca="1"/>
        <v>#NUM!</v>
      </c>
      <c r="K39" s="8" t="e">
        <f ca="1"/>
        <v>#NUM!</v>
      </c>
    </row>
    <row r="40" spans="1:11" x14ac:dyDescent="0.25">
      <c r="A40" s="10"/>
      <c r="B40" s="10"/>
      <c r="C40" s="10"/>
      <c r="D40" s="10"/>
      <c r="E40" s="10"/>
      <c r="F40" s="8"/>
      <c r="G40" s="8"/>
      <c r="H40" s="8" t="e">
        <f ca="1"/>
        <v>#NUM!</v>
      </c>
      <c r="I40" s="8" t="e">
        <f ca="1"/>
        <v>#NUM!</v>
      </c>
      <c r="J40" s="8" t="e">
        <f ca="1"/>
        <v>#NUM!</v>
      </c>
      <c r="K40" s="8" t="e">
        <f ca="1"/>
        <v>#NUM!</v>
      </c>
    </row>
    <row r="41" spans="1:11" x14ac:dyDescent="0.25">
      <c r="A41" s="10"/>
      <c r="B41" s="10"/>
      <c r="C41" s="10"/>
      <c r="D41" s="10"/>
      <c r="E41" s="10"/>
      <c r="F41" s="8"/>
      <c r="G41" s="8"/>
      <c r="H41" s="8"/>
      <c r="I41" s="8"/>
      <c r="J41" s="8"/>
      <c r="K41" s="8"/>
    </row>
    <row r="42" spans="1:11" x14ac:dyDescent="0.25">
      <c r="A42" s="10"/>
      <c r="B42" s="10"/>
      <c r="C42" s="10" t="e">
        <f ca="1">+MMULT(MMULT(C15:E15,C37:E39),D2:D4)/3</f>
        <v>#NUM!</v>
      </c>
      <c r="D42" s="10"/>
      <c r="E42" s="10"/>
      <c r="F42" s="8"/>
      <c r="G42" s="8"/>
      <c r="H42" s="8" t="e">
        <f ca="1">+MMULT(MMULT(C15:F15,H37:K40),D2:D5)/4</f>
        <v>#NUM!</v>
      </c>
      <c r="I42" s="8"/>
      <c r="J42" s="8"/>
      <c r="K42" s="8"/>
    </row>
    <row r="43" spans="1:11" x14ac:dyDescent="0.25">
      <c r="A43" s="10"/>
      <c r="B43" s="10"/>
      <c r="C43" s="10"/>
      <c r="D43" s="10"/>
      <c r="E43" s="10"/>
      <c r="F43" s="8"/>
      <c r="G43" s="8"/>
      <c r="H43" s="8"/>
      <c r="I43" s="8"/>
      <c r="J43" s="8"/>
      <c r="K43" s="8"/>
    </row>
    <row r="44" spans="1:11" x14ac:dyDescent="0.25">
      <c r="A44" s="10"/>
      <c r="B44" s="10"/>
      <c r="C44" s="10"/>
      <c r="D44" s="10"/>
      <c r="E44" s="10"/>
      <c r="F44" s="8"/>
      <c r="G44" s="8"/>
      <c r="H44" s="8"/>
      <c r="I44" s="8"/>
      <c r="J44" s="8"/>
      <c r="K44" s="8"/>
    </row>
    <row r="45" spans="1:11" x14ac:dyDescent="0.25">
      <c r="A45" s="10"/>
      <c r="B45" s="10"/>
      <c r="C45" s="10"/>
      <c r="D45" s="10"/>
      <c r="E45" s="10"/>
      <c r="F45" s="8" t="e">
        <f t="array" aca="1" ref="F45:F48" ca="1">+MMULT(MMULT(MMULT(Parámetros!M21:P24,'Calc. Aux'!G2:J5),'Calc. Aux'!H37:K40),D2:D5)*Parámetros!G12</f>
        <v>#NUM!</v>
      </c>
      <c r="G45" s="8"/>
      <c r="H45" s="8"/>
      <c r="I45" s="8"/>
      <c r="J45" s="8"/>
      <c r="K45" s="8"/>
    </row>
    <row r="46" spans="1:11" x14ac:dyDescent="0.25">
      <c r="A46" s="10"/>
      <c r="B46" s="10"/>
      <c r="C46" s="10" t="e">
        <f t="array" aca="1" ref="C46:C49" ca="1">+MMULT(MMULT(MMULT(Parámetros!M21:P24,'Calc. Aux'!G2:I5),'Calc. Aux'!C37:E39),D2:D4)*Parámetros!G12</f>
        <v>#NUM!</v>
      </c>
      <c r="D46" s="10"/>
      <c r="E46" s="10"/>
      <c r="F46" s="8" t="e">
        <f ca="1"/>
        <v>#NUM!</v>
      </c>
      <c r="G46" s="8"/>
      <c r="H46" s="8"/>
      <c r="I46" s="8"/>
      <c r="J46" s="8"/>
      <c r="K46" s="8"/>
    </row>
    <row r="47" spans="1:11" x14ac:dyDescent="0.25">
      <c r="A47" s="10"/>
      <c r="B47" s="10"/>
      <c r="C47" s="10" t="e">
        <f ca="1"/>
        <v>#NUM!</v>
      </c>
      <c r="D47" s="10"/>
      <c r="E47" s="10"/>
      <c r="F47" s="8" t="e">
        <f ca="1"/>
        <v>#NUM!</v>
      </c>
      <c r="G47" s="8"/>
      <c r="H47" s="8"/>
      <c r="I47" s="8"/>
      <c r="J47" s="8"/>
      <c r="K47" s="8"/>
    </row>
    <row r="48" spans="1:11" x14ac:dyDescent="0.25">
      <c r="A48" s="10"/>
      <c r="B48" s="10"/>
      <c r="C48" s="10" t="e">
        <f ca="1"/>
        <v>#NUM!</v>
      </c>
      <c r="D48" s="10"/>
      <c r="E48" s="10"/>
      <c r="F48" s="8" t="e">
        <f ca="1"/>
        <v>#NUM!</v>
      </c>
      <c r="G48" s="8"/>
      <c r="H48" s="8"/>
      <c r="I48" s="8"/>
      <c r="J48" s="8"/>
      <c r="K48" s="8"/>
    </row>
    <row r="49" spans="1:11" x14ac:dyDescent="0.25">
      <c r="A49" s="10"/>
      <c r="B49" s="10"/>
      <c r="C49" s="10" t="e">
        <f ca="1"/>
        <v>#NUM!</v>
      </c>
      <c r="D49" s="10"/>
      <c r="E49" s="10"/>
      <c r="F49" s="8"/>
      <c r="G49" s="8"/>
      <c r="H49" s="8"/>
      <c r="I49" s="8"/>
      <c r="J49" s="8"/>
      <c r="K49" s="8"/>
    </row>
    <row r="50" spans="1:11" x14ac:dyDescent="0.25">
      <c r="A50" s="10"/>
      <c r="B50" s="10" t="e">
        <f t="array" aca="1" ref="B50:E53" ca="1">+MMULT(MMULT(MMULT(Parámetros!M21:P24,'Calc. Aux'!G2:I5),'Calc. Aux'!C37:E39),MMULT(Parámetros!C30:F32,Parámetros!M21:P24))*Parámetros!G12</f>
        <v>#NUM!</v>
      </c>
      <c r="C50" s="10" t="e">
        <f ca="1"/>
        <v>#NUM!</v>
      </c>
      <c r="D50" s="10" t="e">
        <f ca="1"/>
        <v>#NUM!</v>
      </c>
      <c r="E50" s="10" t="e">
        <f ca="1"/>
        <v>#NUM!</v>
      </c>
      <c r="F50" s="8"/>
      <c r="G50" s="8"/>
      <c r="H50" s="8" t="e">
        <f t="array" aca="1" ref="H50:K53" ca="1">+MMULT(MMULT(MMULT(Parámetros!M21:P24,'Calc. Aux'!G2:J5),'Calc. Aux'!H37:K40),MMULT(Parámetros!C30:F33,Parámetros!M21:P24))*Parámetros!G12</f>
        <v>#NUM!</v>
      </c>
      <c r="I50" s="8" t="e">
        <f ca="1"/>
        <v>#NUM!</v>
      </c>
      <c r="J50" s="8" t="e">
        <f ca="1"/>
        <v>#NUM!</v>
      </c>
      <c r="K50" s="8" t="e">
        <f ca="1"/>
        <v>#NUM!</v>
      </c>
    </row>
    <row r="51" spans="1:11" x14ac:dyDescent="0.25">
      <c r="A51" s="10"/>
      <c r="B51" s="10" t="e">
        <f ca="1"/>
        <v>#NUM!</v>
      </c>
      <c r="C51" s="10" t="e">
        <f ca="1"/>
        <v>#NUM!</v>
      </c>
      <c r="D51" s="10" t="e">
        <f ca="1"/>
        <v>#NUM!</v>
      </c>
      <c r="E51" s="10" t="e">
        <f ca="1"/>
        <v>#NUM!</v>
      </c>
      <c r="F51" s="8"/>
      <c r="G51" s="8"/>
      <c r="H51" s="8" t="e">
        <f ca="1"/>
        <v>#NUM!</v>
      </c>
      <c r="I51" s="8" t="e">
        <f ca="1"/>
        <v>#NUM!</v>
      </c>
      <c r="J51" s="8" t="e">
        <f ca="1"/>
        <v>#NUM!</v>
      </c>
      <c r="K51" s="8" t="e">
        <f ca="1"/>
        <v>#NUM!</v>
      </c>
    </row>
    <row r="52" spans="1:11" x14ac:dyDescent="0.25">
      <c r="A52" s="10"/>
      <c r="B52" s="10" t="e">
        <f ca="1"/>
        <v>#NUM!</v>
      </c>
      <c r="C52" s="10" t="e">
        <f ca="1"/>
        <v>#NUM!</v>
      </c>
      <c r="D52" s="10" t="e">
        <f ca="1"/>
        <v>#NUM!</v>
      </c>
      <c r="E52" s="10" t="e">
        <f ca="1"/>
        <v>#NUM!</v>
      </c>
      <c r="F52" s="8"/>
      <c r="G52" s="8"/>
      <c r="H52" s="8" t="e">
        <f ca="1"/>
        <v>#NUM!</v>
      </c>
      <c r="I52" s="8" t="e">
        <f ca="1"/>
        <v>#NUM!</v>
      </c>
      <c r="J52" s="8" t="e">
        <f ca="1"/>
        <v>#NUM!</v>
      </c>
      <c r="K52" s="8" t="e">
        <f ca="1"/>
        <v>#NUM!</v>
      </c>
    </row>
    <row r="53" spans="1:11" x14ac:dyDescent="0.25">
      <c r="A53" s="10"/>
      <c r="B53" s="10" t="e">
        <f ca="1"/>
        <v>#NUM!</v>
      </c>
      <c r="C53" s="10" t="e">
        <f ca="1"/>
        <v>#NUM!</v>
      </c>
      <c r="D53" s="10" t="e">
        <f ca="1"/>
        <v>#NUM!</v>
      </c>
      <c r="E53" s="10" t="e">
        <f ca="1"/>
        <v>#NUM!</v>
      </c>
      <c r="F53" s="8"/>
      <c r="G53" s="8"/>
      <c r="H53" s="8" t="e">
        <f ca="1"/>
        <v>#NUM!</v>
      </c>
      <c r="I53" s="8" t="e">
        <f ca="1"/>
        <v>#NUM!</v>
      </c>
      <c r="J53" s="8" t="e">
        <f ca="1"/>
        <v>#NUM!</v>
      </c>
      <c r="K53" s="8" t="e">
        <f ca="1"/>
        <v>#NUM!</v>
      </c>
    </row>
    <row r="54" spans="1:11" x14ac:dyDescent="0.25">
      <c r="A54" s="10"/>
      <c r="B54" s="10"/>
      <c r="C54" s="10"/>
      <c r="D54" s="10"/>
      <c r="E54" s="10"/>
      <c r="F54" s="8"/>
      <c r="G54" s="8"/>
      <c r="H54" s="8"/>
      <c r="I54" s="8"/>
      <c r="J54" s="8"/>
      <c r="K54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Gráficos</vt:lpstr>
      </vt:variant>
      <vt:variant>
        <vt:i4>2</vt:i4>
      </vt:variant>
    </vt:vector>
  </HeadingPairs>
  <TitlesOfParts>
    <vt:vector size="5" baseType="lpstr">
      <vt:lpstr>Parámetros</vt:lpstr>
      <vt:lpstr>Muestra</vt:lpstr>
      <vt:lpstr>Calc. Aux</vt:lpstr>
      <vt:lpstr>Gr (X1Y)</vt:lpstr>
      <vt:lpstr>Gr(y^;y)</vt:lpstr>
    </vt:vector>
  </TitlesOfParts>
  <Company>UBA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Ianni</dc:creator>
  <cp:lastModifiedBy>Doqui .-</cp:lastModifiedBy>
  <dcterms:created xsi:type="dcterms:W3CDTF">2012-10-12T17:06:54Z</dcterms:created>
  <dcterms:modified xsi:type="dcterms:W3CDTF">2014-03-31T19:40:37Z</dcterms:modified>
</cp:coreProperties>
</file>