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1075" windowHeight="95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4" i="1" l="1"/>
  <c r="J19" i="1" l="1"/>
  <c r="Q17" i="1"/>
  <c r="C9" i="1"/>
  <c r="D9" i="1"/>
  <c r="G9" i="1"/>
  <c r="H9" i="1"/>
  <c r="I9" i="1"/>
  <c r="J9" i="1"/>
  <c r="K9" i="1"/>
  <c r="N9" i="1"/>
  <c r="O9" i="1"/>
  <c r="P9" i="1"/>
  <c r="Q9" i="1"/>
  <c r="R9" i="1"/>
  <c r="U9" i="1"/>
  <c r="V9" i="1"/>
  <c r="W9" i="1"/>
  <c r="X9" i="1"/>
  <c r="Y9" i="1"/>
  <c r="AB9" i="1"/>
  <c r="AC9" i="1"/>
  <c r="AD9" i="1"/>
  <c r="AE9" i="1"/>
  <c r="AF9" i="1"/>
  <c r="B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7" i="1"/>
  <c r="K25" i="1"/>
  <c r="D17" i="1"/>
  <c r="Z9" i="1" s="1"/>
  <c r="J17" i="1"/>
  <c r="H23" i="1" s="1"/>
  <c r="M9" i="1" l="1"/>
  <c r="AA9" i="1"/>
  <c r="T9" i="1"/>
  <c r="F9" i="1"/>
  <c r="S3" i="1"/>
  <c r="B3" i="1"/>
  <c r="AD3" i="1"/>
  <c r="E3" i="1"/>
  <c r="P17" i="1"/>
  <c r="R17" i="1" s="1"/>
  <c r="E34" i="1" s="1"/>
  <c r="P3" i="1"/>
  <c r="I3" i="1"/>
  <c r="W3" i="1"/>
  <c r="E9" i="1"/>
  <c r="E32" i="1" s="1"/>
  <c r="P32" i="1" s="1"/>
  <c r="P33" i="1" s="1"/>
  <c r="L3" i="1"/>
  <c r="Z3" i="1"/>
  <c r="L9" i="1"/>
  <c r="S9" i="1"/>
  <c r="H32" i="1"/>
  <c r="P36" i="1" l="1"/>
  <c r="P34" i="1"/>
  <c r="H24" i="1"/>
  <c r="K24" i="1" s="1"/>
  <c r="K32" i="1"/>
  <c r="P37" i="1" s="1"/>
  <c r="H34" i="1"/>
  <c r="K34" i="1" s="1"/>
  <c r="E23" i="1"/>
  <c r="K23" i="1" s="1"/>
  <c r="K27" i="1" l="1"/>
  <c r="K36" i="1"/>
  <c r="D42" i="1" l="1"/>
  <c r="D43" i="1" s="1"/>
</calcChain>
</file>

<file path=xl/sharedStrings.xml><?xml version="1.0" encoding="utf-8"?>
<sst xmlns="http://schemas.openxmlformats.org/spreadsheetml/2006/main" count="89" uniqueCount="53">
  <si>
    <t>Amount</t>
  </si>
  <si>
    <t xml:space="preserve">of oil </t>
  </si>
  <si>
    <t>used</t>
  </si>
  <si>
    <t>M</t>
  </si>
  <si>
    <t>T</t>
  </si>
  <si>
    <t>W</t>
  </si>
  <si>
    <t>Th</t>
  </si>
  <si>
    <t>F</t>
  </si>
  <si>
    <t>Sat</t>
  </si>
  <si>
    <t>Sun</t>
  </si>
  <si>
    <t>Number of Fryers</t>
  </si>
  <si>
    <t>Fryer Capacity</t>
  </si>
  <si>
    <t>Days Changed</t>
  </si>
  <si>
    <t>Price Per Box</t>
  </si>
  <si>
    <t>Price per lb</t>
  </si>
  <si>
    <t>Labor Rate</t>
  </si>
  <si>
    <t>Before Filta</t>
  </si>
  <si>
    <t>Total Discard Per Month</t>
  </si>
  <si>
    <t>lbs</t>
  </si>
  <si>
    <t>x</t>
  </si>
  <si>
    <t xml:space="preserve">Price per lb = </t>
  </si>
  <si>
    <t>Total Oil</t>
  </si>
  <si>
    <t xml:space="preserve">Labor </t>
  </si>
  <si>
    <t>Supplies</t>
  </si>
  <si>
    <t>Total Labor</t>
  </si>
  <si>
    <t xml:space="preserve">rate </t>
  </si>
  <si>
    <t xml:space="preserve">hours </t>
  </si>
  <si>
    <t>Total Costs</t>
  </si>
  <si>
    <t>After Filta</t>
  </si>
  <si>
    <t>lb</t>
  </si>
  <si>
    <t>Labor</t>
  </si>
  <si>
    <t>Total Service Fee</t>
  </si>
  <si>
    <t xml:space="preserve"># of Services = </t>
  </si>
  <si>
    <t>Price difference between pre and post</t>
  </si>
  <si>
    <t>Service Fee</t>
  </si>
  <si>
    <t>$ Fee =</t>
  </si>
  <si>
    <t>Annual Difference</t>
  </si>
  <si>
    <t>Day</t>
  </si>
  <si>
    <t>after</t>
  </si>
  <si>
    <t>oil used</t>
  </si>
  <si>
    <t xml:space="preserve"># of </t>
  </si>
  <si>
    <t>1 = Filter</t>
  </si>
  <si>
    <t>Dump Day</t>
  </si>
  <si>
    <t>Hours to Clean</t>
  </si>
  <si>
    <t>t per:</t>
  </si>
  <si>
    <t>They Clean</t>
  </si>
  <si>
    <t>Oil Saved:</t>
  </si>
  <si>
    <t>Amount of Oil Saved</t>
  </si>
  <si>
    <t>Confirmed from Spreadsheet</t>
  </si>
  <si>
    <t>jibs of oil</t>
  </si>
  <si>
    <t>lbs per month</t>
  </si>
  <si>
    <t>gallons per month</t>
  </si>
  <si>
    <t>INPUT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</si>
</sst>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44" fontId="0" fillId="0" borderId="0" xfId="1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0" xfId="0" applyFill="1"/>
    <xf numFmtId="0" fontId="2" fillId="4" borderId="0" xfId="0" applyFont="1" applyFill="1"/>
    <xf numFmtId="0" fontId="3" fillId="3" borderId="6" xfId="0" applyFont="1" applyFill="1" applyBorder="1"/>
    <xf numFmtId="0" fontId="3" fillId="3" borderId="7" xfId="0" applyFont="1" applyFill="1" applyBorder="1"/>
    <xf numFmtId="0" fontId="0" fillId="2" borderId="9" xfId="0" applyFill="1" applyBorder="1"/>
    <xf numFmtId="0" fontId="0" fillId="2" borderId="13" xfId="0" applyFill="1" applyBorder="1"/>
    <xf numFmtId="0" fontId="0" fillId="6" borderId="2" xfId="0" applyFill="1" applyBorder="1"/>
    <xf numFmtId="0" fontId="0" fillId="6" borderId="4" xfId="0" applyFill="1" applyBorder="1"/>
    <xf numFmtId="44" fontId="0" fillId="5" borderId="2" xfId="1" applyFont="1" applyFill="1" applyBorder="1"/>
    <xf numFmtId="44" fontId="0" fillId="5" borderId="4" xfId="1" applyFont="1" applyFill="1" applyBorder="1"/>
    <xf numFmtId="0" fontId="0" fillId="7" borderId="1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44" fontId="0" fillId="2" borderId="3" xfId="1" applyFont="1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5" xfId="0" applyFill="1" applyBorder="1"/>
    <xf numFmtId="0" fontId="0" fillId="8" borderId="0" xfId="0" applyFill="1" applyBorder="1"/>
    <xf numFmtId="0" fontId="0" fillId="8" borderId="15" xfId="0" applyFill="1" applyBorder="1"/>
    <xf numFmtId="0" fontId="0" fillId="10" borderId="8" xfId="0" applyFill="1" applyBorder="1"/>
    <xf numFmtId="0" fontId="0" fillId="10" borderId="14" xfId="0" applyFill="1" applyBorder="1"/>
    <xf numFmtId="44" fontId="0" fillId="10" borderId="9" xfId="1" applyFont="1" applyFill="1" applyBorder="1"/>
    <xf numFmtId="44" fontId="0" fillId="10" borderId="10" xfId="0" applyNumberFormat="1" applyFill="1" applyBorder="1"/>
    <xf numFmtId="0" fontId="0" fillId="10" borderId="0" xfId="0" applyFill="1" applyBorder="1"/>
    <xf numFmtId="44" fontId="0" fillId="10" borderId="11" xfId="1" applyFont="1" applyFill="1" applyBorder="1"/>
    <xf numFmtId="0" fontId="0" fillId="10" borderId="10" xfId="0" applyFill="1" applyBorder="1"/>
    <xf numFmtId="0" fontId="0" fillId="10" borderId="12" xfId="0" applyFill="1" applyBorder="1"/>
    <xf numFmtId="0" fontId="0" fillId="10" borderId="15" xfId="0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15" xfId="0" applyFont="1" applyFill="1" applyBorder="1"/>
    <xf numFmtId="44" fontId="2" fillId="11" borderId="8" xfId="1" applyFont="1" applyFill="1" applyBorder="1"/>
    <xf numFmtId="44" fontId="2" fillId="11" borderId="12" xfId="1" applyFont="1" applyFill="1" applyBorder="1"/>
    <xf numFmtId="0" fontId="0" fillId="9" borderId="2" xfId="0" applyFill="1" applyBorder="1"/>
    <xf numFmtId="0" fontId="0" fillId="9" borderId="4" xfId="0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0" borderId="0" xfId="0" applyFont="1"/>
    <xf numFmtId="0" fontId="2" fillId="8" borderId="10" xfId="0" applyFont="1" applyFill="1" applyBorder="1"/>
    <xf numFmtId="0" fontId="0" fillId="8" borderId="11" xfId="0" applyFill="1" applyBorder="1"/>
    <xf numFmtId="0" fontId="2" fillId="8" borderId="12" xfId="0" applyFont="1" applyFill="1" applyBorder="1"/>
    <xf numFmtId="0" fontId="0" fillId="8" borderId="13" xfId="0" applyFill="1" applyBorder="1"/>
    <xf numFmtId="0" fontId="2" fillId="2" borderId="3" xfId="0" applyFont="1" applyFill="1" applyBorder="1"/>
    <xf numFmtId="0" fontId="0" fillId="9" borderId="5" xfId="0" applyFill="1" applyBorder="1"/>
    <xf numFmtId="0" fontId="0" fillId="9" borderId="6" xfId="0" applyFill="1" applyBorder="1"/>
    <xf numFmtId="44" fontId="0" fillId="9" borderId="6" xfId="0" applyNumberFormat="1" applyFill="1" applyBorder="1"/>
    <xf numFmtId="44" fontId="0" fillId="9" borderId="7" xfId="0" applyNumberFormat="1" applyFill="1" applyBorder="1"/>
    <xf numFmtId="0" fontId="2" fillId="3" borderId="6" xfId="0" applyFont="1" applyFill="1" applyBorder="1"/>
    <xf numFmtId="44" fontId="1" fillId="8" borderId="5" xfId="1" applyFont="1" applyFill="1" applyBorder="1"/>
    <xf numFmtId="44" fontId="1" fillId="8" borderId="6" xfId="1" applyFont="1" applyFill="1" applyBorder="1"/>
    <xf numFmtId="0" fontId="0" fillId="8" borderId="7" xfId="0" applyFont="1" applyFill="1" applyBorder="1"/>
    <xf numFmtId="164" fontId="1" fillId="8" borderId="6" xfId="1" applyNumberFormat="1" applyFont="1" applyFill="1" applyBorder="1"/>
    <xf numFmtId="44" fontId="2" fillId="10" borderId="13" xfId="1" applyFont="1" applyFill="1" applyBorder="1"/>
    <xf numFmtId="0" fontId="2" fillId="9" borderId="12" xfId="0" applyFont="1" applyFill="1" applyBorder="1"/>
    <xf numFmtId="0" fontId="2" fillId="9" borderId="13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8" borderId="1" xfId="0" applyFill="1" applyBorder="1"/>
    <xf numFmtId="0" fontId="0" fillId="12" borderId="7" xfId="0" applyFill="1" applyBorder="1"/>
    <xf numFmtId="0" fontId="0" fillId="12" borderId="5" xfId="0" applyFill="1" applyBorder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43962</xdr:colOff>
      <xdr:row>14</xdr:row>
      <xdr:rowOff>0</xdr:rowOff>
    </xdr:from>
    <xdr:to>
      <xdr:col>4</xdr:col>
      <xdr:colOff>688731</xdr:colOff>
      <xdr:row>14</xdr:row>
      <xdr:rowOff>146538</xdr:rowOff>
    </xdr:to>
    <xdr:cxnSp macro="">
      <xdr:nvCxnSpPr>
        <xdr:cNvPr id="3" name="Straight Arrow Connector 2"/>
        <xdr:cNvCxnSpPr/>
      </xdr:nvCxnSpPr>
      <xdr:spPr>
        <a:xfrm flipH="1">
          <a:off x="3429000" y="2667000"/>
          <a:ext cx="644769" cy="14653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87924</xdr:colOff>
      <xdr:row>14</xdr:row>
      <xdr:rowOff>58615</xdr:rowOff>
    </xdr:from>
    <xdr:to>
      <xdr:col>5</xdr:col>
      <xdr:colOff>43961</xdr:colOff>
      <xdr:row>17</xdr:row>
      <xdr:rowOff>29308</xdr:rowOff>
    </xdr:to>
    <xdr:cxnSp macro="">
      <xdr:nvCxnSpPr>
        <xdr:cNvPr id="5" name="Straight Arrow Connector 4"/>
        <xdr:cNvCxnSpPr/>
      </xdr:nvCxnSpPr>
      <xdr:spPr>
        <a:xfrm flipH="1">
          <a:off x="3472962" y="2725615"/>
          <a:ext cx="703384" cy="54219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43962</xdr:colOff>
      <xdr:row>14</xdr:row>
      <xdr:rowOff>87923</xdr:rowOff>
    </xdr:from>
    <xdr:to>
      <xdr:col>5</xdr:col>
      <xdr:colOff>87923</xdr:colOff>
      <xdr:row>18</xdr:row>
      <xdr:rowOff>117231</xdr:rowOff>
    </xdr:to>
    <xdr:cxnSp macro="">
      <xdr:nvCxnSpPr>
        <xdr:cNvPr id="7" name="Straight Arrow Connector 6"/>
        <xdr:cNvCxnSpPr/>
      </xdr:nvCxnSpPr>
      <xdr:spPr>
        <a:xfrm flipH="1">
          <a:off x="3429000" y="2754923"/>
          <a:ext cx="791308" cy="79130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337040</xdr:colOff>
      <xdr:row>12</xdr:row>
      <xdr:rowOff>29307</xdr:rowOff>
    </xdr:from>
    <xdr:to>
      <xdr:col>5</xdr:col>
      <xdr:colOff>0</xdr:colOff>
      <xdr:row>13</xdr:row>
      <xdr:rowOff>161192</xdr:rowOff>
    </xdr:to>
    <xdr:sp macro="" textlink="">
      <xdr:nvSpPr>
        <xdr:cNvPr id="10" name="5-Point Star 9"/>
        <xdr:cNvSpPr/>
      </xdr:nvSpPr>
      <xdr:spPr>
        <a:xfrm>
          <a:off x="3722078" y="2315307"/>
          <a:ext cx="410307" cy="322385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600809</xdr:colOff>
      <xdr:row>14</xdr:row>
      <xdr:rowOff>29308</xdr:rowOff>
    </xdr:from>
    <xdr:to>
      <xdr:col>9</xdr:col>
      <xdr:colOff>73269</xdr:colOff>
      <xdr:row>17</xdr:row>
      <xdr:rowOff>43962</xdr:rowOff>
    </xdr:to>
    <xdr:cxnSp macro="">
      <xdr:nvCxnSpPr>
        <xdr:cNvPr id="11" name="Straight Arrow Connector 10"/>
        <xdr:cNvCxnSpPr/>
      </xdr:nvCxnSpPr>
      <xdr:spPr>
        <a:xfrm>
          <a:off x="5348655" y="2696308"/>
          <a:ext cx="1318845" cy="586154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102577</xdr:colOff>
      <xdr:row>13</xdr:row>
      <xdr:rowOff>102577</xdr:rowOff>
    </xdr:from>
    <xdr:to>
      <xdr:col>8</xdr:col>
      <xdr:colOff>468923</xdr:colOff>
      <xdr:row>15</xdr:row>
      <xdr:rowOff>43962</xdr:rowOff>
    </xdr:to>
    <xdr:cxnSp macro="">
      <xdr:nvCxnSpPr>
        <xdr:cNvPr id="13" name="Straight Arrow Connector 12"/>
        <xdr:cNvCxnSpPr/>
      </xdr:nvCxnSpPr>
      <xdr:spPr>
        <a:xfrm>
          <a:off x="5465885" y="2579077"/>
          <a:ext cx="981807" cy="32238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3"/>
  <sheetViews>
    <sheetView tabSelected="1" zoomScale="65" zoomScaleNormal="65" workbookViewId="0">
      <selection activeCell="Q17" sqref="Q17"/>
    </sheetView>
  </sheetViews>
  <sheetFormatPr defaultRowHeight="15" x14ac:dyDescent="0.25"/>
  <cols>
    <col min="1" max="1" width="13.85546875" customWidth="1"/>
    <col min="3" max="3" width="11.7109375" customWidth="1"/>
    <col min="4" max="4" width="16" customWidth="1"/>
    <col min="5" max="5" width="11.28515625" customWidth="1"/>
    <col min="10" max="10" width="10.28515625" customWidth="1"/>
    <col min="11" max="11" width="19" customWidth="1"/>
    <col min="16" max="16" width="11.5703125" customWidth="1"/>
    <col min="17" max="17" width="10" customWidth="1"/>
    <col min="18" max="18" width="11.42578125" customWidth="1"/>
    <col min="19" max="19" width="10.7109375" customWidth="1"/>
  </cols>
  <sheetData>
    <row r="1" spans="1:32" s="47" customFormat="1" x14ac:dyDescent="0.25">
      <c r="A1" s="45"/>
      <c r="B1" s="52" t="s">
        <v>4</v>
      </c>
      <c r="C1" s="52" t="s">
        <v>5</v>
      </c>
      <c r="D1" s="52" t="s">
        <v>6</v>
      </c>
      <c r="E1" s="52" t="s">
        <v>7</v>
      </c>
      <c r="F1" s="52" t="s">
        <v>8</v>
      </c>
      <c r="G1" s="52" t="s">
        <v>9</v>
      </c>
      <c r="H1" s="52" t="s">
        <v>3</v>
      </c>
      <c r="I1" s="52" t="s">
        <v>4</v>
      </c>
      <c r="J1" s="52" t="s">
        <v>5</v>
      </c>
      <c r="K1" s="52" t="s">
        <v>6</v>
      </c>
      <c r="L1" s="52" t="s">
        <v>7</v>
      </c>
      <c r="M1" s="52" t="s">
        <v>8</v>
      </c>
      <c r="N1" s="52" t="s">
        <v>9</v>
      </c>
      <c r="O1" s="52" t="s">
        <v>3</v>
      </c>
      <c r="P1" s="52" t="s">
        <v>4</v>
      </c>
      <c r="Q1" s="52" t="s">
        <v>5</v>
      </c>
      <c r="R1" s="52" t="s">
        <v>6</v>
      </c>
      <c r="S1" s="52" t="s">
        <v>7</v>
      </c>
      <c r="T1" s="52" t="s">
        <v>8</v>
      </c>
      <c r="U1" s="52" t="s">
        <v>9</v>
      </c>
      <c r="V1" s="52" t="s">
        <v>3</v>
      </c>
      <c r="W1" s="52" t="s">
        <v>4</v>
      </c>
      <c r="X1" s="52" t="s">
        <v>5</v>
      </c>
      <c r="Y1" s="52" t="s">
        <v>6</v>
      </c>
      <c r="Z1" s="52" t="s">
        <v>7</v>
      </c>
      <c r="AA1" s="52" t="s">
        <v>8</v>
      </c>
      <c r="AB1" s="52" t="s">
        <v>9</v>
      </c>
      <c r="AC1" s="52" t="s">
        <v>3</v>
      </c>
      <c r="AD1" s="52" t="s">
        <v>4</v>
      </c>
      <c r="AE1" s="52" t="s">
        <v>5</v>
      </c>
      <c r="AF1" s="46" t="s">
        <v>6</v>
      </c>
    </row>
    <row r="2" spans="1:32" x14ac:dyDescent="0.25">
      <c r="A2" s="57" t="s">
        <v>37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</row>
    <row r="3" spans="1:32" x14ac:dyDescent="0.25">
      <c r="A3" s="7" t="s">
        <v>0</v>
      </c>
      <c r="B3" s="5">
        <f>D17</f>
        <v>200</v>
      </c>
      <c r="C3" s="5"/>
      <c r="D3" s="5"/>
      <c r="E3" s="5">
        <f>D17</f>
        <v>200</v>
      </c>
      <c r="F3" s="5"/>
      <c r="G3" s="5"/>
      <c r="H3" s="5"/>
      <c r="I3" s="5">
        <f>D17</f>
        <v>200</v>
      </c>
      <c r="J3" s="5"/>
      <c r="K3" s="5"/>
      <c r="L3" s="5">
        <f>D17</f>
        <v>200</v>
      </c>
      <c r="M3" s="5"/>
      <c r="N3" s="5"/>
      <c r="O3" s="5"/>
      <c r="P3" s="5">
        <f>D17</f>
        <v>200</v>
      </c>
      <c r="Q3" s="5"/>
      <c r="R3" s="5"/>
      <c r="S3" s="5">
        <f>D17</f>
        <v>200</v>
      </c>
      <c r="T3" s="5"/>
      <c r="U3" s="5"/>
      <c r="V3" s="5"/>
      <c r="W3" s="5">
        <f>D17</f>
        <v>200</v>
      </c>
      <c r="X3" s="5"/>
      <c r="Y3" s="5"/>
      <c r="Z3" s="5">
        <f>D17</f>
        <v>200</v>
      </c>
      <c r="AA3" s="5"/>
      <c r="AB3" s="5"/>
      <c r="AC3" s="5"/>
      <c r="AD3" s="5">
        <f>D17</f>
        <v>200</v>
      </c>
      <c r="AE3" s="5"/>
      <c r="AF3" s="5"/>
    </row>
    <row r="4" spans="1:32" x14ac:dyDescent="0.25">
      <c r="A4" s="7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7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7" t="s">
        <v>41</v>
      </c>
      <c r="B7" s="5">
        <f>IF($D$18=B1,1,0)</f>
        <v>0</v>
      </c>
      <c r="C7" s="5">
        <f t="shared" ref="C7:AF7" si="0">IF($D$18=C1,1,0)</f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1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1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1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1</v>
      </c>
      <c r="AD7" s="5">
        <f t="shared" si="0"/>
        <v>0</v>
      </c>
      <c r="AE7" s="5">
        <f t="shared" si="0"/>
        <v>0</v>
      </c>
      <c r="AF7" s="5">
        <f t="shared" si="0"/>
        <v>0</v>
      </c>
    </row>
    <row r="8" spans="1:32" x14ac:dyDescent="0.2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7" t="s">
        <v>40</v>
      </c>
      <c r="B9" s="5">
        <f>IF($D$19=B1,$D$17,0)</f>
        <v>0</v>
      </c>
      <c r="C9" s="5">
        <f t="shared" ref="C9:AF9" si="1">IF($D$19=C1,$D$17,0)</f>
        <v>0</v>
      </c>
      <c r="D9" s="5">
        <f t="shared" si="1"/>
        <v>200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200</v>
      </c>
      <c r="L9" s="5">
        <f t="shared" si="1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>
        <f t="shared" si="1"/>
        <v>0</v>
      </c>
      <c r="Q9" s="5">
        <f t="shared" si="1"/>
        <v>0</v>
      </c>
      <c r="R9" s="5">
        <f t="shared" si="1"/>
        <v>200</v>
      </c>
      <c r="S9" s="5">
        <f t="shared" si="1"/>
        <v>0</v>
      </c>
      <c r="T9" s="5">
        <f t="shared" si="1"/>
        <v>0</v>
      </c>
      <c r="U9" s="5">
        <f t="shared" si="1"/>
        <v>0</v>
      </c>
      <c r="V9" s="5">
        <f t="shared" si="1"/>
        <v>0</v>
      </c>
      <c r="W9" s="5">
        <f t="shared" si="1"/>
        <v>0</v>
      </c>
      <c r="X9" s="5">
        <f t="shared" si="1"/>
        <v>0</v>
      </c>
      <c r="Y9" s="5">
        <f t="shared" si="1"/>
        <v>200</v>
      </c>
      <c r="Z9" s="5">
        <f t="shared" si="1"/>
        <v>0</v>
      </c>
      <c r="AA9" s="5">
        <f t="shared" si="1"/>
        <v>0</v>
      </c>
      <c r="AB9" s="5">
        <f t="shared" si="1"/>
        <v>0</v>
      </c>
      <c r="AC9" s="5">
        <f t="shared" si="1"/>
        <v>0</v>
      </c>
      <c r="AD9" s="5">
        <f t="shared" si="1"/>
        <v>0</v>
      </c>
      <c r="AE9" s="5">
        <f t="shared" si="1"/>
        <v>0</v>
      </c>
      <c r="AF9" s="5">
        <f t="shared" si="1"/>
        <v>200</v>
      </c>
    </row>
    <row r="10" spans="1:32" x14ac:dyDescent="0.25">
      <c r="A10" s="7" t="s">
        <v>39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8" t="s">
        <v>38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4" spans="1:32" x14ac:dyDescent="0.25">
      <c r="F14" s="45" t="s">
        <v>52</v>
      </c>
      <c r="G14" s="46"/>
    </row>
    <row r="15" spans="1:32" x14ac:dyDescent="0.25">
      <c r="J15" s="1"/>
    </row>
    <row r="16" spans="1:32" x14ac:dyDescent="0.25">
      <c r="B16" s="37" t="s">
        <v>10</v>
      </c>
      <c r="C16" s="65"/>
      <c r="D16" s="72">
        <v>4</v>
      </c>
      <c r="J16" s="58">
        <v>28.5</v>
      </c>
      <c r="K16" s="69" t="s">
        <v>13</v>
      </c>
      <c r="O16" s="37" t="s">
        <v>34</v>
      </c>
      <c r="P16" s="4"/>
      <c r="Q16" s="11">
        <v>0.6</v>
      </c>
      <c r="R16" s="12">
        <v>0.6</v>
      </c>
    </row>
    <row r="17" spans="2:20" x14ac:dyDescent="0.25">
      <c r="B17" s="66" t="s">
        <v>11</v>
      </c>
      <c r="C17" s="67"/>
      <c r="D17" s="54">
        <f>D16*50</f>
        <v>200</v>
      </c>
      <c r="J17" s="61">
        <f>J16/35</f>
        <v>0.81428571428571428</v>
      </c>
      <c r="K17" s="70" t="s">
        <v>14</v>
      </c>
      <c r="O17" s="71" t="s">
        <v>35</v>
      </c>
      <c r="P17" s="15">
        <f>D17</f>
        <v>200</v>
      </c>
      <c r="Q17" s="13">
        <f>Q16*(100)</f>
        <v>60</v>
      </c>
      <c r="R17" s="14">
        <f>R16*(P17-100)</f>
        <v>60</v>
      </c>
      <c r="S17" s="1"/>
    </row>
    <row r="18" spans="2:20" x14ac:dyDescent="0.25">
      <c r="B18" s="66" t="s">
        <v>12</v>
      </c>
      <c r="C18" s="67"/>
      <c r="D18" s="74" t="s">
        <v>3</v>
      </c>
      <c r="H18" s="2" t="s">
        <v>45</v>
      </c>
      <c r="I18" s="4"/>
      <c r="J18" s="59">
        <v>15</v>
      </c>
      <c r="K18" s="70" t="s">
        <v>15</v>
      </c>
    </row>
    <row r="19" spans="2:20" x14ac:dyDescent="0.25">
      <c r="B19" s="39" t="s">
        <v>42</v>
      </c>
      <c r="C19" s="68"/>
      <c r="D19" s="73" t="s">
        <v>6</v>
      </c>
      <c r="H19" s="43" t="s">
        <v>44</v>
      </c>
      <c r="I19" s="44">
        <v>0.375</v>
      </c>
      <c r="J19" s="60">
        <f>I19*D16</f>
        <v>1.5</v>
      </c>
      <c r="K19" s="71" t="s">
        <v>43</v>
      </c>
    </row>
    <row r="22" spans="2:20" x14ac:dyDescent="0.25">
      <c r="B22" s="2" t="s">
        <v>16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2:20" x14ac:dyDescent="0.25">
      <c r="B23" s="16" t="s">
        <v>17</v>
      </c>
      <c r="C23" s="23"/>
      <c r="D23" s="23"/>
      <c r="E23" s="28">
        <f>SUM(B3:AF3)</f>
        <v>1800</v>
      </c>
      <c r="F23" s="29" t="s">
        <v>18</v>
      </c>
      <c r="G23" s="29" t="s">
        <v>19</v>
      </c>
      <c r="H23" s="29">
        <f>J17</f>
        <v>0.81428571428571428</v>
      </c>
      <c r="I23" s="29" t="s">
        <v>20</v>
      </c>
      <c r="J23" s="29"/>
      <c r="K23" s="30">
        <f>E23*H23</f>
        <v>1465.7142857142858</v>
      </c>
      <c r="L23" s="16" t="s">
        <v>21</v>
      </c>
      <c r="M23" s="17"/>
    </row>
    <row r="24" spans="2:20" x14ac:dyDescent="0.25">
      <c r="B24" s="18" t="s">
        <v>22</v>
      </c>
      <c r="C24" s="24"/>
      <c r="D24" s="24"/>
      <c r="E24" s="31">
        <f>J18*J19</f>
        <v>22.5</v>
      </c>
      <c r="F24" s="32" t="s">
        <v>25</v>
      </c>
      <c r="G24" s="32" t="s">
        <v>19</v>
      </c>
      <c r="H24" s="32">
        <f>COUNTIF(B3:AF3,"&gt;0")</f>
        <v>9</v>
      </c>
      <c r="I24" s="32" t="s">
        <v>26</v>
      </c>
      <c r="J24" s="32"/>
      <c r="K24" s="33">
        <f>E24*H24</f>
        <v>202.5</v>
      </c>
      <c r="L24" s="18" t="s">
        <v>24</v>
      </c>
      <c r="M24" s="19"/>
    </row>
    <row r="25" spans="2:20" x14ac:dyDescent="0.25">
      <c r="B25" s="20" t="s">
        <v>23</v>
      </c>
      <c r="C25" s="25"/>
      <c r="D25" s="25"/>
      <c r="E25" s="34">
        <v>50</v>
      </c>
      <c r="F25" s="32"/>
      <c r="G25" s="32"/>
      <c r="H25" s="32"/>
      <c r="I25" s="32"/>
      <c r="J25" s="32"/>
      <c r="K25" s="33">
        <f>SUM(D25:I25)</f>
        <v>50</v>
      </c>
      <c r="L25" s="18" t="s">
        <v>23</v>
      </c>
      <c r="M25" s="19"/>
    </row>
    <row r="26" spans="2:20" x14ac:dyDescent="0.25">
      <c r="E26" s="34"/>
      <c r="F26" s="32"/>
      <c r="G26" s="32"/>
      <c r="H26" s="32"/>
      <c r="I26" s="32"/>
      <c r="J26" s="32"/>
      <c r="K26" s="33"/>
      <c r="L26" s="18"/>
      <c r="M26" s="19"/>
    </row>
    <row r="27" spans="2:20" x14ac:dyDescent="0.25">
      <c r="E27" s="35"/>
      <c r="F27" s="36"/>
      <c r="G27" s="36"/>
      <c r="H27" s="36"/>
      <c r="I27" s="36"/>
      <c r="J27" s="36"/>
      <c r="K27" s="62">
        <f>K23+K24+K25</f>
        <v>1718.2142857142858</v>
      </c>
      <c r="L27" s="63" t="s">
        <v>27</v>
      </c>
      <c r="M27" s="64"/>
    </row>
    <row r="28" spans="2:20" x14ac:dyDescent="0.25">
      <c r="K28" s="1"/>
    </row>
    <row r="29" spans="2:20" x14ac:dyDescent="0.25">
      <c r="K29" s="1"/>
    </row>
    <row r="30" spans="2:20" x14ac:dyDescent="0.25">
      <c r="K30" s="1"/>
    </row>
    <row r="31" spans="2:20" x14ac:dyDescent="0.25">
      <c r="B31" s="2" t="s">
        <v>28</v>
      </c>
      <c r="C31" s="3"/>
      <c r="D31" s="3"/>
      <c r="E31" s="3"/>
      <c r="F31" s="3"/>
      <c r="G31" s="3"/>
      <c r="H31" s="3"/>
      <c r="I31" s="3"/>
      <c r="J31" s="3"/>
      <c r="K31" s="22"/>
      <c r="L31" s="3"/>
      <c r="M31" s="4"/>
      <c r="P31" s="45" t="s">
        <v>46</v>
      </c>
      <c r="Q31" s="52"/>
      <c r="R31" s="3"/>
      <c r="S31" s="3"/>
      <c r="T31" s="4"/>
    </row>
    <row r="32" spans="2:20" x14ac:dyDescent="0.25">
      <c r="B32" s="16" t="s">
        <v>17</v>
      </c>
      <c r="C32" s="23"/>
      <c r="D32" s="23"/>
      <c r="E32" s="28">
        <f>SUM(B9:AF9)</f>
        <v>1000</v>
      </c>
      <c r="F32" s="29" t="s">
        <v>29</v>
      </c>
      <c r="G32" s="29" t="s">
        <v>19</v>
      </c>
      <c r="H32" s="29">
        <f>J17</f>
        <v>0.81428571428571428</v>
      </c>
      <c r="I32" s="29" t="s">
        <v>20</v>
      </c>
      <c r="J32" s="29"/>
      <c r="K32" s="30">
        <f>E32*H32</f>
        <v>814.28571428571433</v>
      </c>
      <c r="L32" s="18" t="s">
        <v>21</v>
      </c>
      <c r="M32" s="19"/>
      <c r="P32" s="53">
        <f>E23-E32</f>
        <v>800</v>
      </c>
      <c r="Q32" s="48" t="s">
        <v>50</v>
      </c>
      <c r="R32" s="26"/>
      <c r="S32" s="26"/>
      <c r="T32" s="49"/>
    </row>
    <row r="33" spans="2:20" x14ac:dyDescent="0.25">
      <c r="B33" s="18" t="s">
        <v>30</v>
      </c>
      <c r="C33" s="24"/>
      <c r="D33" s="24"/>
      <c r="E33" s="34"/>
      <c r="F33" s="32"/>
      <c r="G33" s="32"/>
      <c r="H33" s="32"/>
      <c r="I33" s="32"/>
      <c r="J33" s="32"/>
      <c r="K33" s="33"/>
      <c r="L33" s="18" t="s">
        <v>24</v>
      </c>
      <c r="M33" s="19"/>
      <c r="P33" s="54">
        <f>P32/35</f>
        <v>22.857142857142858</v>
      </c>
      <c r="Q33" s="48" t="s">
        <v>49</v>
      </c>
      <c r="R33" s="26"/>
      <c r="S33" s="26"/>
      <c r="T33" s="49"/>
    </row>
    <row r="34" spans="2:20" x14ac:dyDescent="0.25">
      <c r="B34" s="20" t="s">
        <v>31</v>
      </c>
      <c r="C34" s="25"/>
      <c r="D34" s="25"/>
      <c r="E34" s="31">
        <f>SUM(Q17:R17)</f>
        <v>120</v>
      </c>
      <c r="F34" s="32"/>
      <c r="G34" s="32" t="s">
        <v>19</v>
      </c>
      <c r="H34" s="32">
        <f>COUNTIF(B7:AF7,"&gt;0")+COUNTIF(B9:AF9,"&gt;0")</f>
        <v>9</v>
      </c>
      <c r="I34" s="32" t="s">
        <v>32</v>
      </c>
      <c r="J34" s="32"/>
      <c r="K34" s="33">
        <f>E34*H34</f>
        <v>1080</v>
      </c>
      <c r="L34" s="18" t="s">
        <v>31</v>
      </c>
      <c r="M34" s="19"/>
      <c r="P34" s="54">
        <f>P33*4.25</f>
        <v>97.142857142857139</v>
      </c>
      <c r="Q34" s="48" t="s">
        <v>51</v>
      </c>
      <c r="R34" s="26"/>
      <c r="S34" s="26"/>
      <c r="T34" s="49"/>
    </row>
    <row r="35" spans="2:20" x14ac:dyDescent="0.25">
      <c r="E35" s="34"/>
      <c r="F35" s="32"/>
      <c r="G35" s="32"/>
      <c r="H35" s="32"/>
      <c r="I35" s="32"/>
      <c r="J35" s="32"/>
      <c r="K35" s="33"/>
      <c r="L35" s="18"/>
      <c r="M35" s="19"/>
      <c r="P35" s="54"/>
      <c r="Q35" s="48"/>
      <c r="R35" s="26"/>
      <c r="S35" s="26"/>
      <c r="T35" s="49"/>
    </row>
    <row r="36" spans="2:20" x14ac:dyDescent="0.25">
      <c r="E36" s="35"/>
      <c r="F36" s="36"/>
      <c r="G36" s="36"/>
      <c r="H36" s="36"/>
      <c r="I36" s="36"/>
      <c r="J36" s="36"/>
      <c r="K36" s="62">
        <f>K32+K33+K34</f>
        <v>1894.2857142857142</v>
      </c>
      <c r="L36" s="63" t="s">
        <v>27</v>
      </c>
      <c r="M36" s="21"/>
      <c r="P36" s="55">
        <f>P33*J16</f>
        <v>651.42857142857144</v>
      </c>
      <c r="Q36" s="48" t="s">
        <v>47</v>
      </c>
      <c r="R36" s="26"/>
      <c r="S36" s="26"/>
      <c r="T36" s="49"/>
    </row>
    <row r="37" spans="2:20" x14ac:dyDescent="0.25">
      <c r="K37" s="1"/>
      <c r="P37" s="56">
        <f>K23-K32</f>
        <v>651.42857142857144</v>
      </c>
      <c r="Q37" s="50" t="s">
        <v>48</v>
      </c>
      <c r="R37" s="27"/>
      <c r="S37" s="27"/>
      <c r="T37" s="51"/>
    </row>
    <row r="42" spans="2:20" x14ac:dyDescent="0.25">
      <c r="D42" s="41">
        <f>K36-K27</f>
        <v>176.07142857142844</v>
      </c>
      <c r="E42" s="37" t="s">
        <v>33</v>
      </c>
      <c r="F42" s="38"/>
      <c r="G42" s="38"/>
      <c r="H42" s="38"/>
      <c r="I42" s="9"/>
    </row>
    <row r="43" spans="2:20" x14ac:dyDescent="0.25">
      <c r="D43" s="42">
        <f>D42*12</f>
        <v>2112.8571428571413</v>
      </c>
      <c r="E43" s="39" t="s">
        <v>36</v>
      </c>
      <c r="F43" s="40"/>
      <c r="G43" s="40"/>
      <c r="H43" s="40"/>
      <c r="I4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</dc:creator>
  <cp:lastModifiedBy>Trading</cp:lastModifiedBy>
  <dcterms:created xsi:type="dcterms:W3CDTF">2019-01-29T01:45:35Z</dcterms:created>
  <dcterms:modified xsi:type="dcterms:W3CDTF">2019-01-31T21:11:11Z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6b4bbf01-e6a0-4abe-afc3-7360bf334f08</vt:lpwstr>
  </property>
</Properties>
</file>