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 Home PC\Desktop\Filta\FiltaAnalysis\"/>
    </mc:Choice>
  </mc:AlternateContent>
  <xr:revisionPtr revIDLastSave="0" documentId="8_{57D674F3-A23F-420F-A212-C4C7EB8772FD}" xr6:coauthVersionLast="40" xr6:coauthVersionMax="40" xr10:uidLastSave="{00000000-0000-0000-0000-000000000000}"/>
  <bookViews>
    <workbookView xWindow="0" yWindow="0" windowWidth="51600" windowHeight="17625" activeTab="1" xr2:uid="{00000000-000D-0000-FFFF-FFFF00000000}"/>
  </bookViews>
  <sheets>
    <sheet name="Assumptions" sheetId="1" r:id="rId1"/>
    <sheet name="Income Statement" sheetId="2" r:id="rId2"/>
  </sheets>
  <definedNames>
    <definedName name="_xlnm.Print_Titles" localSheetId="1">'Income Statement'!$A:$C,'Income Statement'!$1:$1</definedName>
  </definedNames>
  <calcPr calcId="181029" iterate="1"/>
</workbook>
</file>

<file path=xl/calcChain.xml><?xml version="1.0" encoding="utf-8"?>
<calcChain xmlns="http://schemas.openxmlformats.org/spreadsheetml/2006/main">
  <c r="I41" i="1" l="1"/>
  <c r="J41" i="1"/>
  <c r="H40" i="1"/>
  <c r="O41" i="1"/>
  <c r="P41" i="1" s="1"/>
  <c r="K41" i="1"/>
  <c r="H39" i="1"/>
  <c r="H38" i="1"/>
  <c r="Q41" i="1" l="1"/>
  <c r="N6" i="1"/>
  <c r="N3" i="1"/>
  <c r="R41" i="1" l="1"/>
  <c r="O43" i="1" s="1"/>
  <c r="E54" i="1"/>
  <c r="E55" i="1"/>
  <c r="E56" i="1"/>
  <c r="F29" i="1"/>
  <c r="F28" i="1"/>
  <c r="E53" i="1"/>
  <c r="N12" i="1"/>
  <c r="N11" i="1"/>
  <c r="F6" i="1"/>
  <c r="F7" i="1" s="1"/>
  <c r="F8" i="1" s="1"/>
  <c r="F5" i="1"/>
  <c r="O44" i="1" l="1"/>
  <c r="F10" i="1"/>
  <c r="F11" i="1" s="1"/>
  <c r="B18" i="1"/>
  <c r="H40" i="2"/>
  <c r="G40" i="2"/>
  <c r="F40" i="2"/>
  <c r="E40" i="2"/>
  <c r="D40" i="2"/>
  <c r="H23" i="2"/>
  <c r="G23" i="2"/>
  <c r="F23" i="2"/>
  <c r="E23" i="2"/>
  <c r="D23" i="2"/>
  <c r="I15" i="2"/>
  <c r="J15" i="2" s="1"/>
  <c r="I13" i="2"/>
  <c r="K15" i="2" l="1"/>
  <c r="L15" i="2" s="1"/>
  <c r="L16" i="2" s="1"/>
  <c r="J16" i="2"/>
  <c r="I16" i="2"/>
  <c r="J13" i="2"/>
  <c r="K13" i="2" s="1"/>
  <c r="L13" i="2" s="1"/>
  <c r="M13" i="2" s="1"/>
  <c r="N13" i="2" s="1"/>
  <c r="O13" i="2" s="1"/>
  <c r="M15" i="2" l="1"/>
  <c r="K16" i="2"/>
  <c r="K23" i="2"/>
  <c r="K40" i="2"/>
  <c r="J23" i="2"/>
  <c r="J40" i="2"/>
  <c r="L23" i="2"/>
  <c r="L40" i="2"/>
  <c r="I23" i="2"/>
  <c r="I40" i="2"/>
  <c r="N15" i="2"/>
  <c r="M16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Q52" i="2" s="1"/>
  <c r="D35" i="2"/>
  <c r="D36" i="2"/>
  <c r="D8" i="2"/>
  <c r="BP44" i="2"/>
  <c r="BP43" i="2"/>
  <c r="BP26" i="2"/>
  <c r="BP25" i="2"/>
  <c r="BP18" i="2"/>
  <c r="BP17" i="2"/>
  <c r="BC44" i="2"/>
  <c r="BC43" i="2"/>
  <c r="BC26" i="2"/>
  <c r="BC25" i="2"/>
  <c r="BC18" i="2"/>
  <c r="BC17" i="2"/>
  <c r="AP44" i="2"/>
  <c r="AP43" i="2"/>
  <c r="AP26" i="2"/>
  <c r="AP25" i="2"/>
  <c r="AP18" i="2"/>
  <c r="AP17" i="2"/>
  <c r="AC44" i="2"/>
  <c r="AC43" i="2"/>
  <c r="AC26" i="2"/>
  <c r="AC25" i="2"/>
  <c r="AC18" i="2"/>
  <c r="AC17" i="2"/>
  <c r="P17" i="2"/>
  <c r="P18" i="2"/>
  <c r="P25" i="2"/>
  <c r="P26" i="2"/>
  <c r="P43" i="2"/>
  <c r="P44" i="2"/>
  <c r="I53" i="2"/>
  <c r="J53" i="2"/>
  <c r="K53" i="2"/>
  <c r="L53" i="2"/>
  <c r="M53" i="2"/>
  <c r="N53" i="2"/>
  <c r="O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E53" i="2"/>
  <c r="F53" i="2"/>
  <c r="G53" i="2"/>
  <c r="H53" i="2"/>
  <c r="D53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O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N46" i="2"/>
  <c r="N47" i="2"/>
  <c r="N48" i="2"/>
  <c r="N49" i="2"/>
  <c r="N51" i="2"/>
  <c r="E46" i="2"/>
  <c r="F46" i="2"/>
  <c r="G46" i="2"/>
  <c r="H46" i="2"/>
  <c r="I46" i="2"/>
  <c r="J46" i="2"/>
  <c r="K46" i="2"/>
  <c r="L46" i="2"/>
  <c r="M46" i="2"/>
  <c r="D46" i="2"/>
  <c r="D45" i="2"/>
  <c r="G19" i="1"/>
  <c r="D22" i="2"/>
  <c r="E22" i="2"/>
  <c r="F22" i="2"/>
  <c r="G22" i="2"/>
  <c r="H22" i="2"/>
  <c r="D39" i="2"/>
  <c r="E39" i="2"/>
  <c r="F39" i="2"/>
  <c r="G39" i="2"/>
  <c r="H39" i="2"/>
  <c r="I47" i="2"/>
  <c r="I48" i="2"/>
  <c r="I45" i="2"/>
  <c r="I49" i="2"/>
  <c r="I51" i="2"/>
  <c r="J47" i="2"/>
  <c r="J48" i="2"/>
  <c r="D48" i="2"/>
  <c r="E48" i="2"/>
  <c r="F48" i="2"/>
  <c r="G48" i="2"/>
  <c r="H48" i="2"/>
  <c r="K48" i="2"/>
  <c r="L48" i="2"/>
  <c r="M48" i="2"/>
  <c r="J45" i="2"/>
  <c r="J49" i="2"/>
  <c r="D49" i="2"/>
  <c r="E49" i="2"/>
  <c r="F49" i="2"/>
  <c r="G49" i="2"/>
  <c r="H49" i="2"/>
  <c r="K49" i="2"/>
  <c r="L49" i="2"/>
  <c r="M49" i="2"/>
  <c r="J51" i="2"/>
  <c r="K47" i="2"/>
  <c r="K45" i="2"/>
  <c r="K51" i="2"/>
  <c r="L47" i="2"/>
  <c r="L45" i="2"/>
  <c r="L51" i="2"/>
  <c r="M47" i="2"/>
  <c r="M45" i="2"/>
  <c r="M51" i="2"/>
  <c r="N45" i="2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E47" i="2"/>
  <c r="E45" i="2"/>
  <c r="E51" i="2"/>
  <c r="D51" i="2"/>
  <c r="F51" i="2"/>
  <c r="G51" i="2"/>
  <c r="H51" i="2"/>
  <c r="F47" i="2"/>
  <c r="F45" i="2"/>
  <c r="G47" i="2"/>
  <c r="G45" i="2"/>
  <c r="H45" i="2"/>
  <c r="H47" i="2"/>
  <c r="D47" i="2"/>
  <c r="B29" i="2"/>
  <c r="B30" i="2"/>
  <c r="B31" i="2"/>
  <c r="B32" i="2"/>
  <c r="B33" i="2"/>
  <c r="B47" i="2"/>
  <c r="B34" i="2"/>
  <c r="B48" i="2"/>
  <c r="B51" i="2"/>
  <c r="M23" i="2" l="1"/>
  <c r="M40" i="2"/>
  <c r="O15" i="2"/>
  <c r="N16" i="2"/>
  <c r="P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D52" i="2" s="1"/>
  <c r="P51" i="2"/>
  <c r="AP45" i="2"/>
  <c r="P49" i="2"/>
  <c r="BP45" i="2"/>
  <c r="BP49" i="2"/>
  <c r="BP53" i="2"/>
  <c r="BP47" i="2"/>
  <c r="BP48" i="2"/>
  <c r="AC49" i="2"/>
  <c r="BP51" i="2"/>
  <c r="BP46" i="2"/>
  <c r="BC49" i="2"/>
  <c r="BC48" i="2"/>
  <c r="BC47" i="2"/>
  <c r="BC45" i="2"/>
  <c r="BC46" i="2"/>
  <c r="BC51" i="2"/>
  <c r="BC53" i="2"/>
  <c r="AP51" i="2"/>
  <c r="AP49" i="2"/>
  <c r="AP48" i="2"/>
  <c r="AP47" i="2"/>
  <c r="AP53" i="2"/>
  <c r="AP46" i="2"/>
  <c r="AC53" i="2"/>
  <c r="AC47" i="2"/>
  <c r="AC45" i="2"/>
  <c r="AC46" i="2"/>
  <c r="AC51" i="2"/>
  <c r="AC48" i="2"/>
  <c r="P45" i="2"/>
  <c r="P46" i="2"/>
  <c r="P48" i="2"/>
  <c r="P53" i="2"/>
  <c r="P47" i="2"/>
  <c r="D11" i="2"/>
  <c r="D12" i="2" s="1"/>
  <c r="G14" i="1"/>
  <c r="G17" i="1"/>
  <c r="G15" i="1"/>
  <c r="G16" i="1"/>
  <c r="G18" i="1"/>
  <c r="D9" i="2"/>
  <c r="E6" i="2"/>
  <c r="E11" i="2" s="1"/>
  <c r="E12" i="2" s="1"/>
  <c r="E38" i="2" s="1"/>
  <c r="D7" i="2"/>
  <c r="N23" i="2" l="1"/>
  <c r="N40" i="2"/>
  <c r="O16" i="2"/>
  <c r="P15" i="2"/>
  <c r="AC52" i="2"/>
  <c r="D38" i="2"/>
  <c r="D20" i="2"/>
  <c r="E21" i="2"/>
  <c r="D21" i="2"/>
  <c r="F6" i="2"/>
  <c r="F11" i="2" s="1"/>
  <c r="F12" i="2" s="1"/>
  <c r="F38" i="2" s="1"/>
  <c r="E8" i="2"/>
  <c r="E9" i="2" s="1"/>
  <c r="E10" i="2" s="1"/>
  <c r="E7" i="2"/>
  <c r="E27" i="2" s="1"/>
  <c r="E28" i="2" s="1"/>
  <c r="D19" i="2"/>
  <c r="O23" i="2" l="1"/>
  <c r="P23" i="2" s="1"/>
  <c r="O40" i="2"/>
  <c r="P40" i="2" s="1"/>
  <c r="P16" i="2"/>
  <c r="Q15" i="2"/>
  <c r="AE52" i="2"/>
  <c r="D37" i="2"/>
  <c r="F21" i="2"/>
  <c r="E19" i="2"/>
  <c r="E4" i="2" s="1"/>
  <c r="E35" i="2" s="1"/>
  <c r="D24" i="2"/>
  <c r="F8" i="2"/>
  <c r="F9" i="2" s="1"/>
  <c r="F10" i="2" s="1"/>
  <c r="F7" i="2"/>
  <c r="G6" i="2"/>
  <c r="G11" i="2" s="1"/>
  <c r="G12" i="2" s="1"/>
  <c r="G38" i="2" s="1"/>
  <c r="E20" i="2"/>
  <c r="R15" i="2" l="1"/>
  <c r="Q16" i="2"/>
  <c r="AF52" i="2"/>
  <c r="AG52" i="2" s="1"/>
  <c r="AH52" i="2" s="1"/>
  <c r="AI52" i="2" s="1"/>
  <c r="AJ52" i="2" s="1"/>
  <c r="AK52" i="2" s="1"/>
  <c r="AL52" i="2" s="1"/>
  <c r="AM52" i="2" s="1"/>
  <c r="AN52" i="2" s="1"/>
  <c r="AO52" i="2" s="1"/>
  <c r="E37" i="2"/>
  <c r="E36" i="2"/>
  <c r="G29" i="2"/>
  <c r="D31" i="2"/>
  <c r="D34" i="2"/>
  <c r="F20" i="2"/>
  <c r="D32" i="2"/>
  <c r="D50" i="2"/>
  <c r="D54" i="2" s="1"/>
  <c r="D33" i="2"/>
  <c r="G21" i="2"/>
  <c r="E24" i="2"/>
  <c r="E66" i="2" s="1"/>
  <c r="F19" i="2"/>
  <c r="F27" i="2"/>
  <c r="F28" i="2" s="1"/>
  <c r="E34" i="2"/>
  <c r="E32" i="2"/>
  <c r="E31" i="2"/>
  <c r="E50" i="2"/>
  <c r="E54" i="2" s="1"/>
  <c r="H29" i="2"/>
  <c r="E5" i="2"/>
  <c r="E33" i="2"/>
  <c r="E30" i="2"/>
  <c r="G8" i="2"/>
  <c r="G9" i="2" s="1"/>
  <c r="G10" i="2" s="1"/>
  <c r="H6" i="2"/>
  <c r="H11" i="2" s="1"/>
  <c r="H12" i="2" s="1"/>
  <c r="G7" i="2"/>
  <c r="E3" i="2"/>
  <c r="E64" i="2" s="1"/>
  <c r="Q23" i="2" l="1"/>
  <c r="Q40" i="2"/>
  <c r="S15" i="2"/>
  <c r="R16" i="2"/>
  <c r="AP52" i="2"/>
  <c r="D41" i="2"/>
  <c r="AQ52" i="2"/>
  <c r="E41" i="2"/>
  <c r="F4" i="2"/>
  <c r="F35" i="2" s="1"/>
  <c r="H38" i="2"/>
  <c r="H21" i="2"/>
  <c r="G20" i="2"/>
  <c r="H7" i="2"/>
  <c r="I6" i="2"/>
  <c r="I11" i="2" s="1"/>
  <c r="I12" i="2" s="1"/>
  <c r="I38" i="2" s="1"/>
  <c r="H8" i="2"/>
  <c r="H9" i="2" s="1"/>
  <c r="H10" i="2" s="1"/>
  <c r="E62" i="2"/>
  <c r="E63" i="2"/>
  <c r="E65" i="2" s="1"/>
  <c r="G27" i="2"/>
  <c r="G28" i="2" s="1"/>
  <c r="G19" i="2"/>
  <c r="G4" i="2" s="1"/>
  <c r="G35" i="2" s="1"/>
  <c r="F24" i="2"/>
  <c r="F66" i="2" s="1"/>
  <c r="R23" i="2" l="1"/>
  <c r="R40" i="2"/>
  <c r="S16" i="2"/>
  <c r="T15" i="2"/>
  <c r="AR52" i="2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G37" i="2"/>
  <c r="G36" i="2"/>
  <c r="F37" i="2"/>
  <c r="F36" i="2"/>
  <c r="D42" i="2"/>
  <c r="I29" i="2"/>
  <c r="F5" i="2"/>
  <c r="F33" i="2"/>
  <c r="F34" i="2"/>
  <c r="D56" i="2"/>
  <c r="F3" i="2"/>
  <c r="F50" i="2"/>
  <c r="F54" i="2" s="1"/>
  <c r="F31" i="2"/>
  <c r="F30" i="2"/>
  <c r="F32" i="2"/>
  <c r="I21" i="2"/>
  <c r="G3" i="2"/>
  <c r="G64" i="2" s="1"/>
  <c r="E42" i="2"/>
  <c r="E56" i="2"/>
  <c r="E61" i="2" s="1"/>
  <c r="E59" i="2"/>
  <c r="E60" i="2" s="1"/>
  <c r="H27" i="2"/>
  <c r="H28" i="2" s="1"/>
  <c r="H19" i="2"/>
  <c r="G34" i="2"/>
  <c r="G5" i="2"/>
  <c r="G31" i="2"/>
  <c r="G33" i="2"/>
  <c r="J29" i="2"/>
  <c r="G32" i="2"/>
  <c r="G50" i="2"/>
  <c r="G54" i="2" s="1"/>
  <c r="G30" i="2"/>
  <c r="J6" i="2"/>
  <c r="J11" i="2" s="1"/>
  <c r="J12" i="2" s="1"/>
  <c r="J38" i="2" s="1"/>
  <c r="I14" i="2"/>
  <c r="I7" i="2"/>
  <c r="I8" i="2"/>
  <c r="I9" i="2" s="1"/>
  <c r="I10" i="2" s="1"/>
  <c r="G24" i="2"/>
  <c r="G66" i="2" s="1"/>
  <c r="H20" i="2"/>
  <c r="F62" i="2"/>
  <c r="S23" i="2" l="1"/>
  <c r="S40" i="2"/>
  <c r="T16" i="2"/>
  <c r="U15" i="2"/>
  <c r="BC52" i="2"/>
  <c r="F41" i="2"/>
  <c r="F59" i="2" s="1"/>
  <c r="F60" i="2" s="1"/>
  <c r="G41" i="2"/>
  <c r="BP52" i="2"/>
  <c r="F64" i="2"/>
  <c r="H4" i="2"/>
  <c r="H35" i="2" s="1"/>
  <c r="F63" i="2"/>
  <c r="J21" i="2"/>
  <c r="H24" i="2"/>
  <c r="H66" i="2" s="1"/>
  <c r="G63" i="2"/>
  <c r="G65" i="2" s="1"/>
  <c r="G62" i="2"/>
  <c r="I19" i="2"/>
  <c r="I4" i="2" s="1"/>
  <c r="I35" i="2" s="1"/>
  <c r="I27" i="2"/>
  <c r="I28" i="2" s="1"/>
  <c r="I20" i="2"/>
  <c r="J8" i="2"/>
  <c r="J9" i="2" s="1"/>
  <c r="J10" i="2" s="1"/>
  <c r="J14" i="2"/>
  <c r="J7" i="2"/>
  <c r="K6" i="2"/>
  <c r="K11" i="2" s="1"/>
  <c r="K12" i="2" s="1"/>
  <c r="K38" i="2" s="1"/>
  <c r="I39" i="2"/>
  <c r="I22" i="2"/>
  <c r="T23" i="2" l="1"/>
  <c r="T40" i="2"/>
  <c r="V15" i="2"/>
  <c r="U16" i="2"/>
  <c r="H37" i="2"/>
  <c r="H36" i="2"/>
  <c r="I37" i="2"/>
  <c r="I36" i="2"/>
  <c r="H32" i="2"/>
  <c r="F42" i="2"/>
  <c r="H50" i="2"/>
  <c r="H54" i="2" s="1"/>
  <c r="H33" i="2"/>
  <c r="H31" i="2"/>
  <c r="H5" i="2"/>
  <c r="H34" i="2"/>
  <c r="H30" i="2"/>
  <c r="K29" i="2"/>
  <c r="H3" i="2"/>
  <c r="H64" i="2" s="1"/>
  <c r="J20" i="2"/>
  <c r="F65" i="2"/>
  <c r="F56" i="2"/>
  <c r="F61" i="2" s="1"/>
  <c r="K21" i="2"/>
  <c r="I3" i="2"/>
  <c r="G42" i="2"/>
  <c r="J39" i="2"/>
  <c r="J22" i="2"/>
  <c r="H62" i="2"/>
  <c r="J19" i="2"/>
  <c r="J4" i="2" s="1"/>
  <c r="J35" i="2" s="1"/>
  <c r="J27" i="2"/>
  <c r="J28" i="2" s="1"/>
  <c r="I32" i="2"/>
  <c r="I50" i="2"/>
  <c r="I54" i="2" s="1"/>
  <c r="I5" i="2"/>
  <c r="I31" i="2"/>
  <c r="L29" i="2"/>
  <c r="I34" i="2"/>
  <c r="I33" i="2"/>
  <c r="I30" i="2"/>
  <c r="K14" i="2"/>
  <c r="L6" i="2"/>
  <c r="L11" i="2" s="1"/>
  <c r="L12" i="2" s="1"/>
  <c r="L38" i="2" s="1"/>
  <c r="K8" i="2"/>
  <c r="K9" i="2" s="1"/>
  <c r="K10" i="2" s="1"/>
  <c r="K7" i="2"/>
  <c r="G59" i="2"/>
  <c r="G60" i="2" s="1"/>
  <c r="I24" i="2"/>
  <c r="I66" i="2" s="1"/>
  <c r="G56" i="2"/>
  <c r="G61" i="2" s="1"/>
  <c r="U23" i="2" l="1"/>
  <c r="U40" i="2"/>
  <c r="W15" i="2"/>
  <c r="V16" i="2"/>
  <c r="H41" i="2"/>
  <c r="H59" i="2" s="1"/>
  <c r="H60" i="2" s="1"/>
  <c r="I41" i="2"/>
  <c r="J37" i="2"/>
  <c r="J36" i="2"/>
  <c r="H63" i="2"/>
  <c r="H65" i="2" s="1"/>
  <c r="I64" i="2"/>
  <c r="L21" i="2"/>
  <c r="J3" i="2"/>
  <c r="J64" i="2" s="1"/>
  <c r="I63" i="2"/>
  <c r="I62" i="2"/>
  <c r="L7" i="2"/>
  <c r="M6" i="2"/>
  <c r="M11" i="2" s="1"/>
  <c r="M12" i="2" s="1"/>
  <c r="M38" i="2" s="1"/>
  <c r="L14" i="2"/>
  <c r="L8" i="2"/>
  <c r="L9" i="2" s="1"/>
  <c r="L10" i="2" s="1"/>
  <c r="K20" i="2"/>
  <c r="M29" i="2"/>
  <c r="J32" i="2"/>
  <c r="J50" i="2"/>
  <c r="J54" i="2" s="1"/>
  <c r="J5" i="2"/>
  <c r="J34" i="2"/>
  <c r="J31" i="2"/>
  <c r="J33" i="2"/>
  <c r="J30" i="2"/>
  <c r="K19" i="2"/>
  <c r="K27" i="2"/>
  <c r="K28" i="2" s="1"/>
  <c r="J24" i="2"/>
  <c r="J66" i="2" s="1"/>
  <c r="K39" i="2"/>
  <c r="K22" i="2"/>
  <c r="V23" i="2" l="1"/>
  <c r="V40" i="2"/>
  <c r="W16" i="2"/>
  <c r="X15" i="2"/>
  <c r="J41" i="2"/>
  <c r="H56" i="2"/>
  <c r="H61" i="2" s="1"/>
  <c r="H42" i="2"/>
  <c r="I65" i="2"/>
  <c r="K4" i="2"/>
  <c r="K35" i="2" s="1"/>
  <c r="M21" i="2"/>
  <c r="I56" i="2"/>
  <c r="I61" i="2" s="1"/>
  <c r="I42" i="2"/>
  <c r="K24" i="2"/>
  <c r="K66" i="2" s="1"/>
  <c r="L20" i="2"/>
  <c r="L19" i="2"/>
  <c r="L4" i="2" s="1"/>
  <c r="L35" i="2" s="1"/>
  <c r="L27" i="2"/>
  <c r="L28" i="2" s="1"/>
  <c r="N6" i="2"/>
  <c r="N11" i="2" s="1"/>
  <c r="N12" i="2" s="1"/>
  <c r="N38" i="2" s="1"/>
  <c r="M8" i="2"/>
  <c r="M9" i="2" s="1"/>
  <c r="M10" i="2" s="1"/>
  <c r="M7" i="2"/>
  <c r="M14" i="2"/>
  <c r="I59" i="2"/>
  <c r="I60" i="2" s="1"/>
  <c r="L39" i="2"/>
  <c r="L22" i="2"/>
  <c r="J62" i="2"/>
  <c r="J63" i="2"/>
  <c r="J65" i="2" s="1"/>
  <c r="W23" i="2" l="1"/>
  <c r="W40" i="2"/>
  <c r="X16" i="2"/>
  <c r="Y15" i="2"/>
  <c r="L37" i="2"/>
  <c r="L36" i="2"/>
  <c r="K37" i="2"/>
  <c r="K36" i="2"/>
  <c r="K50" i="2"/>
  <c r="K54" i="2" s="1"/>
  <c r="K33" i="2"/>
  <c r="K34" i="2"/>
  <c r="K5" i="2"/>
  <c r="K31" i="2"/>
  <c r="N29" i="2"/>
  <c r="K32" i="2"/>
  <c r="K30" i="2"/>
  <c r="K3" i="2"/>
  <c r="K63" i="2" s="1"/>
  <c r="N21" i="2"/>
  <c r="J42" i="2"/>
  <c r="L3" i="2"/>
  <c r="L64" i="2" s="1"/>
  <c r="J56" i="2"/>
  <c r="J61" i="2" s="1"/>
  <c r="M20" i="2"/>
  <c r="K62" i="2"/>
  <c r="M27" i="2"/>
  <c r="M28" i="2" s="1"/>
  <c r="M19" i="2"/>
  <c r="M4" i="2" s="1"/>
  <c r="M35" i="2" s="1"/>
  <c r="J59" i="2"/>
  <c r="J60" i="2" s="1"/>
  <c r="M39" i="2"/>
  <c r="M22" i="2"/>
  <c r="L32" i="2"/>
  <c r="L5" i="2"/>
  <c r="L50" i="2"/>
  <c r="L54" i="2" s="1"/>
  <c r="O29" i="2"/>
  <c r="L34" i="2"/>
  <c r="L33" i="2"/>
  <c r="L31" i="2"/>
  <c r="L30" i="2"/>
  <c r="N14" i="2"/>
  <c r="N7" i="2"/>
  <c r="N19" i="2" s="1"/>
  <c r="O6" i="2"/>
  <c r="N8" i="2"/>
  <c r="N9" i="2" s="1"/>
  <c r="N10" i="2" s="1"/>
  <c r="L24" i="2"/>
  <c r="L66" i="2" s="1"/>
  <c r="X23" i="2" l="1"/>
  <c r="X40" i="2"/>
  <c r="Y16" i="2"/>
  <c r="Z15" i="2"/>
  <c r="L41" i="2"/>
  <c r="K41" i="2"/>
  <c r="K59" i="2" s="1"/>
  <c r="K60" i="2" s="1"/>
  <c r="M37" i="2"/>
  <c r="M36" i="2"/>
  <c r="P29" i="2"/>
  <c r="O11" i="2"/>
  <c r="P6" i="2"/>
  <c r="K64" i="2"/>
  <c r="K65" i="2" s="1"/>
  <c r="M3" i="2"/>
  <c r="M64" i="2" s="1"/>
  <c r="N20" i="2"/>
  <c r="N22" i="2"/>
  <c r="N39" i="2"/>
  <c r="M24" i="2"/>
  <c r="M66" i="2" s="1"/>
  <c r="L62" i="2"/>
  <c r="L63" i="2"/>
  <c r="L65" i="2" s="1"/>
  <c r="N4" i="2"/>
  <c r="N35" i="2" s="1"/>
  <c r="N27" i="2"/>
  <c r="N28" i="2" s="1"/>
  <c r="M32" i="2"/>
  <c r="M34" i="2"/>
  <c r="M31" i="2"/>
  <c r="M5" i="2"/>
  <c r="Q29" i="2"/>
  <c r="M33" i="2"/>
  <c r="M50" i="2"/>
  <c r="M54" i="2" s="1"/>
  <c r="M30" i="2"/>
  <c r="Q6" i="2"/>
  <c r="Q11" i="2" s="1"/>
  <c r="Q12" i="2" s="1"/>
  <c r="O7" i="2"/>
  <c r="P7" i="2" s="1"/>
  <c r="O8" i="2"/>
  <c r="P8" i="2" s="1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Y23" i="2" l="1"/>
  <c r="Y40" i="2"/>
  <c r="AA15" i="2"/>
  <c r="Z16" i="2"/>
  <c r="M41" i="2"/>
  <c r="N50" i="2"/>
  <c r="N54" i="2" s="1"/>
  <c r="N36" i="2"/>
  <c r="K42" i="2"/>
  <c r="K56" i="2"/>
  <c r="K61" i="2" s="1"/>
  <c r="O12" i="2"/>
  <c r="P11" i="2"/>
  <c r="Q21" i="2"/>
  <c r="Q38" i="2"/>
  <c r="N3" i="2"/>
  <c r="N37" i="2"/>
  <c r="L59" i="2"/>
  <c r="L60" i="2" s="1"/>
  <c r="O19" i="2"/>
  <c r="O27" i="2"/>
  <c r="O9" i="2"/>
  <c r="O10" i="2" s="1"/>
  <c r="O14" i="2"/>
  <c r="N33" i="2"/>
  <c r="N34" i="2"/>
  <c r="N5" i="2"/>
  <c r="N31" i="2"/>
  <c r="N32" i="2"/>
  <c r="R29" i="2"/>
  <c r="N30" i="2"/>
  <c r="L42" i="2"/>
  <c r="L56" i="2"/>
  <c r="L61" i="2" s="1"/>
  <c r="Q8" i="2"/>
  <c r="Q9" i="2" s="1"/>
  <c r="Q10" i="2" s="1"/>
  <c r="R6" i="2"/>
  <c r="R11" i="2" s="1"/>
  <c r="R12" i="2" s="1"/>
  <c r="Q7" i="2"/>
  <c r="Q14" i="2"/>
  <c r="Q39" i="2" s="1"/>
  <c r="N24" i="2"/>
  <c r="N66" i="2" s="1"/>
  <c r="M63" i="2"/>
  <c r="M65" i="2" s="1"/>
  <c r="M62" i="2"/>
  <c r="Z23" i="2" l="1"/>
  <c r="Z40" i="2"/>
  <c r="AA16" i="2"/>
  <c r="AB15" i="2"/>
  <c r="P27" i="2"/>
  <c r="P28" i="2" s="1"/>
  <c r="O28" i="2"/>
  <c r="N41" i="2"/>
  <c r="Q20" i="2"/>
  <c r="O39" i="2"/>
  <c r="P39" i="2" s="1"/>
  <c r="P14" i="2"/>
  <c r="O4" i="2"/>
  <c r="O35" i="2" s="1"/>
  <c r="P35" i="2" s="1"/>
  <c r="P19" i="2"/>
  <c r="O20" i="2"/>
  <c r="P9" i="2"/>
  <c r="N64" i="2"/>
  <c r="P12" i="2"/>
  <c r="O38" i="2"/>
  <c r="P38" i="2" s="1"/>
  <c r="O21" i="2"/>
  <c r="P21" i="2" s="1"/>
  <c r="R21" i="2"/>
  <c r="R38" i="2"/>
  <c r="M56" i="2"/>
  <c r="M61" i="2" s="1"/>
  <c r="M42" i="2"/>
  <c r="Q22" i="2"/>
  <c r="O22" i="2"/>
  <c r="S6" i="2"/>
  <c r="S11" i="2" s="1"/>
  <c r="S12" i="2" s="1"/>
  <c r="R14" i="2"/>
  <c r="R39" i="2" s="1"/>
  <c r="R7" i="2"/>
  <c r="R8" i="2"/>
  <c r="R9" i="2" s="1"/>
  <c r="R10" i="2" s="1"/>
  <c r="Q27" i="2"/>
  <c r="Q28" i="2" s="1"/>
  <c r="Q19" i="2"/>
  <c r="M59" i="2"/>
  <c r="M60" i="2" s="1"/>
  <c r="N62" i="2"/>
  <c r="N63" i="2"/>
  <c r="AA23" i="2" l="1"/>
  <c r="AA40" i="2"/>
  <c r="AB16" i="2"/>
  <c r="AC15" i="2"/>
  <c r="P4" i="2"/>
  <c r="O36" i="2"/>
  <c r="P36" i="2" s="1"/>
  <c r="O30" i="2"/>
  <c r="N65" i="2"/>
  <c r="O33" i="2"/>
  <c r="P33" i="2" s="1"/>
  <c r="O50" i="2"/>
  <c r="O54" i="2" s="1"/>
  <c r="S29" i="2"/>
  <c r="Q4" i="2"/>
  <c r="Q35" i="2" s="1"/>
  <c r="P20" i="2"/>
  <c r="O5" i="2"/>
  <c r="P5" i="2" s="1"/>
  <c r="O32" i="2"/>
  <c r="O34" i="2"/>
  <c r="P22" i="2"/>
  <c r="O37" i="2"/>
  <c r="P37" i="2" s="1"/>
  <c r="O3" i="2"/>
  <c r="O31" i="2"/>
  <c r="S21" i="2"/>
  <c r="S38" i="2"/>
  <c r="N59" i="2"/>
  <c r="N60" i="2" s="1"/>
  <c r="N42" i="2"/>
  <c r="N56" i="2"/>
  <c r="N61" i="2" s="1"/>
  <c r="R20" i="2"/>
  <c r="S14" i="2"/>
  <c r="S39" i="2" s="1"/>
  <c r="T6" i="2"/>
  <c r="T11" i="2" s="1"/>
  <c r="T12" i="2" s="1"/>
  <c r="S8" i="2"/>
  <c r="S9" i="2" s="1"/>
  <c r="S10" i="2" s="1"/>
  <c r="S7" i="2"/>
  <c r="Q24" i="2"/>
  <c r="Q66" i="2" s="1"/>
  <c r="R27" i="2"/>
  <c r="R28" i="2" s="1"/>
  <c r="R19" i="2"/>
  <c r="R4" i="2" s="1"/>
  <c r="R22" i="2"/>
  <c r="O24" i="2"/>
  <c r="AB23" i="2" l="1"/>
  <c r="AC23" i="2" s="1"/>
  <c r="AB40" i="2"/>
  <c r="AC40" i="2" s="1"/>
  <c r="AD15" i="2"/>
  <c r="AC16" i="2"/>
  <c r="P24" i="2"/>
  <c r="P66" i="2" s="1"/>
  <c r="O66" i="2"/>
  <c r="P30" i="2"/>
  <c r="O41" i="2"/>
  <c r="R36" i="2"/>
  <c r="R35" i="2"/>
  <c r="Q34" i="2"/>
  <c r="Q36" i="2"/>
  <c r="Q32" i="2"/>
  <c r="P50" i="2"/>
  <c r="P54" i="2" s="1"/>
  <c r="Q37" i="2"/>
  <c r="Q30" i="2"/>
  <c r="Q31" i="2"/>
  <c r="Q3" i="2"/>
  <c r="Q63" i="2" s="1"/>
  <c r="Q33" i="2"/>
  <c r="Q50" i="2"/>
  <c r="Q54" i="2" s="1"/>
  <c r="T29" i="2"/>
  <c r="Q5" i="2"/>
  <c r="P3" i="2"/>
  <c r="P64" i="2" s="1"/>
  <c r="P34" i="2"/>
  <c r="P32" i="2"/>
  <c r="O64" i="2"/>
  <c r="P31" i="2"/>
  <c r="R37" i="2"/>
  <c r="R50" i="2"/>
  <c r="R54" i="2" s="1"/>
  <c r="T21" i="2"/>
  <c r="T38" i="2"/>
  <c r="R3" i="2"/>
  <c r="R64" i="2" s="1"/>
  <c r="S20" i="2"/>
  <c r="O62" i="2"/>
  <c r="P62" i="2" s="1"/>
  <c r="O63" i="2"/>
  <c r="S19" i="2"/>
  <c r="S27" i="2"/>
  <c r="S28" i="2" s="1"/>
  <c r="R32" i="2"/>
  <c r="R34" i="2"/>
  <c r="R5" i="2"/>
  <c r="R33" i="2"/>
  <c r="U29" i="2"/>
  <c r="R31" i="2"/>
  <c r="R30" i="2"/>
  <c r="S22" i="2"/>
  <c r="R24" i="2"/>
  <c r="R66" i="2" s="1"/>
  <c r="Q62" i="2"/>
  <c r="U6" i="2"/>
  <c r="U11" i="2" s="1"/>
  <c r="U12" i="2" s="1"/>
  <c r="T14" i="2"/>
  <c r="T39" i="2" s="1"/>
  <c r="T7" i="2"/>
  <c r="T8" i="2"/>
  <c r="T9" i="2" s="1"/>
  <c r="T10" i="2" s="1"/>
  <c r="AD16" i="2" l="1"/>
  <c r="AE15" i="2"/>
  <c r="Q41" i="2"/>
  <c r="Q59" i="2" s="1"/>
  <c r="Q60" i="2" s="1"/>
  <c r="P41" i="2"/>
  <c r="P59" i="2" s="1"/>
  <c r="P60" i="2" s="1"/>
  <c r="R41" i="2"/>
  <c r="Q64" i="2"/>
  <c r="Q65" i="2" s="1"/>
  <c r="O65" i="2"/>
  <c r="S4" i="2"/>
  <c r="S35" i="2" s="1"/>
  <c r="O42" i="2"/>
  <c r="T20" i="2"/>
  <c r="O59" i="2"/>
  <c r="O60" i="2" s="1"/>
  <c r="O56" i="2"/>
  <c r="P63" i="2"/>
  <c r="P65" i="2" s="1"/>
  <c r="U21" i="2"/>
  <c r="U38" i="2"/>
  <c r="R63" i="2"/>
  <c r="R65" i="2" s="1"/>
  <c r="R62" i="2"/>
  <c r="V6" i="2"/>
  <c r="V11" i="2" s="1"/>
  <c r="V12" i="2" s="1"/>
  <c r="U7" i="2"/>
  <c r="U14" i="2"/>
  <c r="U39" i="2" s="1"/>
  <c r="U8" i="2"/>
  <c r="U9" i="2" s="1"/>
  <c r="U10" i="2" s="1"/>
  <c r="T22" i="2"/>
  <c r="T19" i="2"/>
  <c r="T4" i="2" s="1"/>
  <c r="T27" i="2"/>
  <c r="T28" i="2" s="1"/>
  <c r="S24" i="2"/>
  <c r="S66" i="2" s="1"/>
  <c r="AD23" i="2" l="1"/>
  <c r="AD40" i="2"/>
  <c r="AF15" i="2"/>
  <c r="AE16" i="2"/>
  <c r="T36" i="2"/>
  <c r="T35" i="2"/>
  <c r="P56" i="2"/>
  <c r="P61" i="2" s="1"/>
  <c r="O61" i="2"/>
  <c r="Q42" i="2"/>
  <c r="Q56" i="2"/>
  <c r="Q61" i="2" s="1"/>
  <c r="S5" i="2"/>
  <c r="S36" i="2"/>
  <c r="S3" i="2"/>
  <c r="S64" i="2" s="1"/>
  <c r="S32" i="2"/>
  <c r="S34" i="2"/>
  <c r="S50" i="2"/>
  <c r="S54" i="2" s="1"/>
  <c r="S31" i="2"/>
  <c r="P42" i="2"/>
  <c r="S33" i="2"/>
  <c r="S37" i="2"/>
  <c r="V29" i="2"/>
  <c r="S30" i="2"/>
  <c r="T37" i="2"/>
  <c r="T50" i="2"/>
  <c r="T54" i="2" s="1"/>
  <c r="V21" i="2"/>
  <c r="V38" i="2"/>
  <c r="R59" i="2"/>
  <c r="R60" i="2" s="1"/>
  <c r="T31" i="2"/>
  <c r="T34" i="2"/>
  <c r="T5" i="2"/>
  <c r="T32" i="2"/>
  <c r="W29" i="2"/>
  <c r="T33" i="2"/>
  <c r="T30" i="2"/>
  <c r="U27" i="2"/>
  <c r="U28" i="2" s="1"/>
  <c r="U19" i="2"/>
  <c r="U4" i="2" s="1"/>
  <c r="U22" i="2"/>
  <c r="S62" i="2"/>
  <c r="T24" i="2"/>
  <c r="T66" i="2" s="1"/>
  <c r="U20" i="2"/>
  <c r="T3" i="2"/>
  <c r="T64" i="2" s="1"/>
  <c r="R56" i="2"/>
  <c r="R61" i="2" s="1"/>
  <c r="R42" i="2"/>
  <c r="W6" i="2"/>
  <c r="W11" i="2" s="1"/>
  <c r="W12" i="2" s="1"/>
  <c r="V8" i="2"/>
  <c r="V9" i="2" s="1"/>
  <c r="V10" i="2" s="1"/>
  <c r="V7" i="2"/>
  <c r="V14" i="2"/>
  <c r="V39" i="2" s="1"/>
  <c r="AE23" i="2" l="1"/>
  <c r="AE40" i="2"/>
  <c r="AF16" i="2"/>
  <c r="AG15" i="2"/>
  <c r="T41" i="2"/>
  <c r="S41" i="2"/>
  <c r="S59" i="2" s="1"/>
  <c r="S60" i="2" s="1"/>
  <c r="U36" i="2"/>
  <c r="U35" i="2"/>
  <c r="S63" i="2"/>
  <c r="S65" i="2" s="1"/>
  <c r="U37" i="2"/>
  <c r="U50" i="2"/>
  <c r="U54" i="2" s="1"/>
  <c r="W21" i="2"/>
  <c r="W38" i="2"/>
  <c r="U24" i="2"/>
  <c r="U66" i="2" s="1"/>
  <c r="V20" i="2"/>
  <c r="U31" i="2"/>
  <c r="U32" i="2"/>
  <c r="U5" i="2"/>
  <c r="U33" i="2"/>
  <c r="X29" i="2"/>
  <c r="U34" i="2"/>
  <c r="U30" i="2"/>
  <c r="V19" i="2"/>
  <c r="V27" i="2"/>
  <c r="V28" i="2" s="1"/>
  <c r="T62" i="2"/>
  <c r="T63" i="2"/>
  <c r="T65" i="2" s="1"/>
  <c r="V22" i="2"/>
  <c r="W14" i="2"/>
  <c r="W39" i="2" s="1"/>
  <c r="X6" i="2"/>
  <c r="X11" i="2" s="1"/>
  <c r="X12" i="2" s="1"/>
  <c r="W7" i="2"/>
  <c r="W8" i="2"/>
  <c r="W9" i="2" s="1"/>
  <c r="W10" i="2" s="1"/>
  <c r="U3" i="2"/>
  <c r="AF23" i="2" l="1"/>
  <c r="AF40" i="2"/>
  <c r="AG16" i="2"/>
  <c r="AH15" i="2"/>
  <c r="U41" i="2"/>
  <c r="S42" i="2"/>
  <c r="S56" i="2"/>
  <c r="S61" i="2" s="1"/>
  <c r="V4" i="2"/>
  <c r="V35" i="2" s="1"/>
  <c r="U64" i="2"/>
  <c r="X21" i="2"/>
  <c r="X38" i="2"/>
  <c r="T59" i="2"/>
  <c r="T60" i="2" s="1"/>
  <c r="W22" i="2"/>
  <c r="V24" i="2"/>
  <c r="V66" i="2" s="1"/>
  <c r="T56" i="2"/>
  <c r="T61" i="2" s="1"/>
  <c r="Y6" i="2"/>
  <c r="Y11" i="2" s="1"/>
  <c r="Y12" i="2" s="1"/>
  <c r="X8" i="2"/>
  <c r="X9" i="2" s="1"/>
  <c r="X10" i="2" s="1"/>
  <c r="X14" i="2"/>
  <c r="X39" i="2" s="1"/>
  <c r="X7" i="2"/>
  <c r="W19" i="2"/>
  <c r="W4" i="2" s="1"/>
  <c r="W27" i="2"/>
  <c r="W28" i="2" s="1"/>
  <c r="W20" i="2"/>
  <c r="U63" i="2"/>
  <c r="U62" i="2"/>
  <c r="T42" i="2"/>
  <c r="AG23" i="2" l="1"/>
  <c r="AG40" i="2"/>
  <c r="AH16" i="2"/>
  <c r="AI15" i="2"/>
  <c r="W36" i="2"/>
  <c r="W35" i="2"/>
  <c r="V37" i="2"/>
  <c r="V36" i="2"/>
  <c r="U65" i="2"/>
  <c r="V34" i="2"/>
  <c r="V3" i="2"/>
  <c r="V64" i="2" s="1"/>
  <c r="V33" i="2"/>
  <c r="V30" i="2"/>
  <c r="Y29" i="2"/>
  <c r="V50" i="2"/>
  <c r="V54" i="2" s="1"/>
  <c r="V5" i="2"/>
  <c r="V32" i="2"/>
  <c r="V31" i="2"/>
  <c r="W37" i="2"/>
  <c r="W50" i="2"/>
  <c r="W54" i="2" s="1"/>
  <c r="Y21" i="2"/>
  <c r="Y38" i="2"/>
  <c r="W3" i="2"/>
  <c r="U56" i="2"/>
  <c r="U61" i="2" s="1"/>
  <c r="X20" i="2"/>
  <c r="U59" i="2"/>
  <c r="U60" i="2" s="1"/>
  <c r="W31" i="2"/>
  <c r="Z29" i="2"/>
  <c r="W34" i="2"/>
  <c r="W32" i="2"/>
  <c r="W33" i="2"/>
  <c r="W5" i="2"/>
  <c r="W30" i="2"/>
  <c r="X22" i="2"/>
  <c r="X19" i="2"/>
  <c r="X27" i="2"/>
  <c r="X28" i="2" s="1"/>
  <c r="V62" i="2"/>
  <c r="U42" i="2"/>
  <c r="W24" i="2"/>
  <c r="W66" i="2" s="1"/>
  <c r="Z6" i="2"/>
  <c r="Z11" i="2" s="1"/>
  <c r="Z12" i="2" s="1"/>
  <c r="Y8" i="2"/>
  <c r="Y9" i="2" s="1"/>
  <c r="Y10" i="2" s="1"/>
  <c r="Y14" i="2"/>
  <c r="Y39" i="2" s="1"/>
  <c r="Y7" i="2"/>
  <c r="AH23" i="2" l="1"/>
  <c r="AH40" i="2"/>
  <c r="AJ15" i="2"/>
  <c r="AI16" i="2"/>
  <c r="W41" i="2"/>
  <c r="V41" i="2"/>
  <c r="V59" i="2" s="1"/>
  <c r="V60" i="2" s="1"/>
  <c r="V63" i="2"/>
  <c r="V65" i="2" s="1"/>
  <c r="X4" i="2"/>
  <c r="X35" i="2" s="1"/>
  <c r="W64" i="2"/>
  <c r="Z21" i="2"/>
  <c r="Z38" i="2"/>
  <c r="Y22" i="2"/>
  <c r="Y27" i="2"/>
  <c r="Y28" i="2" s="1"/>
  <c r="Y19" i="2"/>
  <c r="Y4" i="2" s="1"/>
  <c r="Z7" i="2"/>
  <c r="AA6" i="2"/>
  <c r="AA11" i="2" s="1"/>
  <c r="AA12" i="2" s="1"/>
  <c r="Z14" i="2"/>
  <c r="Z39" i="2" s="1"/>
  <c r="Z8" i="2"/>
  <c r="Z9" i="2" s="1"/>
  <c r="Z10" i="2" s="1"/>
  <c r="X24" i="2"/>
  <c r="X66" i="2" s="1"/>
  <c r="Y20" i="2"/>
  <c r="W62" i="2"/>
  <c r="W63" i="2"/>
  <c r="AI23" i="2" l="1"/>
  <c r="AI40" i="2"/>
  <c r="AJ16" i="2"/>
  <c r="AK15" i="2"/>
  <c r="Y36" i="2"/>
  <c r="Y35" i="2"/>
  <c r="V56" i="2"/>
  <c r="V61" i="2" s="1"/>
  <c r="X33" i="2"/>
  <c r="X36" i="2"/>
  <c r="W65" i="2"/>
  <c r="V42" i="2"/>
  <c r="X34" i="2"/>
  <c r="X30" i="2"/>
  <c r="X32" i="2"/>
  <c r="X50" i="2"/>
  <c r="X54" i="2" s="1"/>
  <c r="X31" i="2"/>
  <c r="X37" i="2"/>
  <c r="AA29" i="2"/>
  <c r="X5" i="2"/>
  <c r="X3" i="2"/>
  <c r="X64" i="2" s="1"/>
  <c r="Y37" i="2"/>
  <c r="Y50" i="2"/>
  <c r="Y54" i="2" s="1"/>
  <c r="AA21" i="2"/>
  <c r="AA38" i="2"/>
  <c r="Y3" i="2"/>
  <c r="Y64" i="2" s="1"/>
  <c r="W42" i="2"/>
  <c r="W56" i="2"/>
  <c r="W61" i="2" s="1"/>
  <c r="X62" i="2"/>
  <c r="Z22" i="2"/>
  <c r="Z20" i="2"/>
  <c r="W59" i="2"/>
  <c r="W60" i="2" s="1"/>
  <c r="Z19" i="2"/>
  <c r="Z4" i="2" s="1"/>
  <c r="Z27" i="2"/>
  <c r="Z28" i="2" s="1"/>
  <c r="Y32" i="2"/>
  <c r="Y5" i="2"/>
  <c r="AB29" i="2"/>
  <c r="Y34" i="2"/>
  <c r="Y33" i="2"/>
  <c r="Y31" i="2"/>
  <c r="Y30" i="2"/>
  <c r="AA7" i="2"/>
  <c r="AB6" i="2"/>
  <c r="AA8" i="2"/>
  <c r="AA9" i="2" s="1"/>
  <c r="AA10" i="2" s="1"/>
  <c r="AA14" i="2"/>
  <c r="AA39" i="2" s="1"/>
  <c r="Y24" i="2"/>
  <c r="Y66" i="2" s="1"/>
  <c r="AJ23" i="2" l="1"/>
  <c r="AJ40" i="2"/>
  <c r="AL15" i="2"/>
  <c r="AK16" i="2"/>
  <c r="Y41" i="2"/>
  <c r="X41" i="2"/>
  <c r="X42" i="2" s="1"/>
  <c r="Z36" i="2"/>
  <c r="Z35" i="2"/>
  <c r="AC29" i="2"/>
  <c r="X63" i="2"/>
  <c r="X65" i="2" s="1"/>
  <c r="AB11" i="2"/>
  <c r="AC6" i="2"/>
  <c r="Z37" i="2"/>
  <c r="Z50" i="2"/>
  <c r="Z54" i="2" s="1"/>
  <c r="AD29" i="2"/>
  <c r="Z33" i="2"/>
  <c r="Z5" i="2"/>
  <c r="Z32" i="2"/>
  <c r="Z31" i="2"/>
  <c r="Z34" i="2"/>
  <c r="Z30" i="2"/>
  <c r="AA22" i="2"/>
  <c r="AA19" i="2"/>
  <c r="AA4" i="2" s="1"/>
  <c r="AA27" i="2"/>
  <c r="AA28" i="2" s="1"/>
  <c r="Y63" i="2"/>
  <c r="Y65" i="2" s="1"/>
  <c r="Y62" i="2"/>
  <c r="AB7" i="2"/>
  <c r="AC7" i="2" s="1"/>
  <c r="AD6" i="2"/>
  <c r="AD11" i="2" s="1"/>
  <c r="AD12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B8" i="2"/>
  <c r="AC8" i="2" s="1"/>
  <c r="AA20" i="2"/>
  <c r="Z24" i="2"/>
  <c r="Z66" i="2" s="1"/>
  <c r="Z3" i="2"/>
  <c r="Z64" i="2" s="1"/>
  <c r="AK23" i="2" l="1"/>
  <c r="AK40" i="2"/>
  <c r="AL16" i="2"/>
  <c r="AM15" i="2"/>
  <c r="Z41" i="2"/>
  <c r="AA36" i="2"/>
  <c r="AA35" i="2"/>
  <c r="X59" i="2"/>
  <c r="X60" i="2" s="1"/>
  <c r="X56" i="2"/>
  <c r="X61" i="2" s="1"/>
  <c r="AB12" i="2"/>
  <c r="AC11" i="2"/>
  <c r="AA37" i="2"/>
  <c r="AA50" i="2"/>
  <c r="AA54" i="2" s="1"/>
  <c r="AD21" i="2"/>
  <c r="AD38" i="2"/>
  <c r="Y42" i="2"/>
  <c r="AA3" i="2"/>
  <c r="AA64" i="2" s="1"/>
  <c r="AB27" i="2"/>
  <c r="AB19" i="2"/>
  <c r="Y59" i="2"/>
  <c r="Y60" i="2" s="1"/>
  <c r="Z62" i="2"/>
  <c r="Z63" i="2"/>
  <c r="Z65" i="2" s="1"/>
  <c r="AD7" i="2"/>
  <c r="AE6" i="2"/>
  <c r="AE11" i="2" s="1"/>
  <c r="AE12" i="2" s="1"/>
  <c r="AD8" i="2"/>
  <c r="AD9" i="2" s="1"/>
  <c r="AD10" i="2" s="1"/>
  <c r="AD14" i="2"/>
  <c r="AD39" i="2" s="1"/>
  <c r="AE29" i="2"/>
  <c r="AA5" i="2"/>
  <c r="AA31" i="2"/>
  <c r="AA32" i="2"/>
  <c r="AA34" i="2"/>
  <c r="AA33" i="2"/>
  <c r="AA30" i="2"/>
  <c r="AB14" i="2"/>
  <c r="AA24" i="2"/>
  <c r="AA66" i="2" s="1"/>
  <c r="Y56" i="2"/>
  <c r="Y61" i="2" s="1"/>
  <c r="AB9" i="2"/>
  <c r="AB10" i="2" s="1"/>
  <c r="AL23" i="2" l="1"/>
  <c r="AL40" i="2"/>
  <c r="AM16" i="2"/>
  <c r="AN15" i="2"/>
  <c r="AA41" i="2"/>
  <c r="AC27" i="2"/>
  <c r="AC28" i="2" s="1"/>
  <c r="AB28" i="2"/>
  <c r="AD20" i="2"/>
  <c r="AB39" i="2"/>
  <c r="AC39" i="2" s="1"/>
  <c r="AC14" i="2"/>
  <c r="AB20" i="2"/>
  <c r="AC20" i="2" s="1"/>
  <c r="AC9" i="2"/>
  <c r="AB4" i="2"/>
  <c r="AC19" i="2"/>
  <c r="AC12" i="2"/>
  <c r="AB21" i="2"/>
  <c r="AC21" i="2" s="1"/>
  <c r="AB38" i="2"/>
  <c r="AC38" i="2" s="1"/>
  <c r="AE21" i="2"/>
  <c r="AE38" i="2"/>
  <c r="Z59" i="2"/>
  <c r="Z60" i="2" s="1"/>
  <c r="Z56" i="2"/>
  <c r="Z61" i="2" s="1"/>
  <c r="Z42" i="2"/>
  <c r="AE7" i="2"/>
  <c r="AF6" i="2"/>
  <c r="AF11" i="2" s="1"/>
  <c r="AF12" i="2" s="1"/>
  <c r="AE14" i="2"/>
  <c r="AE39" i="2" s="1"/>
  <c r="AE8" i="2"/>
  <c r="AE9" i="2" s="1"/>
  <c r="AE10" i="2" s="1"/>
  <c r="AA62" i="2"/>
  <c r="AA63" i="2"/>
  <c r="AA65" i="2" s="1"/>
  <c r="AB22" i="2"/>
  <c r="AD22" i="2"/>
  <c r="AD19" i="2"/>
  <c r="AD27" i="2"/>
  <c r="AD28" i="2" s="1"/>
  <c r="AM23" i="2" l="1"/>
  <c r="AM40" i="2"/>
  <c r="AN16" i="2"/>
  <c r="AO15" i="2"/>
  <c r="AB5" i="2"/>
  <c r="AC5" i="2" s="1"/>
  <c r="AB35" i="2"/>
  <c r="AC35" i="2" s="1"/>
  <c r="AB34" i="2"/>
  <c r="AC34" i="2" s="1"/>
  <c r="AB3" i="2"/>
  <c r="AB64" i="2" s="1"/>
  <c r="AC4" i="2"/>
  <c r="AB36" i="2"/>
  <c r="AC36" i="2" s="1"/>
  <c r="AB32" i="2"/>
  <c r="AC32" i="2" s="1"/>
  <c r="AB30" i="2"/>
  <c r="AF29" i="2"/>
  <c r="AD4" i="2"/>
  <c r="AD35" i="2" s="1"/>
  <c r="AB31" i="2"/>
  <c r="AC31" i="2" s="1"/>
  <c r="AB50" i="2"/>
  <c r="AB33" i="2"/>
  <c r="AC33" i="2" s="1"/>
  <c r="AB37" i="2"/>
  <c r="AC37" i="2" s="1"/>
  <c r="AC22" i="2"/>
  <c r="AF21" i="2"/>
  <c r="AF38" i="2"/>
  <c r="AA56" i="2"/>
  <c r="AA61" i="2" s="1"/>
  <c r="AB24" i="2"/>
  <c r="AE19" i="2"/>
  <c r="AE4" i="2" s="1"/>
  <c r="AE35" i="2" s="1"/>
  <c r="AE27" i="2"/>
  <c r="AE28" i="2" s="1"/>
  <c r="AA59" i="2"/>
  <c r="AA60" i="2" s="1"/>
  <c r="AF14" i="2"/>
  <c r="AF39" i="2" s="1"/>
  <c r="AG6" i="2"/>
  <c r="AG11" i="2" s="1"/>
  <c r="AG12" i="2" s="1"/>
  <c r="AF7" i="2"/>
  <c r="AF8" i="2"/>
  <c r="AF9" i="2" s="1"/>
  <c r="AF10" i="2" s="1"/>
  <c r="AD24" i="2"/>
  <c r="AD66" i="2" s="1"/>
  <c r="AE22" i="2"/>
  <c r="AA42" i="2"/>
  <c r="AE20" i="2"/>
  <c r="AN23" i="2" l="1"/>
  <c r="AN40" i="2"/>
  <c r="AO16" i="2"/>
  <c r="AP15" i="2"/>
  <c r="AC30" i="2"/>
  <c r="AC41" i="2" s="1"/>
  <c r="AB41" i="2"/>
  <c r="AC24" i="2"/>
  <c r="AC66" i="2" s="1"/>
  <c r="AB66" i="2"/>
  <c r="AC3" i="2"/>
  <c r="AC64" i="2" s="1"/>
  <c r="AC50" i="2"/>
  <c r="AC54" i="2" s="1"/>
  <c r="AB54" i="2"/>
  <c r="AE50" i="2"/>
  <c r="AE54" i="2" s="1"/>
  <c r="AE36" i="2"/>
  <c r="AG29" i="2"/>
  <c r="AD36" i="2"/>
  <c r="AD5" i="2"/>
  <c r="AD34" i="2"/>
  <c r="AD31" i="2"/>
  <c r="AD37" i="2"/>
  <c r="AD32" i="2"/>
  <c r="AD33" i="2"/>
  <c r="AD30" i="2"/>
  <c r="AD50" i="2"/>
  <c r="AD54" i="2" s="1"/>
  <c r="AD3" i="2"/>
  <c r="AD63" i="2" s="1"/>
  <c r="AE3" i="2"/>
  <c r="AE64" i="2" s="1"/>
  <c r="AE37" i="2"/>
  <c r="AG21" i="2"/>
  <c r="AG38" i="2"/>
  <c r="AD62" i="2"/>
  <c r="AF27" i="2"/>
  <c r="AF28" i="2" s="1"/>
  <c r="AF19" i="2"/>
  <c r="AF4" i="2" s="1"/>
  <c r="AF20" i="2"/>
  <c r="AE32" i="2"/>
  <c r="AH29" i="2"/>
  <c r="AE31" i="2"/>
  <c r="AE34" i="2"/>
  <c r="AE33" i="2"/>
  <c r="AE5" i="2"/>
  <c r="AE30" i="2"/>
  <c r="AB62" i="2"/>
  <c r="AC62" i="2" s="1"/>
  <c r="AB63" i="2"/>
  <c r="AB65" i="2" s="1"/>
  <c r="AF22" i="2"/>
  <c r="AE24" i="2"/>
  <c r="AE66" i="2" s="1"/>
  <c r="AG7" i="2"/>
  <c r="AG8" i="2"/>
  <c r="AG9" i="2" s="1"/>
  <c r="AG10" i="2" s="1"/>
  <c r="AG14" i="2"/>
  <c r="AG39" i="2" s="1"/>
  <c r="AH6" i="2"/>
  <c r="AH11" i="2" s="1"/>
  <c r="AH12" i="2" s="1"/>
  <c r="AO23" i="2" l="1"/>
  <c r="AP23" i="2" s="1"/>
  <c r="AO40" i="2"/>
  <c r="AP40" i="2" s="1"/>
  <c r="AQ15" i="2"/>
  <c r="AP16" i="2"/>
  <c r="AC59" i="2"/>
  <c r="AC60" i="2" s="1"/>
  <c r="AE41" i="2"/>
  <c r="AD41" i="2"/>
  <c r="AD59" i="2" s="1"/>
  <c r="AD60" i="2" s="1"/>
  <c r="AF36" i="2"/>
  <c r="AF35" i="2"/>
  <c r="AC63" i="2"/>
  <c r="AC65" i="2" s="1"/>
  <c r="AB59" i="2"/>
  <c r="AB60" i="2" s="1"/>
  <c r="AB56" i="2"/>
  <c r="AB42" i="2"/>
  <c r="AC42" i="2" s="1"/>
  <c r="AD64" i="2"/>
  <c r="AD65" i="2" s="1"/>
  <c r="AF37" i="2"/>
  <c r="AF50" i="2"/>
  <c r="AF54" i="2" s="1"/>
  <c r="AH21" i="2"/>
  <c r="AH38" i="2"/>
  <c r="AG27" i="2"/>
  <c r="AG28" i="2" s="1"/>
  <c r="AG19" i="2"/>
  <c r="AG4" i="2" s="1"/>
  <c r="AF24" i="2"/>
  <c r="AF66" i="2" s="1"/>
  <c r="AG20" i="2"/>
  <c r="AE63" i="2"/>
  <c r="AE65" i="2" s="1"/>
  <c r="AE62" i="2"/>
  <c r="AF31" i="2"/>
  <c r="AF34" i="2"/>
  <c r="AI29" i="2"/>
  <c r="AF33" i="2"/>
  <c r="AF5" i="2"/>
  <c r="AF32" i="2"/>
  <c r="AF30" i="2"/>
  <c r="AG22" i="2"/>
  <c r="AF3" i="2"/>
  <c r="AF64" i="2" s="1"/>
  <c r="AH7" i="2"/>
  <c r="AH8" i="2"/>
  <c r="AH9" i="2" s="1"/>
  <c r="AH10" i="2" s="1"/>
  <c r="AH14" i="2"/>
  <c r="AH39" i="2" s="1"/>
  <c r="AI6" i="2"/>
  <c r="AI11" i="2" s="1"/>
  <c r="AI12" i="2" s="1"/>
  <c r="AQ16" i="2" l="1"/>
  <c r="AR15" i="2"/>
  <c r="AF41" i="2"/>
  <c r="AG36" i="2"/>
  <c r="AG35" i="2"/>
  <c r="AC56" i="2"/>
  <c r="AC61" i="2" s="1"/>
  <c r="AB61" i="2"/>
  <c r="AD42" i="2"/>
  <c r="AD56" i="2"/>
  <c r="AD61" i="2" s="1"/>
  <c r="AG37" i="2"/>
  <c r="AG50" i="2"/>
  <c r="AG54" i="2" s="1"/>
  <c r="AI21" i="2"/>
  <c r="AI38" i="2"/>
  <c r="AH19" i="2"/>
  <c r="AH27" i="2"/>
  <c r="AH28" i="2" s="1"/>
  <c r="AE59" i="2"/>
  <c r="AE60" i="2" s="1"/>
  <c r="AF62" i="2"/>
  <c r="AF63" i="2"/>
  <c r="AF65" i="2" s="1"/>
  <c r="AG24" i="2"/>
  <c r="AG66" i="2" s="1"/>
  <c r="AH20" i="2"/>
  <c r="AG32" i="2"/>
  <c r="AG31" i="2"/>
  <c r="AG34" i="2"/>
  <c r="AJ29" i="2"/>
  <c r="AG5" i="2"/>
  <c r="AG33" i="2"/>
  <c r="AG30" i="2"/>
  <c r="AH22" i="2"/>
  <c r="AE42" i="2"/>
  <c r="AG3" i="2"/>
  <c r="AG64" i="2" s="1"/>
  <c r="AJ6" i="2"/>
  <c r="AJ11" i="2" s="1"/>
  <c r="AJ12" i="2" s="1"/>
  <c r="AI7" i="2"/>
  <c r="AI8" i="2"/>
  <c r="AI9" i="2" s="1"/>
  <c r="AI10" i="2" s="1"/>
  <c r="AI14" i="2"/>
  <c r="AI39" i="2" s="1"/>
  <c r="AE56" i="2"/>
  <c r="AE61" i="2" s="1"/>
  <c r="AQ23" i="2" l="1"/>
  <c r="AQ40" i="2"/>
  <c r="AR16" i="2"/>
  <c r="AS15" i="2"/>
  <c r="AG41" i="2"/>
  <c r="AH4" i="2"/>
  <c r="AH35" i="2" s="1"/>
  <c r="AJ21" i="2"/>
  <c r="AJ38" i="2"/>
  <c r="AF56" i="2"/>
  <c r="AF61" i="2" s="1"/>
  <c r="AI20" i="2"/>
  <c r="AG62" i="2"/>
  <c r="AG63" i="2"/>
  <c r="AG65" i="2" s="1"/>
  <c r="AI22" i="2"/>
  <c r="AJ14" i="2"/>
  <c r="AJ39" i="2" s="1"/>
  <c r="AK6" i="2"/>
  <c r="AK11" i="2" s="1"/>
  <c r="AK12" i="2" s="1"/>
  <c r="AJ8" i="2"/>
  <c r="AJ9" i="2" s="1"/>
  <c r="AJ10" i="2" s="1"/>
  <c r="AJ7" i="2"/>
  <c r="AF59" i="2"/>
  <c r="AF60" i="2" s="1"/>
  <c r="AH24" i="2"/>
  <c r="AH66" i="2" s="1"/>
  <c r="AF42" i="2"/>
  <c r="AI27" i="2"/>
  <c r="AI28" i="2" s="1"/>
  <c r="AI19" i="2"/>
  <c r="AI4" i="2" s="1"/>
  <c r="AR23" i="2" l="1"/>
  <c r="AR40" i="2"/>
  <c r="AT15" i="2"/>
  <c r="AS16" i="2"/>
  <c r="AI36" i="2"/>
  <c r="AI35" i="2"/>
  <c r="AH31" i="2"/>
  <c r="AH36" i="2"/>
  <c r="AH30" i="2"/>
  <c r="AH5" i="2"/>
  <c r="AH32" i="2"/>
  <c r="AH3" i="2"/>
  <c r="AH64" i="2" s="1"/>
  <c r="AH33" i="2"/>
  <c r="AH50" i="2"/>
  <c r="AH54" i="2" s="1"/>
  <c r="AH34" i="2"/>
  <c r="AH37" i="2"/>
  <c r="AK29" i="2"/>
  <c r="AI37" i="2"/>
  <c r="AI50" i="2"/>
  <c r="AI54" i="2" s="1"/>
  <c r="AK21" i="2"/>
  <c r="AK38" i="2"/>
  <c r="AG42" i="2"/>
  <c r="AG59" i="2"/>
  <c r="AG60" i="2" s="1"/>
  <c r="AI24" i="2"/>
  <c r="AI66" i="2" s="1"/>
  <c r="AJ22" i="2"/>
  <c r="AI34" i="2"/>
  <c r="AL29" i="2"/>
  <c r="AI33" i="2"/>
  <c r="AI32" i="2"/>
  <c r="AI31" i="2"/>
  <c r="AI5" i="2"/>
  <c r="AI30" i="2"/>
  <c r="AK7" i="2"/>
  <c r="AK8" i="2"/>
  <c r="AK9" i="2" s="1"/>
  <c r="AK10" i="2" s="1"/>
  <c r="AK14" i="2"/>
  <c r="AK39" i="2" s="1"/>
  <c r="AL6" i="2"/>
  <c r="AL11" i="2" s="1"/>
  <c r="AL12" i="2" s="1"/>
  <c r="AH62" i="2"/>
  <c r="AJ20" i="2"/>
  <c r="AG56" i="2"/>
  <c r="AG61" i="2" s="1"/>
  <c r="AI3" i="2"/>
  <c r="AJ27" i="2"/>
  <c r="AJ28" i="2" s="1"/>
  <c r="AJ19" i="2"/>
  <c r="AJ4" i="2" s="1"/>
  <c r="AS23" i="2" l="1"/>
  <c r="AS40" i="2"/>
  <c r="AU15" i="2"/>
  <c r="AT16" i="2"/>
  <c r="AI41" i="2"/>
  <c r="AH41" i="2"/>
  <c r="AH59" i="2" s="1"/>
  <c r="AH60" i="2" s="1"/>
  <c r="AJ36" i="2"/>
  <c r="AJ35" i="2"/>
  <c r="AH63" i="2"/>
  <c r="AH65" i="2" s="1"/>
  <c r="AI64" i="2"/>
  <c r="AJ37" i="2"/>
  <c r="AJ50" i="2"/>
  <c r="AJ54" i="2" s="1"/>
  <c r="AL21" i="2"/>
  <c r="AL38" i="2"/>
  <c r="AJ31" i="2"/>
  <c r="AJ34" i="2"/>
  <c r="AM29" i="2"/>
  <c r="AJ33" i="2"/>
  <c r="AJ32" i="2"/>
  <c r="AJ5" i="2"/>
  <c r="AJ30" i="2"/>
  <c r="AK22" i="2"/>
  <c r="AL7" i="2"/>
  <c r="AL8" i="2"/>
  <c r="AL9" i="2" s="1"/>
  <c r="AL10" i="2" s="1"/>
  <c r="AL14" i="2"/>
  <c r="AL39" i="2" s="1"/>
  <c r="AM6" i="2"/>
  <c r="AM11" i="2" s="1"/>
  <c r="AM12" i="2" s="1"/>
  <c r="AI63" i="2"/>
  <c r="AI62" i="2"/>
  <c r="AJ24" i="2"/>
  <c r="AJ66" i="2" s="1"/>
  <c r="AK27" i="2"/>
  <c r="AK28" i="2" s="1"/>
  <c r="AK19" i="2"/>
  <c r="AK4" i="2" s="1"/>
  <c r="AJ3" i="2"/>
  <c r="AJ64" i="2" s="1"/>
  <c r="AK20" i="2"/>
  <c r="AT23" i="2" l="1"/>
  <c r="AT40" i="2"/>
  <c r="AU16" i="2"/>
  <c r="AV15" i="2"/>
  <c r="AJ41" i="2"/>
  <c r="AK36" i="2"/>
  <c r="AK35" i="2"/>
  <c r="AH56" i="2"/>
  <c r="AH61" i="2" s="1"/>
  <c r="AI65" i="2"/>
  <c r="AH42" i="2"/>
  <c r="AK37" i="2"/>
  <c r="AK50" i="2"/>
  <c r="AK54" i="2" s="1"/>
  <c r="AM21" i="2"/>
  <c r="AM38" i="2"/>
  <c r="AI56" i="2"/>
  <c r="AI61" i="2" s="1"/>
  <c r="AK24" i="2"/>
  <c r="AK66" i="2" s="1"/>
  <c r="AJ63" i="2"/>
  <c r="AJ65" i="2" s="1"/>
  <c r="AJ62" i="2"/>
  <c r="AN6" i="2"/>
  <c r="AN11" i="2" s="1"/>
  <c r="AN12" i="2" s="1"/>
  <c r="AM7" i="2"/>
  <c r="AM8" i="2"/>
  <c r="AM9" i="2" s="1"/>
  <c r="AM10" i="2" s="1"/>
  <c r="AM14" i="2"/>
  <c r="AM39" i="2" s="1"/>
  <c r="AK32" i="2"/>
  <c r="AK31" i="2"/>
  <c r="AK34" i="2"/>
  <c r="AN29" i="2"/>
  <c r="AK33" i="2"/>
  <c r="AK5" i="2"/>
  <c r="AK30" i="2"/>
  <c r="AI59" i="2"/>
  <c r="AI60" i="2" s="1"/>
  <c r="AL27" i="2"/>
  <c r="AL28" i="2" s="1"/>
  <c r="AL19" i="2"/>
  <c r="AL4" i="2" s="1"/>
  <c r="AL20" i="2"/>
  <c r="AK3" i="2"/>
  <c r="AI42" i="2"/>
  <c r="AL22" i="2"/>
  <c r="AU23" i="2" l="1"/>
  <c r="AU40" i="2"/>
  <c r="AW15" i="2"/>
  <c r="AV16" i="2"/>
  <c r="AK41" i="2"/>
  <c r="AL36" i="2"/>
  <c r="AL35" i="2"/>
  <c r="AK64" i="2"/>
  <c r="AL37" i="2"/>
  <c r="AL50" i="2"/>
  <c r="AL54" i="2" s="1"/>
  <c r="AN21" i="2"/>
  <c r="AN38" i="2"/>
  <c r="AL3" i="2"/>
  <c r="AL64" i="2" s="1"/>
  <c r="AJ56" i="2"/>
  <c r="AJ61" i="2" s="1"/>
  <c r="AJ42" i="2"/>
  <c r="AL33" i="2"/>
  <c r="AL32" i="2"/>
  <c r="AL31" i="2"/>
  <c r="AL34" i="2"/>
  <c r="AO29" i="2"/>
  <c r="AL5" i="2"/>
  <c r="AL30" i="2"/>
  <c r="AN14" i="2"/>
  <c r="AN39" i="2" s="1"/>
  <c r="AO6" i="2"/>
  <c r="AN8" i="2"/>
  <c r="AN9" i="2" s="1"/>
  <c r="AN10" i="2" s="1"/>
  <c r="AN7" i="2"/>
  <c r="AM27" i="2"/>
  <c r="AM28" i="2" s="1"/>
  <c r="AM19" i="2"/>
  <c r="AM4" i="2" s="1"/>
  <c r="AK63" i="2"/>
  <c r="AK62" i="2"/>
  <c r="AJ59" i="2"/>
  <c r="AJ60" i="2" s="1"/>
  <c r="AL24" i="2"/>
  <c r="AL66" i="2" s="1"/>
  <c r="AM20" i="2"/>
  <c r="AM22" i="2"/>
  <c r="AV23" i="2" l="1"/>
  <c r="AV40" i="2"/>
  <c r="AW16" i="2"/>
  <c r="AX15" i="2"/>
  <c r="AL41" i="2"/>
  <c r="AP29" i="2"/>
  <c r="AM36" i="2"/>
  <c r="AM35" i="2"/>
  <c r="AK65" i="2"/>
  <c r="AO11" i="2"/>
  <c r="AP6" i="2"/>
  <c r="AM37" i="2"/>
  <c r="AM50" i="2"/>
  <c r="AM54" i="2" s="1"/>
  <c r="AK42" i="2"/>
  <c r="AK56" i="2"/>
  <c r="AK61" i="2" s="1"/>
  <c r="AK59" i="2"/>
  <c r="AK60" i="2" s="1"/>
  <c r="AM34" i="2"/>
  <c r="AM33" i="2"/>
  <c r="AM32" i="2"/>
  <c r="AM31" i="2"/>
  <c r="AM5" i="2"/>
  <c r="AQ29" i="2"/>
  <c r="AM30" i="2"/>
  <c r="AN19" i="2"/>
  <c r="AN4" i="2" s="1"/>
  <c r="AN27" i="2"/>
  <c r="AN28" i="2" s="1"/>
  <c r="AL62" i="2"/>
  <c r="AL63" i="2"/>
  <c r="AL65" i="2" s="1"/>
  <c r="AN22" i="2"/>
  <c r="AM24" i="2"/>
  <c r="AM66" i="2" s="1"/>
  <c r="AO7" i="2"/>
  <c r="AP7" i="2" s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O8" i="2"/>
  <c r="AP8" i="2" s="1"/>
  <c r="AQ6" i="2"/>
  <c r="AQ11" i="2" s="1"/>
  <c r="AQ12" i="2" s="1"/>
  <c r="AM3" i="2"/>
  <c r="AM64" i="2" s="1"/>
  <c r="AN20" i="2"/>
  <c r="AW23" i="2" l="1"/>
  <c r="AW40" i="2"/>
  <c r="AY15" i="2"/>
  <c r="AX16" i="2"/>
  <c r="AM41" i="2"/>
  <c r="AN36" i="2"/>
  <c r="AN35" i="2"/>
  <c r="AO12" i="2"/>
  <c r="AP11" i="2"/>
  <c r="AN37" i="2"/>
  <c r="AN50" i="2"/>
  <c r="AN54" i="2" s="1"/>
  <c r="AQ21" i="2"/>
  <c r="AQ38" i="2"/>
  <c r="AN3" i="2"/>
  <c r="AN64" i="2" s="1"/>
  <c r="AL42" i="2"/>
  <c r="AO19" i="2"/>
  <c r="AO27" i="2"/>
  <c r="AN24" i="2"/>
  <c r="AN66" i="2" s="1"/>
  <c r="AO14" i="2"/>
  <c r="AO9" i="2"/>
  <c r="AO10" i="2" s="1"/>
  <c r="AM63" i="2"/>
  <c r="AM65" i="2" s="1"/>
  <c r="AM62" i="2"/>
  <c r="AN31" i="2"/>
  <c r="AN34" i="2"/>
  <c r="AN33" i="2"/>
  <c r="AN32" i="2"/>
  <c r="AR29" i="2"/>
  <c r="AN5" i="2"/>
  <c r="AN30" i="2"/>
  <c r="AL56" i="2"/>
  <c r="AL61" i="2" s="1"/>
  <c r="AL59" i="2"/>
  <c r="AL60" i="2" s="1"/>
  <c r="AR6" i="2"/>
  <c r="AR11" i="2" s="1"/>
  <c r="AR12" i="2" s="1"/>
  <c r="AQ14" i="2"/>
  <c r="AQ39" i="2" s="1"/>
  <c r="AQ7" i="2"/>
  <c r="AQ8" i="2"/>
  <c r="AQ9" i="2" s="1"/>
  <c r="AQ10" i="2" s="1"/>
  <c r="AX23" i="2" l="1"/>
  <c r="AX40" i="2"/>
  <c r="AZ15" i="2"/>
  <c r="AY16" i="2"/>
  <c r="AP27" i="2"/>
  <c r="AP28" i="2" s="1"/>
  <c r="AO28" i="2"/>
  <c r="AN41" i="2"/>
  <c r="AQ20" i="2"/>
  <c r="AO39" i="2"/>
  <c r="AP39" i="2" s="1"/>
  <c r="AP14" i="2"/>
  <c r="AO20" i="2"/>
  <c r="AP9" i="2"/>
  <c r="AO4" i="2"/>
  <c r="AO35" i="2" s="1"/>
  <c r="AP35" i="2" s="1"/>
  <c r="AP19" i="2"/>
  <c r="AP12" i="2"/>
  <c r="AO38" i="2"/>
  <c r="AP38" i="2" s="1"/>
  <c r="AO21" i="2"/>
  <c r="AP21" i="2" s="1"/>
  <c r="AR21" i="2"/>
  <c r="AR38" i="2"/>
  <c r="AM42" i="2"/>
  <c r="AM56" i="2"/>
  <c r="AM61" i="2" s="1"/>
  <c r="AQ27" i="2"/>
  <c r="AQ28" i="2" s="1"/>
  <c r="AQ19" i="2"/>
  <c r="AO22" i="2"/>
  <c r="AN62" i="2"/>
  <c r="AN63" i="2"/>
  <c r="AN65" i="2" s="1"/>
  <c r="AQ22" i="2"/>
  <c r="AR14" i="2"/>
  <c r="AR39" i="2" s="1"/>
  <c r="AR8" i="2"/>
  <c r="AR9" i="2" s="1"/>
  <c r="AR10" i="2" s="1"/>
  <c r="AS6" i="2"/>
  <c r="AS11" i="2" s="1"/>
  <c r="AS12" i="2" s="1"/>
  <c r="AR7" i="2"/>
  <c r="AM59" i="2"/>
  <c r="AM60" i="2" s="1"/>
  <c r="AY23" i="2" l="1"/>
  <c r="AY40" i="2"/>
  <c r="AZ16" i="2"/>
  <c r="BA15" i="2"/>
  <c r="AP4" i="2"/>
  <c r="AO36" i="2"/>
  <c r="AP36" i="2" s="1"/>
  <c r="AO5" i="2"/>
  <c r="AP5" i="2" s="1"/>
  <c r="AQ4" i="2"/>
  <c r="AQ35" i="2" s="1"/>
  <c r="AP20" i="2"/>
  <c r="AO33" i="2"/>
  <c r="AO34" i="2"/>
  <c r="AO31" i="2"/>
  <c r="AO3" i="2"/>
  <c r="AO64" i="2" s="1"/>
  <c r="AO37" i="2"/>
  <c r="AP37" i="2" s="1"/>
  <c r="AO30" i="2"/>
  <c r="AO32" i="2"/>
  <c r="AP22" i="2"/>
  <c r="AO50" i="2"/>
  <c r="AO54" i="2" s="1"/>
  <c r="AS29" i="2"/>
  <c r="AS21" i="2"/>
  <c r="AS38" i="2"/>
  <c r="AN56" i="2"/>
  <c r="AN61" i="2" s="1"/>
  <c r="AN42" i="2"/>
  <c r="AR27" i="2"/>
  <c r="AR28" i="2" s="1"/>
  <c r="AR19" i="2"/>
  <c r="AR4" i="2" s="1"/>
  <c r="AR20" i="2"/>
  <c r="AN59" i="2"/>
  <c r="AN60" i="2" s="1"/>
  <c r="AO24" i="2"/>
  <c r="AS7" i="2"/>
  <c r="AS8" i="2"/>
  <c r="AS9" i="2" s="1"/>
  <c r="AS10" i="2" s="1"/>
  <c r="AT6" i="2"/>
  <c r="AT11" i="2" s="1"/>
  <c r="AT12" i="2" s="1"/>
  <c r="AS14" i="2"/>
  <c r="AS39" i="2" s="1"/>
  <c r="AR22" i="2"/>
  <c r="AQ24" i="2"/>
  <c r="AQ66" i="2" s="1"/>
  <c r="AZ23" i="2" l="1"/>
  <c r="AZ40" i="2"/>
  <c r="BB15" i="2"/>
  <c r="BA16" i="2"/>
  <c r="AP24" i="2"/>
  <c r="AP66" i="2" s="1"/>
  <c r="AO66" i="2"/>
  <c r="AP30" i="2"/>
  <c r="AO41" i="2"/>
  <c r="AR36" i="2"/>
  <c r="AR35" i="2"/>
  <c r="AQ3" i="2"/>
  <c r="AQ64" i="2" s="1"/>
  <c r="AQ36" i="2"/>
  <c r="AQ30" i="2"/>
  <c r="AQ33" i="2"/>
  <c r="AQ31" i="2"/>
  <c r="AT29" i="2"/>
  <c r="AQ37" i="2"/>
  <c r="AQ32" i="2"/>
  <c r="AQ50" i="2"/>
  <c r="AQ54" i="2" s="1"/>
  <c r="AQ34" i="2"/>
  <c r="AQ5" i="2"/>
  <c r="AP31" i="2"/>
  <c r="AP50" i="2"/>
  <c r="AP54" i="2" s="1"/>
  <c r="AP34" i="2"/>
  <c r="AP33" i="2"/>
  <c r="AP32" i="2"/>
  <c r="AP3" i="2"/>
  <c r="AP64" i="2" s="1"/>
  <c r="AR37" i="2"/>
  <c r="AR50" i="2"/>
  <c r="AR54" i="2" s="1"/>
  <c r="AT21" i="2"/>
  <c r="AT38" i="2"/>
  <c r="AR3" i="2"/>
  <c r="AR64" i="2" s="1"/>
  <c r="AS20" i="2"/>
  <c r="AO63" i="2"/>
  <c r="AO65" i="2" s="1"/>
  <c r="AO62" i="2"/>
  <c r="AP62" i="2" s="1"/>
  <c r="AT8" i="2"/>
  <c r="AT9" i="2" s="1"/>
  <c r="AT10" i="2" s="1"/>
  <c r="AU6" i="2"/>
  <c r="AU11" i="2" s="1"/>
  <c r="AU12" i="2" s="1"/>
  <c r="AT14" i="2"/>
  <c r="AT39" i="2" s="1"/>
  <c r="AT7" i="2"/>
  <c r="AS22" i="2"/>
  <c r="AR24" i="2"/>
  <c r="AR66" i="2" s="1"/>
  <c r="AQ62" i="2"/>
  <c r="AS19" i="2"/>
  <c r="AS4" i="2" s="1"/>
  <c r="AS27" i="2"/>
  <c r="AS28" i="2" s="1"/>
  <c r="AR33" i="2"/>
  <c r="AR34" i="2"/>
  <c r="AR31" i="2"/>
  <c r="AR5" i="2"/>
  <c r="AU29" i="2"/>
  <c r="AR32" i="2"/>
  <c r="AR30" i="2"/>
  <c r="BA23" i="2" l="1"/>
  <c r="BA40" i="2"/>
  <c r="BB16" i="2"/>
  <c r="BC15" i="2"/>
  <c r="AP41" i="2"/>
  <c r="AP59" i="2" s="1"/>
  <c r="AP60" i="2" s="1"/>
  <c r="AR41" i="2"/>
  <c r="AQ41" i="2"/>
  <c r="AS36" i="2"/>
  <c r="AS35" i="2"/>
  <c r="AQ63" i="2"/>
  <c r="AQ65" i="2" s="1"/>
  <c r="AT20" i="2"/>
  <c r="AP63" i="2"/>
  <c r="AP65" i="2" s="1"/>
  <c r="AO59" i="2"/>
  <c r="AO60" i="2" s="1"/>
  <c r="AO56" i="2"/>
  <c r="AO42" i="2"/>
  <c r="AS37" i="2"/>
  <c r="AS50" i="2"/>
  <c r="AS54" i="2" s="1"/>
  <c r="AU21" i="2"/>
  <c r="AU38" i="2"/>
  <c r="AS3" i="2"/>
  <c r="AS64" i="2" s="1"/>
  <c r="AS24" i="2"/>
  <c r="AS66" i="2" s="1"/>
  <c r="AT22" i="2"/>
  <c r="AT27" i="2"/>
  <c r="AT28" i="2" s="1"/>
  <c r="AT19" i="2"/>
  <c r="AT4" i="2" s="1"/>
  <c r="AS33" i="2"/>
  <c r="AS31" i="2"/>
  <c r="AS32" i="2"/>
  <c r="AV29" i="2"/>
  <c r="AS34" i="2"/>
  <c r="AS5" i="2"/>
  <c r="AS30" i="2"/>
  <c r="AR63" i="2"/>
  <c r="AR65" i="2" s="1"/>
  <c r="AR62" i="2"/>
  <c r="AU14" i="2"/>
  <c r="AU39" i="2" s="1"/>
  <c r="AU8" i="2"/>
  <c r="AU9" i="2" s="1"/>
  <c r="AU10" i="2" s="1"/>
  <c r="AV6" i="2"/>
  <c r="AV11" i="2" s="1"/>
  <c r="AV12" i="2" s="1"/>
  <c r="AU7" i="2"/>
  <c r="BB23" i="2" l="1"/>
  <c r="BC23" i="2" s="1"/>
  <c r="BB40" i="2"/>
  <c r="BC40" i="2" s="1"/>
  <c r="BC16" i="2"/>
  <c r="BD15" i="2"/>
  <c r="AS41" i="2"/>
  <c r="AT36" i="2"/>
  <c r="AT35" i="2"/>
  <c r="AP56" i="2"/>
  <c r="AP61" i="2" s="1"/>
  <c r="AO61" i="2"/>
  <c r="AQ56" i="2"/>
  <c r="AQ61" i="2" s="1"/>
  <c r="AQ59" i="2"/>
  <c r="AQ60" i="2" s="1"/>
  <c r="AQ42" i="2"/>
  <c r="AP42" i="2"/>
  <c r="AT37" i="2"/>
  <c r="AT50" i="2"/>
  <c r="AT54" i="2" s="1"/>
  <c r="AV21" i="2"/>
  <c r="AV38" i="2"/>
  <c r="AR59" i="2"/>
  <c r="AR60" i="2" s="1"/>
  <c r="AR56" i="2"/>
  <c r="AR61" i="2" s="1"/>
  <c r="AR42" i="2"/>
  <c r="AV7" i="2"/>
  <c r="AV8" i="2"/>
  <c r="AV9" i="2" s="1"/>
  <c r="AV10" i="2" s="1"/>
  <c r="AV14" i="2"/>
  <c r="AV39" i="2" s="1"/>
  <c r="AW6" i="2"/>
  <c r="AW11" i="2" s="1"/>
  <c r="AW12" i="2" s="1"/>
  <c r="AW29" i="2"/>
  <c r="AT5" i="2"/>
  <c r="AT33" i="2"/>
  <c r="AT34" i="2"/>
  <c r="AT31" i="2"/>
  <c r="AT32" i="2"/>
  <c r="AT30" i="2"/>
  <c r="AS62" i="2"/>
  <c r="AS63" i="2"/>
  <c r="AS65" i="2" s="1"/>
  <c r="AU19" i="2"/>
  <c r="AU4" i="2" s="1"/>
  <c r="AU27" i="2"/>
  <c r="AU28" i="2" s="1"/>
  <c r="AU22" i="2"/>
  <c r="AT3" i="2"/>
  <c r="AT64" i="2" s="1"/>
  <c r="AU20" i="2"/>
  <c r="AT24" i="2"/>
  <c r="AT66" i="2" s="1"/>
  <c r="BD16" i="2" l="1"/>
  <c r="BE15" i="2"/>
  <c r="AT41" i="2"/>
  <c r="AU36" i="2"/>
  <c r="AU35" i="2"/>
  <c r="AU37" i="2"/>
  <c r="AU50" i="2"/>
  <c r="AU54" i="2" s="1"/>
  <c r="AW21" i="2"/>
  <c r="AW38" i="2"/>
  <c r="AU3" i="2"/>
  <c r="AS56" i="2"/>
  <c r="AS61" i="2" s="1"/>
  <c r="AV22" i="2"/>
  <c r="AU24" i="2"/>
  <c r="AU66" i="2" s="1"/>
  <c r="AX6" i="2"/>
  <c r="AX11" i="2" s="1"/>
  <c r="AX12" i="2" s="1"/>
  <c r="AW8" i="2"/>
  <c r="AW9" i="2" s="1"/>
  <c r="AW10" i="2" s="1"/>
  <c r="AW7" i="2"/>
  <c r="AW14" i="2"/>
  <c r="AW39" i="2" s="1"/>
  <c r="AT62" i="2"/>
  <c r="AT63" i="2"/>
  <c r="AT65" i="2" s="1"/>
  <c r="AU32" i="2"/>
  <c r="AU31" i="2"/>
  <c r="AU34" i="2"/>
  <c r="AU33" i="2"/>
  <c r="AX29" i="2"/>
  <c r="AU5" i="2"/>
  <c r="AU30" i="2"/>
  <c r="AV27" i="2"/>
  <c r="AV28" i="2" s="1"/>
  <c r="AV19" i="2"/>
  <c r="AV4" i="2" s="1"/>
  <c r="AS59" i="2"/>
  <c r="AS60" i="2" s="1"/>
  <c r="AV20" i="2"/>
  <c r="AS42" i="2"/>
  <c r="BD23" i="2" l="1"/>
  <c r="BD40" i="2"/>
  <c r="BE16" i="2"/>
  <c r="BF15" i="2"/>
  <c r="AU41" i="2"/>
  <c r="AV36" i="2"/>
  <c r="AV35" i="2"/>
  <c r="AU64" i="2"/>
  <c r="AV37" i="2"/>
  <c r="AV50" i="2"/>
  <c r="AV54" i="2" s="1"/>
  <c r="AX21" i="2"/>
  <c r="AX38" i="2"/>
  <c r="AV3" i="2"/>
  <c r="AV64" i="2" s="1"/>
  <c r="AT56" i="2"/>
  <c r="AT61" i="2" s="1"/>
  <c r="AV24" i="2"/>
  <c r="AV66" i="2" s="1"/>
  <c r="AW22" i="2"/>
  <c r="AX14" i="2"/>
  <c r="AX39" i="2" s="1"/>
  <c r="AX7" i="2"/>
  <c r="AX8" i="2"/>
  <c r="AX9" i="2" s="1"/>
  <c r="AX10" i="2" s="1"/>
  <c r="AY6" i="2"/>
  <c r="AY11" i="2" s="1"/>
  <c r="AY12" i="2" s="1"/>
  <c r="AT59" i="2"/>
  <c r="AT60" i="2" s="1"/>
  <c r="AV5" i="2"/>
  <c r="AV34" i="2"/>
  <c r="AV31" i="2"/>
  <c r="AV33" i="2"/>
  <c r="AV32" i="2"/>
  <c r="AY29" i="2"/>
  <c r="AV30" i="2"/>
  <c r="AW20" i="2"/>
  <c r="AT42" i="2"/>
  <c r="AW27" i="2"/>
  <c r="AW28" i="2" s="1"/>
  <c r="AW19" i="2"/>
  <c r="AW4" i="2" s="1"/>
  <c r="AU62" i="2"/>
  <c r="AU63" i="2"/>
  <c r="BE23" i="2" l="1"/>
  <c r="BE40" i="2"/>
  <c r="BG15" i="2"/>
  <c r="BF16" i="2"/>
  <c r="AV41" i="2"/>
  <c r="AW36" i="2"/>
  <c r="AW35" i="2"/>
  <c r="AU65" i="2"/>
  <c r="AW37" i="2"/>
  <c r="AW50" i="2"/>
  <c r="AW54" i="2" s="1"/>
  <c r="AY21" i="2"/>
  <c r="AY38" i="2"/>
  <c r="AW24" i="2"/>
  <c r="AW66" i="2" s="1"/>
  <c r="AX27" i="2"/>
  <c r="AX28" i="2" s="1"/>
  <c r="AX19" i="2"/>
  <c r="AX4" i="2" s="1"/>
  <c r="AY8" i="2"/>
  <c r="AY9" i="2" s="1"/>
  <c r="AY10" i="2" s="1"/>
  <c r="AY14" i="2"/>
  <c r="AY39" i="2" s="1"/>
  <c r="AY7" i="2"/>
  <c r="AZ6" i="2"/>
  <c r="AZ11" i="2" s="1"/>
  <c r="AZ12" i="2" s="1"/>
  <c r="AZ29" i="2"/>
  <c r="AW33" i="2"/>
  <c r="AW32" i="2"/>
  <c r="AW34" i="2"/>
  <c r="AW5" i="2"/>
  <c r="AW31" i="2"/>
  <c r="AW30" i="2"/>
  <c r="AU59" i="2"/>
  <c r="AU60" i="2" s="1"/>
  <c r="AX22" i="2"/>
  <c r="AV62" i="2"/>
  <c r="AV63" i="2"/>
  <c r="AV65" i="2" s="1"/>
  <c r="AX20" i="2"/>
  <c r="AU42" i="2"/>
  <c r="AU56" i="2"/>
  <c r="AU61" i="2" s="1"/>
  <c r="AW3" i="2"/>
  <c r="AW64" i="2" s="1"/>
  <c r="BF23" i="2" l="1"/>
  <c r="BF40" i="2"/>
  <c r="BG16" i="2"/>
  <c r="BH15" i="2"/>
  <c r="AW41" i="2"/>
  <c r="AX36" i="2"/>
  <c r="AX35" i="2"/>
  <c r="AX37" i="2"/>
  <c r="AX50" i="2"/>
  <c r="AX54" i="2" s="1"/>
  <c r="AZ21" i="2"/>
  <c r="AZ38" i="2"/>
  <c r="AV42" i="2"/>
  <c r="AX3" i="2"/>
  <c r="AX64" i="2" s="1"/>
  <c r="AV56" i="2"/>
  <c r="AV61" i="2" s="1"/>
  <c r="AV59" i="2"/>
  <c r="AV60" i="2" s="1"/>
  <c r="AY19" i="2"/>
  <c r="AY4" i="2" s="1"/>
  <c r="AY27" i="2"/>
  <c r="AY28" i="2" s="1"/>
  <c r="BA6" i="2"/>
  <c r="BA11" i="2" s="1"/>
  <c r="BA12" i="2" s="1"/>
  <c r="AZ7" i="2"/>
  <c r="AZ14" i="2"/>
  <c r="AZ39" i="2" s="1"/>
  <c r="AZ8" i="2"/>
  <c r="AZ9" i="2" s="1"/>
  <c r="AZ10" i="2" s="1"/>
  <c r="AX24" i="2"/>
  <c r="AX66" i="2" s="1"/>
  <c r="AY20" i="2"/>
  <c r="AX5" i="2"/>
  <c r="AX32" i="2"/>
  <c r="AX34" i="2"/>
  <c r="AX31" i="2"/>
  <c r="AX33" i="2"/>
  <c r="BA29" i="2"/>
  <c r="AX30" i="2"/>
  <c r="AY22" i="2"/>
  <c r="AW63" i="2"/>
  <c r="AW65" i="2" s="1"/>
  <c r="AW62" i="2"/>
  <c r="BG23" i="2" l="1"/>
  <c r="BG40" i="2"/>
  <c r="BH16" i="2"/>
  <c r="BI15" i="2"/>
  <c r="AX41" i="2"/>
  <c r="AY36" i="2"/>
  <c r="AY35" i="2"/>
  <c r="AY37" i="2"/>
  <c r="AY50" i="2"/>
  <c r="AY54" i="2" s="1"/>
  <c r="BA21" i="2"/>
  <c r="BA38" i="2"/>
  <c r="AY3" i="2"/>
  <c r="AY64" i="2" s="1"/>
  <c r="AW42" i="2"/>
  <c r="AW56" i="2"/>
  <c r="AW61" i="2" s="1"/>
  <c r="AZ20" i="2"/>
  <c r="AX63" i="2"/>
  <c r="AX65" i="2" s="1"/>
  <c r="AX62" i="2"/>
  <c r="BA7" i="2"/>
  <c r="BB6" i="2"/>
  <c r="BA14" i="2"/>
  <c r="BA39" i="2" s="1"/>
  <c r="BA8" i="2"/>
  <c r="BA9" i="2" s="1"/>
  <c r="BA10" i="2" s="1"/>
  <c r="AZ19" i="2"/>
  <c r="AZ4" i="2" s="1"/>
  <c r="AZ27" i="2"/>
  <c r="AZ28" i="2" s="1"/>
  <c r="AY24" i="2"/>
  <c r="AY66" i="2" s="1"/>
  <c r="AW59" i="2"/>
  <c r="AW60" i="2" s="1"/>
  <c r="AZ22" i="2"/>
  <c r="AY34" i="2"/>
  <c r="AY31" i="2"/>
  <c r="AY32" i="2"/>
  <c r="BB29" i="2"/>
  <c r="AY5" i="2"/>
  <c r="AY33" i="2"/>
  <c r="AY30" i="2"/>
  <c r="BH23" i="2" l="1"/>
  <c r="BH40" i="2"/>
  <c r="BJ15" i="2"/>
  <c r="BI16" i="2"/>
  <c r="AY41" i="2"/>
  <c r="BC29" i="2"/>
  <c r="AZ36" i="2"/>
  <c r="AZ35" i="2"/>
  <c r="BB11" i="2"/>
  <c r="BC6" i="2"/>
  <c r="AZ37" i="2"/>
  <c r="AZ50" i="2"/>
  <c r="AZ54" i="2" s="1"/>
  <c r="AX56" i="2"/>
  <c r="AX61" i="2" s="1"/>
  <c r="AZ33" i="2"/>
  <c r="AZ5" i="2"/>
  <c r="AZ32" i="2"/>
  <c r="AZ34" i="2"/>
  <c r="AZ31" i="2"/>
  <c r="BD29" i="2"/>
  <c r="AZ30" i="2"/>
  <c r="BA22" i="2"/>
  <c r="BA20" i="2"/>
  <c r="AX59" i="2"/>
  <c r="AX60" i="2" s="1"/>
  <c r="AY63" i="2"/>
  <c r="AY65" i="2" s="1"/>
  <c r="AY62" i="2"/>
  <c r="AZ24" i="2"/>
  <c r="AZ66" i="2" s="1"/>
  <c r="BA19" i="2"/>
  <c r="BA4" i="2" s="1"/>
  <c r="BA27" i="2"/>
  <c r="BA28" i="2" s="1"/>
  <c r="AZ3" i="2"/>
  <c r="AZ64" i="2" s="1"/>
  <c r="AX42" i="2"/>
  <c r="BB8" i="2"/>
  <c r="BC8" i="2" s="1"/>
  <c r="BC13" i="2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B7" i="2"/>
  <c r="BC7" i="2" s="1"/>
  <c r="BD6" i="2"/>
  <c r="BD11" i="2" s="1"/>
  <c r="BD12" i="2" s="1"/>
  <c r="BI23" i="2" l="1"/>
  <c r="BI40" i="2"/>
  <c r="BJ16" i="2"/>
  <c r="BK15" i="2"/>
  <c r="AZ41" i="2"/>
  <c r="BA36" i="2"/>
  <c r="BA35" i="2"/>
  <c r="BB12" i="2"/>
  <c r="BC11" i="2"/>
  <c r="BA37" i="2"/>
  <c r="BA50" i="2"/>
  <c r="BA54" i="2" s="1"/>
  <c r="BD21" i="2"/>
  <c r="BD38" i="2"/>
  <c r="AY56" i="2"/>
  <c r="AY61" i="2" s="1"/>
  <c r="BB19" i="2"/>
  <c r="BB27" i="2"/>
  <c r="BE29" i="2"/>
  <c r="BA34" i="2"/>
  <c r="BA33" i="2"/>
  <c r="BA5" i="2"/>
  <c r="BA31" i="2"/>
  <c r="BA32" i="2"/>
  <c r="BA30" i="2"/>
  <c r="AZ62" i="2"/>
  <c r="AZ63" i="2"/>
  <c r="AZ65" i="2" s="1"/>
  <c r="BE6" i="2"/>
  <c r="BE11" i="2" s="1"/>
  <c r="BE12" i="2" s="1"/>
  <c r="BD14" i="2"/>
  <c r="BD39" i="2" s="1"/>
  <c r="BD7" i="2"/>
  <c r="BD8" i="2"/>
  <c r="BD9" i="2" s="1"/>
  <c r="BD10" i="2" s="1"/>
  <c r="BB9" i="2"/>
  <c r="BB10" i="2" s="1"/>
  <c r="BB14" i="2"/>
  <c r="AY59" i="2"/>
  <c r="AY60" i="2" s="1"/>
  <c r="BA24" i="2"/>
  <c r="BA66" i="2" s="1"/>
  <c r="BA3" i="2"/>
  <c r="BA64" i="2" s="1"/>
  <c r="AY42" i="2"/>
  <c r="BJ23" i="2" l="1"/>
  <c r="BJ40" i="2"/>
  <c r="BK16" i="2"/>
  <c r="BL15" i="2"/>
  <c r="BC27" i="2"/>
  <c r="BC28" i="2" s="1"/>
  <c r="BB28" i="2"/>
  <c r="BA41" i="2"/>
  <c r="BD20" i="2"/>
  <c r="BB39" i="2"/>
  <c r="BC39" i="2" s="1"/>
  <c r="BC14" i="2"/>
  <c r="BB20" i="2"/>
  <c r="BC9" i="2"/>
  <c r="BB4" i="2"/>
  <c r="BC19" i="2"/>
  <c r="BC12" i="2"/>
  <c r="BB21" i="2"/>
  <c r="BC21" i="2" s="1"/>
  <c r="BB38" i="2"/>
  <c r="BC38" i="2" s="1"/>
  <c r="BE21" i="2"/>
  <c r="BE38" i="2"/>
  <c r="AZ42" i="2"/>
  <c r="AZ59" i="2"/>
  <c r="AZ60" i="2" s="1"/>
  <c r="BE14" i="2"/>
  <c r="BE39" i="2" s="1"/>
  <c r="BE8" i="2"/>
  <c r="BE9" i="2" s="1"/>
  <c r="BE10" i="2" s="1"/>
  <c r="BF6" i="2"/>
  <c r="BF11" i="2" s="1"/>
  <c r="BF12" i="2" s="1"/>
  <c r="BE7" i="2"/>
  <c r="BD22" i="2"/>
  <c r="BA62" i="2"/>
  <c r="BA63" i="2"/>
  <c r="BA65" i="2" s="1"/>
  <c r="BB22" i="2"/>
  <c r="BD27" i="2"/>
  <c r="BD28" i="2" s="1"/>
  <c r="BD19" i="2"/>
  <c r="AZ56" i="2"/>
  <c r="AZ61" i="2" s="1"/>
  <c r="BK23" i="2" l="1"/>
  <c r="BK40" i="2"/>
  <c r="BM15" i="2"/>
  <c r="BL16" i="2"/>
  <c r="BF29" i="2"/>
  <c r="BB35" i="2"/>
  <c r="BC35" i="2" s="1"/>
  <c r="BC4" i="2"/>
  <c r="BB36" i="2"/>
  <c r="BC36" i="2" s="1"/>
  <c r="BB30" i="2"/>
  <c r="BB5" i="2"/>
  <c r="BC5" i="2" s="1"/>
  <c r="BB31" i="2"/>
  <c r="BC31" i="2" s="1"/>
  <c r="BD4" i="2"/>
  <c r="BD35" i="2" s="1"/>
  <c r="BB33" i="2"/>
  <c r="BC33" i="2" s="1"/>
  <c r="BB50" i="2"/>
  <c r="BB54" i="2" s="1"/>
  <c r="BB34" i="2"/>
  <c r="BB32" i="2"/>
  <c r="BB37" i="2"/>
  <c r="BC37" i="2" s="1"/>
  <c r="BC20" i="2"/>
  <c r="BB3" i="2"/>
  <c r="BB64" i="2" s="1"/>
  <c r="BC22" i="2"/>
  <c r="BF21" i="2"/>
  <c r="BF38" i="2"/>
  <c r="BA56" i="2"/>
  <c r="BA61" i="2" s="1"/>
  <c r="BD24" i="2"/>
  <c r="BD66" i="2" s="1"/>
  <c r="BE27" i="2"/>
  <c r="BE28" i="2" s="1"/>
  <c r="BE19" i="2"/>
  <c r="BE4" i="2" s="1"/>
  <c r="BA59" i="2"/>
  <c r="BA60" i="2" s="1"/>
  <c r="BE22" i="2"/>
  <c r="BE20" i="2"/>
  <c r="BB24" i="2"/>
  <c r="BA42" i="2"/>
  <c r="BF7" i="2"/>
  <c r="BF8" i="2"/>
  <c r="BF9" i="2" s="1"/>
  <c r="BF10" i="2" s="1"/>
  <c r="BF14" i="2"/>
  <c r="BF39" i="2" s="1"/>
  <c r="BG6" i="2"/>
  <c r="BG11" i="2" s="1"/>
  <c r="BG12" i="2" s="1"/>
  <c r="BL23" i="2" l="1"/>
  <c r="BL40" i="2"/>
  <c r="BN15" i="2"/>
  <c r="BM16" i="2"/>
  <c r="BC24" i="2"/>
  <c r="BC66" i="2" s="1"/>
  <c r="BB66" i="2"/>
  <c r="BC30" i="2"/>
  <c r="BB41" i="2"/>
  <c r="BE36" i="2"/>
  <c r="BE35" i="2"/>
  <c r="BD33" i="2"/>
  <c r="BD36" i="2"/>
  <c r="BD32" i="2"/>
  <c r="BC50" i="2"/>
  <c r="BC54" i="2" s="1"/>
  <c r="BC32" i="2"/>
  <c r="BC34" i="2"/>
  <c r="BG29" i="2"/>
  <c r="BD3" i="2"/>
  <c r="BD64" i="2" s="1"/>
  <c r="BD31" i="2"/>
  <c r="BD37" i="2"/>
  <c r="BD5" i="2"/>
  <c r="BD50" i="2"/>
  <c r="BD54" i="2" s="1"/>
  <c r="BD30" i="2"/>
  <c r="BD34" i="2"/>
  <c r="BC3" i="2"/>
  <c r="BC64" i="2" s="1"/>
  <c r="BE37" i="2"/>
  <c r="BE50" i="2"/>
  <c r="BE54" i="2" s="1"/>
  <c r="BG21" i="2"/>
  <c r="BG38" i="2"/>
  <c r="BE3" i="2"/>
  <c r="BE64" i="2" s="1"/>
  <c r="BF20" i="2"/>
  <c r="BE24" i="2"/>
  <c r="BE66" i="2" s="1"/>
  <c r="BF22" i="2"/>
  <c r="BD62" i="2"/>
  <c r="BG7" i="2"/>
  <c r="BG8" i="2"/>
  <c r="BG9" i="2" s="1"/>
  <c r="BG10" i="2" s="1"/>
  <c r="BG14" i="2"/>
  <c r="BG39" i="2" s="1"/>
  <c r="BH6" i="2"/>
  <c r="BH11" i="2" s="1"/>
  <c r="BH12" i="2" s="1"/>
  <c r="BB62" i="2"/>
  <c r="BC62" i="2" s="1"/>
  <c r="BB63" i="2"/>
  <c r="BB65" i="2" s="1"/>
  <c r="BF19" i="2"/>
  <c r="BF27" i="2"/>
  <c r="BF28" i="2" s="1"/>
  <c r="BE34" i="2"/>
  <c r="BE31" i="2"/>
  <c r="BE32" i="2"/>
  <c r="BE5" i="2"/>
  <c r="BH29" i="2"/>
  <c r="BE33" i="2"/>
  <c r="BE30" i="2"/>
  <c r="BM23" i="2" l="1"/>
  <c r="BM40" i="2"/>
  <c r="BN16" i="2"/>
  <c r="BO15" i="2"/>
  <c r="BE41" i="2"/>
  <c r="BD41" i="2"/>
  <c r="BD42" i="2" s="1"/>
  <c r="BC41" i="2"/>
  <c r="BC59" i="2" s="1"/>
  <c r="BC60" i="2" s="1"/>
  <c r="BB59" i="2"/>
  <c r="BB60" i="2" s="1"/>
  <c r="BB56" i="2"/>
  <c r="BC56" i="2" s="1"/>
  <c r="BC61" i="2" s="1"/>
  <c r="BB42" i="2"/>
  <c r="BC42" i="2" s="1"/>
  <c r="BD63" i="2"/>
  <c r="BD65" i="2" s="1"/>
  <c r="BF4" i="2"/>
  <c r="BG20" i="2"/>
  <c r="BC63" i="2"/>
  <c r="BC65" i="2" s="1"/>
  <c r="BH21" i="2"/>
  <c r="BH38" i="2"/>
  <c r="BG19" i="2"/>
  <c r="BG4" i="2" s="1"/>
  <c r="BG27" i="2"/>
  <c r="BG28" i="2" s="1"/>
  <c r="BG22" i="2"/>
  <c r="BE63" i="2"/>
  <c r="BE65" i="2" s="1"/>
  <c r="BE62" i="2"/>
  <c r="BF24" i="2"/>
  <c r="BF66" i="2" s="1"/>
  <c r="BH7" i="2"/>
  <c r="BI6" i="2"/>
  <c r="BI11" i="2" s="1"/>
  <c r="BI12" i="2" s="1"/>
  <c r="BH8" i="2"/>
  <c r="BH9" i="2" s="1"/>
  <c r="BH10" i="2" s="1"/>
  <c r="BH14" i="2"/>
  <c r="BH39" i="2" s="1"/>
  <c r="BN23" i="2" l="1"/>
  <c r="BN40" i="2"/>
  <c r="BO16" i="2"/>
  <c r="BP15" i="2"/>
  <c r="BP16" i="2" s="1"/>
  <c r="BF32" i="2"/>
  <c r="BF35" i="2"/>
  <c r="BG36" i="2"/>
  <c r="BG35" i="2"/>
  <c r="BB61" i="2"/>
  <c r="BF30" i="2"/>
  <c r="BF31" i="2"/>
  <c r="BF36" i="2"/>
  <c r="BD59" i="2"/>
  <c r="BD60" i="2" s="1"/>
  <c r="BD56" i="2"/>
  <c r="BD61" i="2" s="1"/>
  <c r="BF37" i="2"/>
  <c r="BF5" i="2"/>
  <c r="BF50" i="2"/>
  <c r="BF54" i="2" s="1"/>
  <c r="BI29" i="2"/>
  <c r="BF34" i="2"/>
  <c r="BF33" i="2"/>
  <c r="BF3" i="2"/>
  <c r="BF63" i="2" s="1"/>
  <c r="BG37" i="2"/>
  <c r="BG50" i="2"/>
  <c r="BG54" i="2" s="1"/>
  <c r="BI21" i="2"/>
  <c r="BI38" i="2"/>
  <c r="BE42" i="2"/>
  <c r="BH22" i="2"/>
  <c r="BH19" i="2"/>
  <c r="BH27" i="2"/>
  <c r="BH28" i="2" s="1"/>
  <c r="BE59" i="2"/>
  <c r="BE60" i="2" s="1"/>
  <c r="BG5" i="2"/>
  <c r="BG31" i="2"/>
  <c r="BG33" i="2"/>
  <c r="BG34" i="2"/>
  <c r="BJ29" i="2"/>
  <c r="BG32" i="2"/>
  <c r="BG30" i="2"/>
  <c r="BI8" i="2"/>
  <c r="BI9" i="2" s="1"/>
  <c r="BI10" i="2" s="1"/>
  <c r="BJ6" i="2"/>
  <c r="BJ11" i="2" s="1"/>
  <c r="BJ12" i="2" s="1"/>
  <c r="BI7" i="2"/>
  <c r="BI14" i="2"/>
  <c r="BI39" i="2" s="1"/>
  <c r="BF62" i="2"/>
  <c r="BG3" i="2"/>
  <c r="BH20" i="2"/>
  <c r="BG24" i="2"/>
  <c r="BG66" i="2" s="1"/>
  <c r="BE56" i="2"/>
  <c r="BE61" i="2" s="1"/>
  <c r="BO23" i="2" l="1"/>
  <c r="BP23" i="2" s="1"/>
  <c r="BO40" i="2"/>
  <c r="BP40" i="2" s="1"/>
  <c r="BF41" i="2"/>
  <c r="BF59" i="2" s="1"/>
  <c r="BF60" i="2" s="1"/>
  <c r="BG41" i="2"/>
  <c r="BH4" i="2"/>
  <c r="BH35" i="2" s="1"/>
  <c r="BF64" i="2"/>
  <c r="BF65" i="2" s="1"/>
  <c r="BJ21" i="2"/>
  <c r="BJ38" i="2"/>
  <c r="BI19" i="2"/>
  <c r="BI4" i="2" s="1"/>
  <c r="BI27" i="2"/>
  <c r="BI28" i="2" s="1"/>
  <c r="BG63" i="2"/>
  <c r="BG62" i="2"/>
  <c r="BI22" i="2"/>
  <c r="BI20" i="2"/>
  <c r="BG64" i="2"/>
  <c r="BJ7" i="2"/>
  <c r="BJ14" i="2"/>
  <c r="BJ39" i="2" s="1"/>
  <c r="BK6" i="2"/>
  <c r="BK11" i="2" s="1"/>
  <c r="BK12" i="2" s="1"/>
  <c r="BJ8" i="2"/>
  <c r="BJ9" i="2" s="1"/>
  <c r="BJ10" i="2" s="1"/>
  <c r="BH24" i="2"/>
  <c r="BH66" i="2" s="1"/>
  <c r="BI36" i="2" l="1"/>
  <c r="BI35" i="2"/>
  <c r="BF42" i="2"/>
  <c r="BH37" i="2"/>
  <c r="BH36" i="2"/>
  <c r="BF56" i="2"/>
  <c r="BF61" i="2" s="1"/>
  <c r="BH31" i="2"/>
  <c r="BH32" i="2"/>
  <c r="BH33" i="2"/>
  <c r="BH3" i="2"/>
  <c r="BH63" i="2" s="1"/>
  <c r="BH5" i="2"/>
  <c r="BH30" i="2"/>
  <c r="BJ20" i="2"/>
  <c r="BK29" i="2"/>
  <c r="BH50" i="2"/>
  <c r="BH54" i="2" s="1"/>
  <c r="BH34" i="2"/>
  <c r="BI37" i="2"/>
  <c r="BI50" i="2"/>
  <c r="BI54" i="2" s="1"/>
  <c r="BK21" i="2"/>
  <c r="BK38" i="2"/>
  <c r="BG65" i="2"/>
  <c r="BH62" i="2"/>
  <c r="BJ27" i="2"/>
  <c r="BJ28" i="2" s="1"/>
  <c r="BJ19" i="2"/>
  <c r="BI32" i="2"/>
  <c r="BL29" i="2"/>
  <c r="BI31" i="2"/>
  <c r="BI33" i="2"/>
  <c r="BI5" i="2"/>
  <c r="BI34" i="2"/>
  <c r="BI30" i="2"/>
  <c r="BJ22" i="2"/>
  <c r="BG59" i="2"/>
  <c r="BG60" i="2" s="1"/>
  <c r="BK14" i="2"/>
  <c r="BK39" i="2" s="1"/>
  <c r="BK8" i="2"/>
  <c r="BK9" i="2" s="1"/>
  <c r="BK10" i="2" s="1"/>
  <c r="BL6" i="2"/>
  <c r="BL11" i="2" s="1"/>
  <c r="BL12" i="2" s="1"/>
  <c r="BK7" i="2"/>
  <c r="BG42" i="2"/>
  <c r="BG56" i="2"/>
  <c r="BG61" i="2" s="1"/>
  <c r="BI3" i="2"/>
  <c r="BI64" i="2" s="1"/>
  <c r="BI24" i="2"/>
  <c r="BI66" i="2" s="1"/>
  <c r="BI41" i="2" l="1"/>
  <c r="BH41" i="2"/>
  <c r="BH64" i="2"/>
  <c r="BH65" i="2" s="1"/>
  <c r="BJ4" i="2"/>
  <c r="BJ35" i="2" s="1"/>
  <c r="BL21" i="2"/>
  <c r="BL38" i="2"/>
  <c r="BK19" i="2"/>
  <c r="BK4" i="2" s="1"/>
  <c r="BK27" i="2"/>
  <c r="BK28" i="2" s="1"/>
  <c r="BI62" i="2"/>
  <c r="BI63" i="2"/>
  <c r="BI65" i="2" s="1"/>
  <c r="BK22" i="2"/>
  <c r="BJ24" i="2"/>
  <c r="BJ66" i="2" s="1"/>
  <c r="BK20" i="2"/>
  <c r="BL8" i="2"/>
  <c r="BL9" i="2" s="1"/>
  <c r="BL10" i="2" s="1"/>
  <c r="BM6" i="2"/>
  <c r="BM11" i="2" s="1"/>
  <c r="BM12" i="2" s="1"/>
  <c r="BL7" i="2"/>
  <c r="BL14" i="2"/>
  <c r="BL39" i="2" s="1"/>
  <c r="BK36" i="2" l="1"/>
  <c r="BK35" i="2"/>
  <c r="BJ3" i="2"/>
  <c r="BJ63" i="2" s="1"/>
  <c r="BJ36" i="2"/>
  <c r="BJ33" i="2"/>
  <c r="BM29" i="2"/>
  <c r="BJ5" i="2"/>
  <c r="BJ50" i="2"/>
  <c r="BJ54" i="2" s="1"/>
  <c r="BJ37" i="2"/>
  <c r="BJ30" i="2"/>
  <c r="BH56" i="2"/>
  <c r="BH61" i="2" s="1"/>
  <c r="BJ32" i="2"/>
  <c r="BJ34" i="2"/>
  <c r="BH59" i="2"/>
  <c r="BH60" i="2" s="1"/>
  <c r="BH42" i="2"/>
  <c r="BJ31" i="2"/>
  <c r="BK37" i="2"/>
  <c r="BK50" i="2"/>
  <c r="BK54" i="2" s="1"/>
  <c r="BM21" i="2"/>
  <c r="BM38" i="2"/>
  <c r="BI42" i="2"/>
  <c r="BL19" i="2"/>
  <c r="BL4" i="2" s="1"/>
  <c r="BL27" i="2"/>
  <c r="BL28" i="2" s="1"/>
  <c r="BL22" i="2"/>
  <c r="BK33" i="2"/>
  <c r="BK5" i="2"/>
  <c r="BK32" i="2"/>
  <c r="BK31" i="2"/>
  <c r="BN29" i="2"/>
  <c r="BK34" i="2"/>
  <c r="BK30" i="2"/>
  <c r="BI59" i="2"/>
  <c r="BI60" i="2" s="1"/>
  <c r="BL20" i="2"/>
  <c r="BM8" i="2"/>
  <c r="BM9" i="2" s="1"/>
  <c r="BM10" i="2" s="1"/>
  <c r="BM7" i="2"/>
  <c r="BN6" i="2"/>
  <c r="BN11" i="2" s="1"/>
  <c r="BN12" i="2" s="1"/>
  <c r="BM14" i="2"/>
  <c r="BM39" i="2" s="1"/>
  <c r="BJ62" i="2"/>
  <c r="BI56" i="2"/>
  <c r="BI61" i="2" s="1"/>
  <c r="BK3" i="2"/>
  <c r="BK64" i="2" s="1"/>
  <c r="BK24" i="2"/>
  <c r="BK66" i="2" s="1"/>
  <c r="BK41" i="2" l="1"/>
  <c r="BJ41" i="2"/>
  <c r="BJ56" i="2" s="1"/>
  <c r="BJ61" i="2" s="1"/>
  <c r="BL36" i="2"/>
  <c r="BL35" i="2"/>
  <c r="BJ64" i="2"/>
  <c r="BJ65" i="2" s="1"/>
  <c r="BL37" i="2"/>
  <c r="BL50" i="2"/>
  <c r="BL54" i="2" s="1"/>
  <c r="BN21" i="2"/>
  <c r="BN38" i="2"/>
  <c r="BN8" i="2"/>
  <c r="BN9" i="2" s="1"/>
  <c r="BN10" i="2" s="1"/>
  <c r="BN14" i="2"/>
  <c r="BN39" i="2" s="1"/>
  <c r="BO6" i="2"/>
  <c r="BN7" i="2"/>
  <c r="BL34" i="2"/>
  <c r="BL33" i="2"/>
  <c r="BL31" i="2"/>
  <c r="BO29" i="2"/>
  <c r="BL32" i="2"/>
  <c r="BL5" i="2"/>
  <c r="BL30" i="2"/>
  <c r="BM22" i="2"/>
  <c r="BK62" i="2"/>
  <c r="BK63" i="2"/>
  <c r="BK65" i="2" s="1"/>
  <c r="BM20" i="2"/>
  <c r="BL3" i="2"/>
  <c r="BL64" i="2" s="1"/>
  <c r="BM19" i="2"/>
  <c r="BM4" i="2" s="1"/>
  <c r="BM27" i="2"/>
  <c r="BM28" i="2" s="1"/>
  <c r="BL24" i="2"/>
  <c r="BL66" i="2" s="1"/>
  <c r="BL41" i="2" l="1"/>
  <c r="BP29" i="2"/>
  <c r="BM36" i="2"/>
  <c r="BM35" i="2"/>
  <c r="BJ42" i="2"/>
  <c r="BJ59" i="2"/>
  <c r="BJ60" i="2" s="1"/>
  <c r="BO11" i="2"/>
  <c r="BP6" i="2"/>
  <c r="BM37" i="2"/>
  <c r="BM50" i="2"/>
  <c r="BM54" i="2" s="1"/>
  <c r="BK56" i="2"/>
  <c r="BK61" i="2" s="1"/>
  <c r="BK42" i="2"/>
  <c r="BM32" i="2"/>
  <c r="BM31" i="2"/>
  <c r="BM5" i="2"/>
  <c r="BM34" i="2"/>
  <c r="BM33" i="2"/>
  <c r="BM30" i="2"/>
  <c r="BN20" i="2"/>
  <c r="BM24" i="2"/>
  <c r="BM66" i="2" s="1"/>
  <c r="BN22" i="2"/>
  <c r="BL62" i="2"/>
  <c r="BL63" i="2"/>
  <c r="BL65" i="2" s="1"/>
  <c r="BK59" i="2"/>
  <c r="BK60" i="2" s="1"/>
  <c r="BP13" i="2"/>
  <c r="BO7" i="2"/>
  <c r="BP7" i="2" s="1"/>
  <c r="BO8" i="2"/>
  <c r="BP8" i="2" s="1"/>
  <c r="BM3" i="2"/>
  <c r="BM64" i="2" s="1"/>
  <c r="BN19" i="2"/>
  <c r="BN4" i="2" s="1"/>
  <c r="BN27" i="2"/>
  <c r="BN28" i="2" s="1"/>
  <c r="BM41" i="2" l="1"/>
  <c r="BN36" i="2"/>
  <c r="BN35" i="2"/>
  <c r="BO12" i="2"/>
  <c r="BP11" i="2"/>
  <c r="BN37" i="2"/>
  <c r="BN50" i="2"/>
  <c r="BN54" i="2" s="1"/>
  <c r="BN24" i="2"/>
  <c r="BN66" i="2" s="1"/>
  <c r="BL59" i="2"/>
  <c r="BL60" i="2" s="1"/>
  <c r="BO9" i="2"/>
  <c r="BO10" i="2" s="1"/>
  <c r="BN34" i="2"/>
  <c r="BN31" i="2"/>
  <c r="BN32" i="2"/>
  <c r="BN5" i="2"/>
  <c r="BN33" i="2"/>
  <c r="BN30" i="2"/>
  <c r="BO14" i="2"/>
  <c r="BM62" i="2"/>
  <c r="BM63" i="2"/>
  <c r="BM65" i="2" s="1"/>
  <c r="BO19" i="2"/>
  <c r="BO27" i="2"/>
  <c r="BN3" i="2"/>
  <c r="BN64" i="2" s="1"/>
  <c r="BL56" i="2"/>
  <c r="BL61" i="2" s="1"/>
  <c r="BL42" i="2"/>
  <c r="BP27" i="2" l="1"/>
  <c r="BO28" i="2"/>
  <c r="BP28" i="2" s="1"/>
  <c r="BN41" i="2"/>
  <c r="BO4" i="2"/>
  <c r="BP19" i="2"/>
  <c r="BO39" i="2"/>
  <c r="BP39" i="2" s="1"/>
  <c r="BP14" i="2"/>
  <c r="BO20" i="2"/>
  <c r="BP9" i="2"/>
  <c r="BP12" i="2"/>
  <c r="BO38" i="2"/>
  <c r="BP38" i="2" s="1"/>
  <c r="BO21" i="2"/>
  <c r="BP21" i="2" s="1"/>
  <c r="BM42" i="2"/>
  <c r="BM59" i="2"/>
  <c r="BM60" i="2" s="1"/>
  <c r="BO22" i="2"/>
  <c r="BN63" i="2"/>
  <c r="BN65" i="2" s="1"/>
  <c r="BN62" i="2"/>
  <c r="BM56" i="2"/>
  <c r="BM61" i="2" s="1"/>
  <c r="BO3" i="2" l="1"/>
  <c r="BO64" i="2" s="1"/>
  <c r="BO35" i="2"/>
  <c r="BP35" i="2" s="1"/>
  <c r="BP4" i="2"/>
  <c r="BO36" i="2"/>
  <c r="BP36" i="2" s="1"/>
  <c r="BO32" i="2"/>
  <c r="BP32" i="2" s="1"/>
  <c r="BO31" i="2"/>
  <c r="BP31" i="2" s="1"/>
  <c r="BO5" i="2"/>
  <c r="BP5" i="2" s="1"/>
  <c r="BO34" i="2"/>
  <c r="BP34" i="2" s="1"/>
  <c r="BO30" i="2"/>
  <c r="BO33" i="2"/>
  <c r="BP33" i="2" s="1"/>
  <c r="BO37" i="2"/>
  <c r="BP37" i="2" s="1"/>
  <c r="BO50" i="2"/>
  <c r="BO54" i="2" s="1"/>
  <c r="BP20" i="2"/>
  <c r="BP22" i="2"/>
  <c r="BN42" i="2"/>
  <c r="BN59" i="2"/>
  <c r="BN60" i="2" s="1"/>
  <c r="BN56" i="2"/>
  <c r="BN61" i="2" s="1"/>
  <c r="BO24" i="2"/>
  <c r="BP24" i="2" l="1"/>
  <c r="BP66" i="2" s="1"/>
  <c r="BO66" i="2"/>
  <c r="BP30" i="2"/>
  <c r="BP41" i="2" s="1"/>
  <c r="BO41" i="2"/>
  <c r="BP3" i="2"/>
  <c r="BP64" i="2" s="1"/>
  <c r="BP50" i="2"/>
  <c r="BP54" i="2" s="1"/>
  <c r="BO62" i="2"/>
  <c r="BP62" i="2" s="1"/>
  <c r="BO63" i="2"/>
  <c r="BO65" i="2" s="1"/>
  <c r="BP59" i="2" l="1"/>
  <c r="BP60" i="2" s="1"/>
  <c r="BP63" i="2"/>
  <c r="BP65" i="2" s="1"/>
  <c r="BO59" i="2"/>
  <c r="BO60" i="2" s="1"/>
  <c r="BO42" i="2"/>
  <c r="BP42" i="2" s="1"/>
  <c r="BO56" i="2"/>
  <c r="BP56" i="2" l="1"/>
  <c r="BP61" i="2" s="1"/>
  <c r="BO61" i="2"/>
</calcChain>
</file>

<file path=xl/sharedStrings.xml><?xml version="1.0" encoding="utf-8"?>
<sst xmlns="http://schemas.openxmlformats.org/spreadsheetml/2006/main" count="257" uniqueCount="240">
  <si>
    <t>Dynamics</t>
  </si>
  <si>
    <t>Expenditure</t>
  </si>
  <si>
    <t>Gas</t>
  </si>
  <si>
    <t>Van Insurance</t>
  </si>
  <si>
    <t>Consumables</t>
  </si>
  <si>
    <t>Telephone</t>
  </si>
  <si>
    <t>Miscellaneous</t>
  </si>
  <si>
    <t>Per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</si>
  <si>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</si>
  <si>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</si>
  <si>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</si>
  <si>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</si>
  <si>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</si>
  <si>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</si>
  <si>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</si>
  <si>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</si>
  <si>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</si>
  <si>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</si>
  <si>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</si>
  <si>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</si>
  <si>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Cost of Sales</t>
  </si>
  <si>
    <t>COST OF SALES</t>
  </si>
  <si>
    <t>EXPENDITURE</t>
  </si>
  <si>
    <t>Royalties</t>
  </si>
  <si>
    <t>Marketing Fund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</si>
  <si>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</si>
  <si>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</si>
  <si>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</si>
  <si>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</si>
  <si>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</si>
  <si>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</si>
  <si>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</si>
  <si>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</si>
  <si>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</si>
  <si>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</si>
  <si>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</si>
  <si>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</si>
  <si>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</si>
  <si>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</si>
  <si>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</si>
  <si>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</si>
  <si>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</si>
  <si>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</si>
  <si>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</si>
  <si>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</si>
  <si>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</si>
  <si>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</si>
  <si>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</si>
  <si>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</si>
  <si>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Year 1</t>
  </si>
  <si>
    <t>Year 2</t>
  </si>
  <si>
    <t>Year 3</t>
  </si>
  <si>
    <t>Average FF Job Value</t>
  </si>
  <si>
    <t>Lease Revenue per FiltaCool Panel</t>
  </si>
  <si>
    <t>FF Cartridge Costs</t>
  </si>
  <si>
    <t>FC Panel Lease</t>
  </si>
  <si>
    <t>per panel</t>
  </si>
  <si>
    <t>per box of 20</t>
  </si>
  <si>
    <t>Information Systems User Fees</t>
  </si>
  <si>
    <t>FiltaFry Revenue</t>
  </si>
  <si>
    <t>TOTAL REVENUE</t>
  </si>
  <si>
    <t>New FF Customers Each Month (net)</t>
  </si>
  <si>
    <t>Ave Jobs per week per customer</t>
  </si>
  <si>
    <t>FiltaFry</t>
  </si>
  <si>
    <t>FiltaCool</t>
  </si>
  <si>
    <t>Number of Panels per Customer</t>
  </si>
  <si>
    <t># FiltaFry Customers</t>
  </si>
  <si>
    <t>per lb</t>
  </si>
  <si>
    <t># of Filtacool Panels Leased</t>
  </si>
  <si>
    <t>Gross Profit</t>
  </si>
  <si>
    <t>Vans / MFUs Operating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</si>
  <si>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</si>
  <si>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</si>
  <si>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</si>
  <si>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</si>
  <si>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</si>
  <si>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</si>
  <si>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</si>
  <si>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</si>
  <si>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</si>
  <si>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</si>
  <si>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</si>
  <si>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</si>
  <si>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</si>
  <si>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</si>
  <si>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</si>
  <si>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</si>
  <si>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</si>
  <si>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</si>
  <si>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</si>
  <si>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</si>
  <si>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</si>
  <si>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</si>
  <si>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</si>
  <si>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</si>
  <si>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Year 4</t>
  </si>
  <si>
    <t>Year 5</t>
  </si>
  <si>
    <t>per van</t>
  </si>
  <si>
    <t># FiltaCool Customers</t>
  </si>
  <si>
    <t># FiltaFry Jobs Performed</t>
  </si>
  <si>
    <t>Sales / Operations Manager</t>
  </si>
  <si>
    <t>Technicians</t>
  </si>
  <si>
    <t>$ per van p/m</t>
  </si>
  <si>
    <t>vans</t>
  </si>
  <si>
    <t>Technican Salary (incl taxes and benefits)</t>
  </si>
  <si>
    <t>per month</t>
  </si>
  <si>
    <t>New Vans / MFUs</t>
  </si>
  <si>
    <t>Interest Expense</t>
  </si>
  <si>
    <t>Analysis</t>
  </si>
  <si>
    <t>OPERATING PROFIT (EBITDA)</t>
  </si>
  <si>
    <t>Net Income as % of revenue</t>
  </si>
  <si>
    <t>Gross Profit as % of sales</t>
  </si>
  <si>
    <t>Technician Hours</t>
  </si>
  <si>
    <t>per hour</t>
  </si>
  <si>
    <t>Technician Hours Per Job</t>
  </si>
  <si>
    <t>$ per Tech Hour</t>
  </si>
  <si>
    <t>$FF per tech hour</t>
  </si>
  <si>
    <t>Other Sevices adding per tech hr</t>
  </si>
  <si>
    <t>Tech cost as % of Sales</t>
  </si>
  <si>
    <t># FiltaBio Customers</t>
  </si>
  <si>
    <t>FiltaBio Revenue</t>
  </si>
  <si>
    <t>FiltaBio</t>
  </si>
  <si>
    <t>FiltaFry Customers Taking FiltaBio</t>
  </si>
  <si>
    <t>Jacobsen Price</t>
  </si>
  <si>
    <t>Monthly Volume (gallons)</t>
  </si>
  <si>
    <t>per gal</t>
  </si>
  <si>
    <t>Rate Paid % Jacobsen</t>
  </si>
  <si>
    <t>Rate p/g</t>
  </si>
  <si>
    <t>Gallons of Waste Oil Collected</t>
  </si>
  <si>
    <t>Price Per Gallon</t>
  </si>
  <si>
    <t>Gallons of oil per customer per month</t>
  </si>
  <si>
    <t>Technician Additional Hours</t>
  </si>
  <si>
    <t>Cost of Sales as % of sales</t>
  </si>
  <si>
    <t>Max FF Revenue per Van</t>
  </si>
  <si>
    <t>FiltaGold</t>
  </si>
  <si>
    <t>FiltaFry Customers Taking FiltaGold</t>
  </si>
  <si>
    <t>Jugs of oil</t>
  </si>
  <si>
    <t>Purchase Oil at</t>
  </si>
  <si>
    <t>per jug</t>
  </si>
  <si>
    <t>Sell oil to customer at</t>
  </si>
  <si>
    <t>IT Fee</t>
  </si>
  <si>
    <t>Per MFU</t>
  </si>
  <si>
    <t>Cost of Goods Sold</t>
  </si>
  <si>
    <t>Liability Insurance</t>
  </si>
  <si>
    <t>Office / Warehouse</t>
  </si>
  <si>
    <t>Van / Equipment Lease</t>
  </si>
  <si>
    <t># FiltaGold Customers</t>
  </si>
  <si>
    <t>Jugs of oil sold</t>
  </si>
  <si>
    <t>Revenues</t>
  </si>
  <si>
    <t>FiltaGold Revenue</t>
  </si>
  <si>
    <t>FiltaGold COS</t>
  </si>
  <si>
    <t>FiltaCool Panel Lease</t>
  </si>
  <si>
    <t>Tech Phones</t>
  </si>
  <si>
    <t>Communications</t>
  </si>
  <si>
    <t xml:space="preserve">Other </t>
  </si>
  <si>
    <t>FiltaCool Revenue</t>
  </si>
  <si>
    <t>Operations Manager</t>
  </si>
  <si>
    <t xml:space="preserve">Operations Manager req'd at </t>
  </si>
  <si>
    <t>Uniforms</t>
  </si>
  <si>
    <t>GPS</t>
  </si>
  <si>
    <t>Professional Fees</t>
  </si>
  <si>
    <t>Professional Fees. Increase at $20 p/m</t>
  </si>
  <si>
    <t>Workers Comp Ins.</t>
  </si>
  <si>
    <t>of pay</t>
  </si>
  <si>
    <t>New FiltaCool Customers (after 6 months)</t>
  </si>
  <si>
    <t>FiltaDrain</t>
  </si>
  <si>
    <t>New FiltaDrain Customers (after 6 months)</t>
  </si>
  <si>
    <t>Price Sold per drain</t>
  </si>
  <si>
    <t>Ave Drains per customers</t>
  </si>
  <si>
    <t>Cost per spray</t>
  </si>
  <si>
    <t># FiltaDrain Customers</t>
  </si>
  <si>
    <t># of Drains Services</t>
  </si>
  <si>
    <t>FiltaDrain Revenue</t>
  </si>
  <si>
    <t>FiltaDrain Solution</t>
  </si>
  <si>
    <t>You should make changes to the worksheet based on your unique situation.</t>
  </si>
  <si>
    <t xml:space="preserve">Other expenses may include, but are not limited to utililities, payroll expenses, travel, advertising, bank service charges, etc </t>
  </si>
  <si>
    <t>Jacobsen Price*</t>
  </si>
  <si>
    <t>Fixed Expenditure**</t>
  </si>
  <si>
    <t>**This planning worksheet is provided only as a sample and these may not be all the expenses you may incur as a Franchise Owner.</t>
  </si>
  <si>
    <t>* Waste Oil is traded commodity and as such the price will fluctuate.</t>
  </si>
  <si>
    <t>Total number of services needed per month</t>
  </si>
  <si>
    <t>Total number of services needed per week of that month</t>
  </si>
  <si>
    <t>Total number of unique services if assumption is 2x a week</t>
  </si>
  <si>
    <t>Therefore you would need 35.7 customers serviced per week</t>
  </si>
  <si>
    <t>hours needed to perform service (assumption 3 per 1 hour and 8 hour days)</t>
  </si>
  <si>
    <t>Total hours worked each day on servicing</t>
  </si>
  <si>
    <t>Assumption of labor</t>
  </si>
  <si>
    <t>20 per hour</t>
  </si>
  <si>
    <t>7 hour days</t>
  </si>
  <si>
    <t>hourly rate for warehouse manager</t>
  </si>
  <si>
    <t>Figure includes Rent</t>
  </si>
  <si>
    <t>*This assumes that there are 3 fryers per job @ $35.00</t>
  </si>
  <si>
    <t>80 fryer is Steve's target</t>
  </si>
  <si>
    <t>figure above is 80/3 which is 80 fryers divided by the average</t>
  </si>
  <si>
    <t>Total number of customers per week if each customer got serviced 1x</t>
  </si>
  <si>
    <t>This is 2x a week, amount of customers</t>
  </si>
  <si>
    <t>National Accounts in the 4 territories</t>
  </si>
  <si>
    <t>Monmouth</t>
  </si>
  <si>
    <t>Middlesex</t>
  </si>
  <si>
    <t>Essex</t>
  </si>
  <si>
    <t>Bergen</t>
  </si>
  <si>
    <t>Active</t>
  </si>
  <si>
    <t>NJ 1</t>
  </si>
  <si>
    <t>NJ 12</t>
  </si>
  <si>
    <t>NJ 7</t>
  </si>
  <si>
    <t>NJ 10</t>
  </si>
  <si>
    <t>4 customers</t>
  </si>
  <si>
    <t>past customer</t>
  </si>
  <si>
    <t>(Konica, Minolata, Don Bosco, Holy Angels Academy, Ramsey HS)</t>
  </si>
  <si>
    <t>284 in Essex NCA accounts</t>
  </si>
  <si>
    <t>December month</t>
  </si>
  <si>
    <t>Verizon in Piscataway</t>
  </si>
  <si>
    <t>Compass</t>
  </si>
  <si>
    <t>best available market pricing model</t>
  </si>
  <si>
    <t>Sodexo</t>
  </si>
  <si>
    <t>60/60</t>
  </si>
  <si>
    <t>60/50</t>
  </si>
  <si>
    <t>Aramark</t>
  </si>
  <si>
    <t>acceptions may apply</t>
  </si>
  <si>
    <t>logistics/parking/walk time etc, cost of doing business influences the cost of service</t>
  </si>
  <si>
    <t>Trip charge for example, surcharge</t>
  </si>
  <si>
    <t>60/60 is the guideline, first 100 pounds of oil $60.00, for the first 100#s, 60cents for next 100 pounds</t>
  </si>
  <si>
    <t>Core Customers for the NCAs</t>
  </si>
  <si>
    <t>current active customers 7200 total in the US/Canada)</t>
  </si>
  <si>
    <t>Segment penetration best : 1 in 7 is healthcare</t>
  </si>
  <si>
    <t>healthcare is a market segment that we service well</t>
  </si>
  <si>
    <t>educatinon 1 out of 7 as well</t>
  </si>
  <si>
    <t>National accounts are really institutional customers</t>
  </si>
  <si>
    <t>Business Dining Accounts/ another 1 out of 7</t>
  </si>
  <si>
    <t>Stadiums, 385 out of the 7000 are stadiums</t>
  </si>
  <si>
    <t>Value proposition of a restaurant</t>
  </si>
  <si>
    <t>waste oil bin getting rid of, saving some money</t>
  </si>
  <si>
    <t>NCA leads</t>
  </si>
  <si>
    <t>Plainsboro/Edison/NB/Edison/Old Bridge/Cranbury</t>
  </si>
  <si>
    <t xml:space="preserve">98-287 </t>
  </si>
  <si>
    <t>some dups</t>
  </si>
  <si>
    <t>Hartford CT</t>
  </si>
  <si>
    <t>Leo Tartaglia</t>
  </si>
  <si>
    <t>12 month trail</t>
  </si>
  <si>
    <t>26k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</si>
</sst>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&quot;$&quot;* #,##0.000_);_(&quot;$&quot;* \(#,##0.000\);_(&quot;$&quot;* &quot;-&quot;??_);_(@_)"/>
  </numFmts>
  <fonts count="17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168">
    <xf numFmtId="0" fontId="0" fillId="0" borderId="0" xfId="0"/>
    <xf numFmtId="44" fontId="0" fillId="0" borderId="0" xfId="2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2" applyNumberFormat="1" applyFont="1"/>
    <xf numFmtId="164" fontId="0" fillId="0" borderId="4" xfId="1" applyNumberFormat="1" applyFont="1" applyBorder="1" applyAlignment="1">
      <alignment horizontal="center"/>
    </xf>
    <xf numFmtId="9" fontId="0" fillId="0" borderId="4" xfId="3" applyFont="1" applyBorder="1" applyAlignment="1">
      <alignment horizontal="center"/>
    </xf>
    <xf numFmtId="44" fontId="0" fillId="0" borderId="4" xfId="2" applyFont="1" applyBorder="1"/>
    <xf numFmtId="164" fontId="4" fillId="0" borderId="0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43" fontId="0" fillId="0" borderId="8" xfId="1" applyFont="1" applyBorder="1"/>
    <xf numFmtId="44" fontId="0" fillId="2" borderId="0" xfId="2" applyFont="1" applyFill="1" applyBorder="1"/>
    <xf numFmtId="44" fontId="0" fillId="0" borderId="9" xfId="2" applyFont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44" fontId="3" fillId="2" borderId="0" xfId="2" applyFont="1" applyFill="1" applyBorder="1"/>
    <xf numFmtId="0" fontId="0" fillId="0" borderId="9" xfId="0" applyBorder="1"/>
    <xf numFmtId="43" fontId="3" fillId="2" borderId="0" xfId="1" applyNumberFormat="1" applyFont="1" applyFill="1" applyBorder="1"/>
    <xf numFmtId="43" fontId="0" fillId="0" borderId="9" xfId="0" applyNumberFormat="1" applyBorder="1"/>
    <xf numFmtId="43" fontId="0" fillId="0" borderId="10" xfId="1" applyFont="1" applyBorder="1"/>
    <xf numFmtId="44" fontId="0" fillId="2" borderId="11" xfId="2" applyFont="1" applyFill="1" applyBorder="1"/>
    <xf numFmtId="0" fontId="0" fillId="0" borderId="12" xfId="0" applyBorder="1"/>
    <xf numFmtId="165" fontId="0" fillId="2" borderId="0" xfId="2" applyNumberFormat="1" applyFont="1" applyFill="1" applyBorder="1"/>
    <xf numFmtId="44" fontId="6" fillId="7" borderId="6" xfId="8" applyNumberFormat="1" applyBorder="1" applyAlignment="1">
      <alignment horizontal="center"/>
    </xf>
    <xf numFmtId="0" fontId="6" fillId="7" borderId="7" xfId="8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44" fontId="0" fillId="0" borderId="0" xfId="2" applyFont="1" applyBorder="1"/>
    <xf numFmtId="44" fontId="6" fillId="5" borderId="6" xfId="6" applyNumberFormat="1" applyBorder="1"/>
    <xf numFmtId="0" fontId="6" fillId="5" borderId="7" xfId="6" applyBorder="1"/>
    <xf numFmtId="9" fontId="0" fillId="2" borderId="0" xfId="2" applyNumberFormat="1" applyFont="1" applyFill="1" applyBorder="1"/>
    <xf numFmtId="44" fontId="0" fillId="0" borderId="11" xfId="2" applyFont="1" applyFill="1" applyBorder="1"/>
    <xf numFmtId="43" fontId="5" fillId="7" borderId="5" xfId="8" applyNumberFormat="1" applyFont="1" applyBorder="1"/>
    <xf numFmtId="43" fontId="5" fillId="5" borderId="5" xfId="6" applyNumberFormat="1" applyFont="1" applyBorder="1"/>
    <xf numFmtId="43" fontId="1" fillId="0" borderId="8" xfId="1" applyFont="1" applyBorder="1"/>
    <xf numFmtId="0" fontId="1" fillId="0" borderId="9" xfId="0" applyFont="1" applyBorder="1"/>
    <xf numFmtId="43" fontId="1" fillId="0" borderId="10" xfId="1" applyFont="1" applyBorder="1"/>
    <xf numFmtId="0" fontId="6" fillId="6" borderId="6" xfId="7" applyBorder="1"/>
    <xf numFmtId="0" fontId="6" fillId="6" borderId="7" xfId="7" applyBorder="1"/>
    <xf numFmtId="0" fontId="1" fillId="0" borderId="12" xfId="0" applyFont="1" applyBorder="1"/>
    <xf numFmtId="43" fontId="5" fillId="6" borderId="5" xfId="7" applyNumberFormat="1" applyFont="1" applyBorder="1"/>
    <xf numFmtId="164" fontId="0" fillId="8" borderId="4" xfId="1" applyNumberFormat="1" applyFont="1" applyFill="1" applyBorder="1" applyAlignment="1">
      <alignment horizontal="center"/>
    </xf>
    <xf numFmtId="9" fontId="0" fillId="8" borderId="4" xfId="3" applyFont="1" applyFill="1" applyBorder="1" applyAlignment="1">
      <alignment horizontal="center"/>
    </xf>
    <xf numFmtId="44" fontId="0" fillId="8" borderId="4" xfId="2" applyFont="1" applyFill="1" applyBorder="1"/>
    <xf numFmtId="44" fontId="6" fillId="3" borderId="6" xfId="4" applyNumberFormat="1" applyBorder="1"/>
    <xf numFmtId="0" fontId="6" fillId="3" borderId="7" xfId="4" applyBorder="1"/>
    <xf numFmtId="43" fontId="0" fillId="0" borderId="8" xfId="1" applyFont="1" applyBorder="1" applyAlignment="1">
      <alignment wrapText="1"/>
    </xf>
    <xf numFmtId="0" fontId="6" fillId="4" borderId="6" xfId="5" applyBorder="1"/>
    <xf numFmtId="0" fontId="6" fillId="4" borderId="7" xfId="5" applyBorder="1"/>
    <xf numFmtId="165" fontId="0" fillId="2" borderId="11" xfId="2" applyNumberFormat="1" applyFont="1" applyFill="1" applyBorder="1"/>
    <xf numFmtId="44" fontId="6" fillId="4" borderId="6" xfId="5" applyNumberFormat="1" applyBorder="1"/>
    <xf numFmtId="166" fontId="0" fillId="2" borderId="0" xfId="1" applyNumberFormat="1" applyFont="1" applyFill="1" applyBorder="1"/>
    <xf numFmtId="0" fontId="6" fillId="3" borderId="0" xfId="4" applyAlignment="1">
      <alignment vertical="center"/>
    </xf>
    <xf numFmtId="43" fontId="6" fillId="3" borderId="0" xfId="4" applyNumberFormat="1" applyBorder="1" applyAlignment="1">
      <alignment vertical="center"/>
    </xf>
    <xf numFmtId="164" fontId="6" fillId="3" borderId="0" xfId="4" applyNumberFormat="1" applyBorder="1" applyAlignment="1">
      <alignment horizontal="right" vertical="center"/>
    </xf>
    <xf numFmtId="0" fontId="6" fillId="3" borderId="0" xfId="4" applyFont="1" applyAlignment="1">
      <alignment vertical="center"/>
    </xf>
    <xf numFmtId="0" fontId="6" fillId="5" borderId="0" xfId="6" applyFont="1" applyBorder="1" applyAlignment="1">
      <alignment vertical="center"/>
    </xf>
    <xf numFmtId="0" fontId="5" fillId="3" borderId="0" xfId="4" applyFont="1" applyAlignment="1">
      <alignment vertical="center"/>
    </xf>
    <xf numFmtId="0" fontId="5" fillId="5" borderId="0" xfId="6" applyFont="1" applyBorder="1" applyAlignment="1">
      <alignment vertical="center"/>
    </xf>
    <xf numFmtId="0" fontId="6" fillId="4" borderId="0" xfId="5" applyFont="1" applyAlignment="1">
      <alignment vertical="center"/>
    </xf>
    <xf numFmtId="0" fontId="5" fillId="4" borderId="0" xfId="5" applyFont="1" applyAlignment="1">
      <alignment vertical="center"/>
    </xf>
    <xf numFmtId="43" fontId="6" fillId="3" borderId="0" xfId="4" applyNumberFormat="1" applyFont="1" applyAlignment="1">
      <alignment vertical="center"/>
    </xf>
    <xf numFmtId="164" fontId="6" fillId="3" borderId="0" xfId="4" applyNumberFormat="1" applyFont="1" applyAlignment="1">
      <alignment horizontal="right" vertical="center"/>
    </xf>
    <xf numFmtId="43" fontId="6" fillId="5" borderId="0" xfId="6" applyNumberFormat="1" applyFont="1" applyBorder="1" applyAlignment="1">
      <alignment vertical="center"/>
    </xf>
    <xf numFmtId="164" fontId="6" fillId="5" borderId="0" xfId="6" applyNumberFormat="1" applyFont="1" applyBorder="1" applyAlignment="1">
      <alignment horizontal="right" vertical="center"/>
    </xf>
    <xf numFmtId="43" fontId="6" fillId="4" borderId="0" xfId="5" applyNumberFormat="1" applyFont="1" applyAlignment="1">
      <alignment vertical="center"/>
    </xf>
    <xf numFmtId="164" fontId="6" fillId="4" borderId="0" xfId="5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3" fontId="12" fillId="0" borderId="0" xfId="1" applyFont="1" applyAlignment="1">
      <alignment vertical="center"/>
    </xf>
    <xf numFmtId="164" fontId="12" fillId="0" borderId="0" xfId="1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2" fillId="0" borderId="0" xfId="1" applyNumberFormat="1" applyFont="1" applyFill="1" applyAlignment="1">
      <alignment horizontal="right" vertical="center"/>
    </xf>
    <xf numFmtId="43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Fill="1" applyAlignment="1">
      <alignment horizontal="right" vertical="center"/>
    </xf>
    <xf numFmtId="164" fontId="13" fillId="0" borderId="0" xfId="1" applyNumberFormat="1" applyFont="1" applyAlignment="1">
      <alignment horizontal="right" vertical="center"/>
    </xf>
    <xf numFmtId="43" fontId="12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1" applyNumberFormat="1" applyFont="1" applyFill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right" vertical="center"/>
    </xf>
    <xf numFmtId="43" fontId="12" fillId="0" borderId="1" xfId="1" applyNumberFormat="1" applyFont="1" applyBorder="1" applyAlignment="1">
      <alignment horizontal="right" vertical="center"/>
    </xf>
    <xf numFmtId="43" fontId="13" fillId="0" borderId="0" xfId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2" fillId="0" borderId="0" xfId="1" applyNumberFormat="1" applyFont="1" applyFill="1" applyBorder="1" applyAlignment="1">
      <alignment horizontal="right" vertical="center"/>
    </xf>
    <xf numFmtId="43" fontId="13" fillId="0" borderId="2" xfId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3" fillId="0" borderId="2" xfId="1" applyNumberFormat="1" applyFont="1" applyFill="1" applyBorder="1" applyAlignment="1">
      <alignment horizontal="right" vertical="center"/>
    </xf>
    <xf numFmtId="164" fontId="13" fillId="0" borderId="2" xfId="1" applyNumberFormat="1" applyFont="1" applyBorder="1" applyAlignment="1">
      <alignment horizontal="right" vertical="center"/>
    </xf>
    <xf numFmtId="164" fontId="13" fillId="0" borderId="0" xfId="1" applyNumberFormat="1" applyFont="1" applyFill="1" applyBorder="1" applyAlignment="1">
      <alignment horizontal="right" vertical="center"/>
    </xf>
    <xf numFmtId="164" fontId="13" fillId="0" borderId="0" xfId="1" applyNumberFormat="1" applyFont="1" applyBorder="1" applyAlignment="1">
      <alignment horizontal="right" vertical="center"/>
    </xf>
    <xf numFmtId="164" fontId="12" fillId="0" borderId="0" xfId="1" applyNumberFormat="1" applyFont="1" applyFill="1" applyAlignment="1">
      <alignment horizontal="left" vertical="center"/>
    </xf>
    <xf numFmtId="43" fontId="14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right" vertical="center"/>
    </xf>
    <xf numFmtId="164" fontId="14" fillId="0" borderId="0" xfId="1" applyNumberFormat="1" applyFont="1" applyAlignment="1">
      <alignment horizontal="right" vertical="center"/>
    </xf>
    <xf numFmtId="0" fontId="11" fillId="0" borderId="0" xfId="0" applyFont="1"/>
    <xf numFmtId="164" fontId="12" fillId="0" borderId="0" xfId="1" applyNumberFormat="1" applyFont="1" applyFill="1" applyAlignment="1">
      <alignment horizontal="right"/>
    </xf>
    <xf numFmtId="164" fontId="12" fillId="0" borderId="0" xfId="1" applyNumberFormat="1" applyFont="1" applyAlignment="1">
      <alignment horizontal="right"/>
    </xf>
    <xf numFmtId="0" fontId="12" fillId="0" borderId="0" xfId="0" applyFont="1"/>
    <xf numFmtId="0" fontId="12" fillId="0" borderId="3" xfId="0" applyFont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9" fontId="10" fillId="0" borderId="0" xfId="3" applyFont="1" applyFill="1" applyBorder="1" applyAlignment="1">
      <alignment horizontal="right" vertical="center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9" fontId="9" fillId="0" borderId="0" xfId="3" applyFont="1" applyAlignment="1">
      <alignment vertical="center"/>
    </xf>
    <xf numFmtId="9" fontId="10" fillId="0" borderId="0" xfId="3" applyFont="1" applyAlignment="1">
      <alignment vertical="center"/>
    </xf>
    <xf numFmtId="9" fontId="10" fillId="0" borderId="0" xfId="3" applyFont="1" applyFill="1" applyAlignment="1">
      <alignment horizontal="right" vertical="center"/>
    </xf>
    <xf numFmtId="0" fontId="11" fillId="0" borderId="0" xfId="0" applyFont="1" applyFill="1"/>
    <xf numFmtId="43" fontId="12" fillId="0" borderId="0" xfId="1" applyFont="1" applyFill="1"/>
    <xf numFmtId="0" fontId="12" fillId="0" borderId="0" xfId="0" applyFont="1" applyFill="1"/>
    <xf numFmtId="43" fontId="12" fillId="0" borderId="0" xfId="1" applyFont="1"/>
    <xf numFmtId="164" fontId="8" fillId="0" borderId="1" xfId="1" applyNumberFormat="1" applyFont="1" applyFill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64" fontId="8" fillId="0" borderId="13" xfId="1" applyNumberFormat="1" applyFont="1" applyBorder="1" applyAlignment="1">
      <alignment horizontal="right" vertical="center"/>
    </xf>
    <xf numFmtId="164" fontId="6" fillId="3" borderId="14" xfId="4" applyNumberFormat="1" applyFont="1" applyBorder="1" applyAlignment="1">
      <alignment horizontal="right" vertical="center"/>
    </xf>
    <xf numFmtId="164" fontId="12" fillId="0" borderId="14" xfId="1" applyNumberFormat="1" applyFont="1" applyBorder="1" applyAlignment="1">
      <alignment horizontal="right" vertical="center"/>
    </xf>
    <xf numFmtId="164" fontId="12" fillId="0" borderId="14" xfId="1" applyNumberFormat="1" applyFont="1" applyFill="1" applyBorder="1" applyAlignment="1">
      <alignment horizontal="right" vertical="center"/>
    </xf>
    <xf numFmtId="164" fontId="13" fillId="0" borderId="14" xfId="1" applyNumberFormat="1" applyFont="1" applyBorder="1" applyAlignment="1">
      <alignment horizontal="right" vertical="center"/>
    </xf>
    <xf numFmtId="164" fontId="12" fillId="0" borderId="15" xfId="1" applyNumberFormat="1" applyFont="1" applyBorder="1" applyAlignment="1">
      <alignment horizontal="right" vertical="center"/>
    </xf>
    <xf numFmtId="43" fontId="12" fillId="0" borderId="15" xfId="1" applyNumberFormat="1" applyFont="1" applyBorder="1" applyAlignment="1">
      <alignment horizontal="right" vertical="center"/>
    </xf>
    <xf numFmtId="164" fontId="6" fillId="5" borderId="14" xfId="6" applyNumberFormat="1" applyFont="1" applyBorder="1" applyAlignment="1">
      <alignment horizontal="right" vertical="center"/>
    </xf>
    <xf numFmtId="164" fontId="13" fillId="0" borderId="16" xfId="1" applyNumberFormat="1" applyFont="1" applyBorder="1" applyAlignment="1">
      <alignment horizontal="right" vertical="center"/>
    </xf>
    <xf numFmtId="164" fontId="6" fillId="4" borderId="14" xfId="5" applyNumberFormat="1" applyFont="1" applyBorder="1" applyAlignment="1">
      <alignment horizontal="right" vertical="center"/>
    </xf>
    <xf numFmtId="164" fontId="13" fillId="0" borderId="16" xfId="1" applyNumberFormat="1" applyFont="1" applyFill="1" applyBorder="1" applyAlignment="1">
      <alignment horizontal="right" vertical="center"/>
    </xf>
    <xf numFmtId="164" fontId="14" fillId="0" borderId="14" xfId="1" applyNumberFormat="1" applyFont="1" applyBorder="1" applyAlignment="1">
      <alignment horizontal="right" vertical="center"/>
    </xf>
    <xf numFmtId="164" fontId="13" fillId="0" borderId="14" xfId="1" applyNumberFormat="1" applyFont="1" applyFill="1" applyBorder="1" applyAlignment="1">
      <alignment horizontal="right" vertical="center"/>
    </xf>
    <xf numFmtId="164" fontId="6" fillId="3" borderId="14" xfId="4" applyNumberFormat="1" applyBorder="1" applyAlignment="1">
      <alignment horizontal="right" vertical="center"/>
    </xf>
    <xf numFmtId="9" fontId="10" fillId="0" borderId="14" xfId="3" applyFont="1" applyFill="1" applyBorder="1" applyAlignment="1">
      <alignment horizontal="right" vertical="center"/>
    </xf>
    <xf numFmtId="164" fontId="10" fillId="0" borderId="14" xfId="1" applyNumberFormat="1" applyFont="1" applyBorder="1" applyAlignment="1">
      <alignment horizontal="right" vertical="center"/>
    </xf>
    <xf numFmtId="164" fontId="10" fillId="0" borderId="14" xfId="1" applyNumberFormat="1" applyFont="1" applyFill="1" applyBorder="1" applyAlignment="1">
      <alignment horizontal="right" vertical="center"/>
    </xf>
    <xf numFmtId="9" fontId="10" fillId="0" borderId="17" xfId="3" applyFont="1" applyFill="1" applyBorder="1" applyAlignment="1">
      <alignment horizontal="right" vertical="center"/>
    </xf>
    <xf numFmtId="43" fontId="1" fillId="0" borderId="8" xfId="1" applyFont="1" applyBorder="1" applyAlignment="1">
      <alignment vertical="center"/>
    </xf>
    <xf numFmtId="9" fontId="3" fillId="2" borderId="0" xfId="1" applyNumberFormat="1" applyFont="1" applyFill="1" applyBorder="1"/>
    <xf numFmtId="43" fontId="5" fillId="3" borderId="5" xfId="4" applyNumberFormat="1" applyFont="1" applyBorder="1"/>
    <xf numFmtId="43" fontId="5" fillId="4" borderId="5" xfId="5" applyNumberFormat="1" applyFont="1" applyBorder="1"/>
    <xf numFmtId="0" fontId="5" fillId="4" borderId="5" xfId="5" applyFont="1" applyBorder="1"/>
    <xf numFmtId="164" fontId="1" fillId="2" borderId="11" xfId="1" applyNumberFormat="1" applyFont="1" applyFill="1" applyBorder="1"/>
    <xf numFmtId="0" fontId="12" fillId="0" borderId="18" xfId="0" applyFont="1" applyBorder="1" applyAlignment="1">
      <alignment vertical="center"/>
    </xf>
    <xf numFmtId="43" fontId="13" fillId="0" borderId="3" xfId="1" applyFont="1" applyBorder="1" applyAlignment="1">
      <alignment vertical="center"/>
    </xf>
    <xf numFmtId="43" fontId="13" fillId="0" borderId="19" xfId="1" applyFont="1" applyBorder="1" applyAlignment="1">
      <alignment vertical="center"/>
    </xf>
    <xf numFmtId="164" fontId="5" fillId="7" borderId="0" xfId="8" applyNumberFormat="1" applyFont="1" applyBorder="1"/>
    <xf numFmtId="44" fontId="12" fillId="0" borderId="0" xfId="2" applyFont="1" applyAlignment="1">
      <alignment horizontal="right"/>
    </xf>
    <xf numFmtId="43" fontId="12" fillId="0" borderId="0" xfId="1" applyNumberFormat="1" applyFont="1" applyAlignment="1">
      <alignment horizontal="right"/>
    </xf>
    <xf numFmtId="43" fontId="0" fillId="0" borderId="0" xfId="1" applyFont="1" applyBorder="1"/>
    <xf numFmtId="164" fontId="1" fillId="2" borderId="0" xfId="1" applyNumberFormat="1" applyFont="1" applyFill="1" applyBorder="1"/>
    <xf numFmtId="0" fontId="0" fillId="0" borderId="0" xfId="0" applyBorder="1"/>
    <xf numFmtId="44" fontId="1" fillId="2" borderId="11" xfId="2" applyFont="1" applyFill="1" applyBorder="1"/>
    <xf numFmtId="167" fontId="0" fillId="2" borderId="0" xfId="2" applyNumberFormat="1" applyFont="1" applyFill="1" applyBorder="1"/>
    <xf numFmtId="43" fontId="16" fillId="9" borderId="0" xfId="1" applyFont="1" applyFill="1" applyAlignment="1">
      <alignment wrapText="1"/>
    </xf>
    <xf numFmtId="43" fontId="1" fillId="9" borderId="8" xfId="1" applyFont="1" applyFill="1" applyBorder="1"/>
    <xf numFmtId="0" fontId="0" fillId="9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9" fontId="0" fillId="0" borderId="0" xfId="0" applyNumberFormat="1"/>
    <xf numFmtId="8" fontId="0" fillId="0" borderId="0" xfId="0" applyNumberFormat="1"/>
    <xf numFmtId="44" fontId="0" fillId="0" borderId="0" xfId="0" applyNumberFormat="1"/>
  </cellXfs>
  <cellStyles count="9">
    <cellStyle name="Accent1" xfId="4" builtinId="29"/>
    <cellStyle name="Accent2" xfId="5" builtinId="33"/>
    <cellStyle name="Accent3" xfId="6" builtinId="37"/>
    <cellStyle name="Accent4" xfId="7" builtinId="41"/>
    <cellStyle name="Accent6" xfId="8" builtinId="4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1"/>
  <sheetViews>
    <sheetView topLeftCell="A31" zoomScale="130" zoomScaleNormal="130" workbookViewId="0">
      <selection activeCell="I42" sqref="I42"/>
    </sheetView>
  </sheetViews>
  <sheetFormatPr defaultRowHeight="12.75" x14ac:dyDescent="0.2"/>
  <cols>
    <col min="1" max="1" width="37.5703125" style="5" bestFit="1" customWidth="1"/>
    <col min="2" max="2" width="12.7109375" customWidth="1"/>
    <col min="3" max="3" width="18.140625" customWidth="1"/>
    <col min="4" max="4" width="3.28515625" customWidth="1"/>
    <col min="5" max="5" width="15.28515625" style="4" customWidth="1"/>
    <col min="6" max="6" width="15.28515625" customWidth="1"/>
    <col min="7" max="7" width="12.85546875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1.28515625" bestFit="1" customWidth="1"/>
    <col min="15" max="15" width="11.7109375" bestFit="1" customWidth="1"/>
  </cols>
  <sheetData>
    <row r="1" spans="1:15" ht="13.5" thickBot="1" x14ac:dyDescent="0.25">
      <c r="B1" s="1"/>
      <c r="D1" s="2"/>
    </row>
    <row r="2" spans="1:15" ht="15" x14ac:dyDescent="0.25">
      <c r="A2" s="34" t="s">
        <v>63</v>
      </c>
      <c r="B2" s="25"/>
      <c r="C2" s="26"/>
      <c r="D2" s="3"/>
    </row>
    <row r="3" spans="1:15" x14ac:dyDescent="0.2">
      <c r="A3" s="12" t="s">
        <v>52</v>
      </c>
      <c r="B3" s="13">
        <v>105</v>
      </c>
      <c r="C3" s="14"/>
      <c r="D3" s="4"/>
      <c r="F3" s="163" t="s">
        <v>191</v>
      </c>
      <c r="K3" s="163" t="s">
        <v>192</v>
      </c>
      <c r="N3">
        <f>80/3</f>
        <v>26.666666666666668</v>
      </c>
    </row>
    <row r="4" spans="1:15" ht="15" x14ac:dyDescent="0.25">
      <c r="A4" s="12" t="s">
        <v>61</v>
      </c>
      <c r="B4" s="152">
        <v>2</v>
      </c>
      <c r="C4" s="14"/>
      <c r="D4" s="4"/>
      <c r="N4" s="163" t="s">
        <v>193</v>
      </c>
    </row>
    <row r="5" spans="1:15" x14ac:dyDescent="0.2">
      <c r="A5" s="12" t="s">
        <v>62</v>
      </c>
      <c r="B5" s="15">
        <v>2</v>
      </c>
      <c r="C5" s="14"/>
      <c r="D5" s="4"/>
      <c r="F5" s="163">
        <f>16*4</f>
        <v>64</v>
      </c>
      <c r="N5" s="163" t="s">
        <v>194</v>
      </c>
    </row>
    <row r="6" spans="1:15" x14ac:dyDescent="0.2">
      <c r="A6" s="12" t="s">
        <v>133</v>
      </c>
      <c r="B6" s="24">
        <v>11000</v>
      </c>
      <c r="C6" s="14"/>
      <c r="D6" s="4"/>
      <c r="F6">
        <f>B6/B3</f>
        <v>104.76190476190476</v>
      </c>
      <c r="G6" s="163" t="s">
        <v>180</v>
      </c>
      <c r="N6">
        <f>N3/2</f>
        <v>13.333333333333334</v>
      </c>
      <c r="O6" s="163" t="s">
        <v>195</v>
      </c>
    </row>
    <row r="7" spans="1:15" x14ac:dyDescent="0.2">
      <c r="A7" s="12" t="s">
        <v>104</v>
      </c>
      <c r="B7" s="17">
        <v>21</v>
      </c>
      <c r="C7" s="18" t="s">
        <v>113</v>
      </c>
      <c r="D7" s="4"/>
      <c r="F7">
        <f>F6/4</f>
        <v>26.19047619047619</v>
      </c>
      <c r="G7" s="163" t="s">
        <v>181</v>
      </c>
    </row>
    <row r="8" spans="1:15" x14ac:dyDescent="0.2">
      <c r="A8" s="12" t="s">
        <v>114</v>
      </c>
      <c r="B8" s="19">
        <v>1</v>
      </c>
      <c r="C8" s="20"/>
      <c r="D8" s="4"/>
      <c r="F8">
        <f>F7/2</f>
        <v>13.095238095238095</v>
      </c>
      <c r="G8" s="163" t="s">
        <v>182</v>
      </c>
    </row>
    <row r="9" spans="1:15" x14ac:dyDescent="0.2">
      <c r="A9" s="12" t="s">
        <v>131</v>
      </c>
      <c r="B9" s="19">
        <v>10</v>
      </c>
      <c r="C9" s="18" t="s">
        <v>105</v>
      </c>
      <c r="D9" s="4"/>
      <c r="G9" s="163" t="s">
        <v>183</v>
      </c>
    </row>
    <row r="10" spans="1:15" x14ac:dyDescent="0.2">
      <c r="A10" s="36" t="s">
        <v>162</v>
      </c>
      <c r="B10" s="144">
        <v>0.02</v>
      </c>
      <c r="C10" s="37" t="s">
        <v>163</v>
      </c>
      <c r="D10" s="4"/>
      <c r="F10">
        <f>F7/3</f>
        <v>8.7301587301587293</v>
      </c>
      <c r="G10" s="163" t="s">
        <v>184</v>
      </c>
    </row>
    <row r="11" spans="1:15" x14ac:dyDescent="0.2">
      <c r="A11" s="12" t="s">
        <v>23</v>
      </c>
      <c r="B11" s="13">
        <v>595</v>
      </c>
      <c r="C11" s="37" t="s">
        <v>141</v>
      </c>
      <c r="D11" s="4"/>
      <c r="F11">
        <f>F10/5</f>
        <v>1.7460317460317458</v>
      </c>
      <c r="G11" s="163" t="s">
        <v>185</v>
      </c>
      <c r="N11">
        <f>5*3</f>
        <v>15</v>
      </c>
    </row>
    <row r="12" spans="1:15" ht="13.5" thickBot="1" x14ac:dyDescent="0.25">
      <c r="A12" s="21" t="s">
        <v>54</v>
      </c>
      <c r="B12" s="22">
        <v>438</v>
      </c>
      <c r="C12" s="23" t="s">
        <v>57</v>
      </c>
      <c r="D12" s="4"/>
      <c r="N12">
        <f>N11*5</f>
        <v>75</v>
      </c>
    </row>
    <row r="13" spans="1:15" ht="26.25" thickBot="1" x14ac:dyDescent="0.25">
      <c r="D13" s="4"/>
      <c r="E13" s="10" t="s">
        <v>124</v>
      </c>
      <c r="F13" s="11" t="s">
        <v>126</v>
      </c>
      <c r="G13" s="11" t="s">
        <v>127</v>
      </c>
    </row>
    <row r="14" spans="1:15" ht="14.25" customHeight="1" x14ac:dyDescent="0.25">
      <c r="A14" s="35" t="s">
        <v>121</v>
      </c>
      <c r="B14" s="30"/>
      <c r="C14" s="31"/>
      <c r="E14" s="7">
        <v>1</v>
      </c>
      <c r="F14" s="8">
        <v>0.45</v>
      </c>
      <c r="G14" s="9">
        <f t="shared" ref="G14:G19" si="0">+$B$18*F14</f>
        <v>0.67500000000000004</v>
      </c>
    </row>
    <row r="15" spans="1:15" x14ac:dyDescent="0.2">
      <c r="A15" s="12" t="s">
        <v>122</v>
      </c>
      <c r="B15" s="32"/>
      <c r="C15" s="18"/>
      <c r="E15" s="7">
        <v>1000</v>
      </c>
      <c r="F15" s="8">
        <v>0.5</v>
      </c>
      <c r="G15" s="9">
        <f t="shared" si="0"/>
        <v>0.75</v>
      </c>
    </row>
    <row r="16" spans="1:15" x14ac:dyDescent="0.2">
      <c r="A16" s="12" t="s">
        <v>130</v>
      </c>
      <c r="B16" s="16"/>
      <c r="C16" s="18"/>
      <c r="E16" s="7">
        <v>1500</v>
      </c>
      <c r="F16" s="8">
        <v>0.55000000000000004</v>
      </c>
      <c r="G16" s="9">
        <f t="shared" si="0"/>
        <v>0.82500000000000007</v>
      </c>
    </row>
    <row r="17" spans="1:9" ht="12.75" customHeight="1" x14ac:dyDescent="0.2">
      <c r="A17" s="36" t="s">
        <v>176</v>
      </c>
      <c r="B17" s="159">
        <v>0.2</v>
      </c>
      <c r="C17" s="18" t="s">
        <v>67</v>
      </c>
      <c r="E17" s="7">
        <v>2000</v>
      </c>
      <c r="F17" s="8">
        <v>0.6</v>
      </c>
      <c r="G17" s="9">
        <f t="shared" si="0"/>
        <v>0.89999999999999991</v>
      </c>
    </row>
    <row r="18" spans="1:9" ht="13.5" thickBot="1" x14ac:dyDescent="0.25">
      <c r="A18" s="38" t="s">
        <v>123</v>
      </c>
      <c r="B18" s="33">
        <f>+B17*7.5</f>
        <v>1.5</v>
      </c>
      <c r="C18" s="23" t="s">
        <v>125</v>
      </c>
      <c r="E18" s="7">
        <v>2500</v>
      </c>
      <c r="F18" s="8">
        <v>0.65</v>
      </c>
      <c r="G18" s="9">
        <f t="shared" si="0"/>
        <v>0.97500000000000009</v>
      </c>
    </row>
    <row r="19" spans="1:9" ht="13.5" thickBot="1" x14ac:dyDescent="0.25">
      <c r="A19" s="161" t="s">
        <v>179</v>
      </c>
      <c r="B19" s="162"/>
      <c r="C19" s="162"/>
      <c r="E19" s="43">
        <v>6000</v>
      </c>
      <c r="F19" s="44">
        <v>0.85</v>
      </c>
      <c r="G19" s="45">
        <f t="shared" si="0"/>
        <v>1.2749999999999999</v>
      </c>
    </row>
    <row r="20" spans="1:9" ht="15" x14ac:dyDescent="0.25">
      <c r="A20" s="42" t="s">
        <v>134</v>
      </c>
      <c r="B20" s="39"/>
      <c r="C20" s="40"/>
      <c r="E20" s="27"/>
      <c r="F20" s="28"/>
      <c r="G20" s="29"/>
    </row>
    <row r="21" spans="1:9" x14ac:dyDescent="0.2">
      <c r="A21" s="36" t="s">
        <v>135</v>
      </c>
      <c r="B21" s="32"/>
      <c r="C21" s="18"/>
      <c r="E21" s="27"/>
      <c r="F21" s="28"/>
      <c r="G21" s="29"/>
      <c r="H21" s="163" t="s">
        <v>230</v>
      </c>
    </row>
    <row r="22" spans="1:9" x14ac:dyDescent="0.2">
      <c r="A22" s="36" t="s">
        <v>136</v>
      </c>
      <c r="B22" s="16"/>
      <c r="C22" s="37" t="s">
        <v>105</v>
      </c>
      <c r="E22" s="27"/>
      <c r="F22" s="28"/>
      <c r="G22" s="29"/>
      <c r="I22" s="163" t="s">
        <v>231</v>
      </c>
    </row>
    <row r="23" spans="1:9" x14ac:dyDescent="0.2">
      <c r="A23" s="36" t="s">
        <v>137</v>
      </c>
      <c r="B23" s="13"/>
      <c r="C23" s="37" t="s">
        <v>138</v>
      </c>
    </row>
    <row r="24" spans="1:9" ht="13.5" thickBot="1" x14ac:dyDescent="0.25">
      <c r="A24" s="38" t="s">
        <v>139</v>
      </c>
      <c r="B24" s="33"/>
      <c r="C24" s="41" t="s">
        <v>138</v>
      </c>
    </row>
    <row r="25" spans="1:9" ht="13.5" thickBot="1" x14ac:dyDescent="0.25">
      <c r="A25"/>
      <c r="F25" s="163" t="s">
        <v>186</v>
      </c>
    </row>
    <row r="26" spans="1:9" ht="15" x14ac:dyDescent="0.25">
      <c r="A26" s="145" t="s">
        <v>64</v>
      </c>
      <c r="B26" s="46"/>
      <c r="C26" s="47"/>
      <c r="D26" s="4"/>
      <c r="F26" s="163" t="s">
        <v>187</v>
      </c>
    </row>
    <row r="27" spans="1:9" x14ac:dyDescent="0.2">
      <c r="A27" s="36" t="s">
        <v>164</v>
      </c>
      <c r="B27" s="16">
        <v>2</v>
      </c>
      <c r="C27" s="37" t="s">
        <v>105</v>
      </c>
      <c r="D27" s="4"/>
      <c r="F27" s="163" t="s">
        <v>188</v>
      </c>
    </row>
    <row r="28" spans="1:9" x14ac:dyDescent="0.2">
      <c r="A28" s="48" t="s">
        <v>53</v>
      </c>
      <c r="B28" s="13">
        <v>9</v>
      </c>
      <c r="C28" s="14"/>
      <c r="D28" s="4"/>
      <c r="F28">
        <f>7*5*4*20</f>
        <v>2800</v>
      </c>
    </row>
    <row r="29" spans="1:9" x14ac:dyDescent="0.2">
      <c r="A29" s="12" t="s">
        <v>55</v>
      </c>
      <c r="B29" s="13">
        <v>3</v>
      </c>
      <c r="C29" s="18" t="s">
        <v>56</v>
      </c>
      <c r="D29" s="4"/>
      <c r="F29">
        <f>F28*12</f>
        <v>33600</v>
      </c>
    </row>
    <row r="30" spans="1:9" ht="13.5" thickBot="1" x14ac:dyDescent="0.25">
      <c r="A30" s="21" t="s">
        <v>65</v>
      </c>
      <c r="B30" s="148">
        <v>2</v>
      </c>
      <c r="C30" s="23"/>
      <c r="D30" s="4"/>
    </row>
    <row r="31" spans="1:9" ht="13.5" thickBot="1" x14ac:dyDescent="0.25">
      <c r="A31" s="155"/>
      <c r="B31" s="156"/>
      <c r="C31" s="157"/>
      <c r="D31" s="4"/>
      <c r="G31" s="163" t="s">
        <v>236</v>
      </c>
      <c r="H31" s="163" t="s">
        <v>237</v>
      </c>
      <c r="I31" s="163" t="s">
        <v>238</v>
      </c>
    </row>
    <row r="32" spans="1:9" ht="15" x14ac:dyDescent="0.25">
      <c r="A32" s="145" t="s">
        <v>165</v>
      </c>
      <c r="B32" s="46"/>
      <c r="C32" s="47"/>
      <c r="D32" s="4"/>
      <c r="H32" s="163" t="s">
        <v>239</v>
      </c>
      <c r="I32">
        <v>393000</v>
      </c>
    </row>
    <row r="33" spans="1:18" x14ac:dyDescent="0.2">
      <c r="A33" s="36" t="s">
        <v>166</v>
      </c>
      <c r="B33" s="16">
        <v>2</v>
      </c>
      <c r="C33" s="37" t="s">
        <v>105</v>
      </c>
      <c r="D33" s="4"/>
    </row>
    <row r="34" spans="1:18" x14ac:dyDescent="0.2">
      <c r="A34" s="48" t="s">
        <v>167</v>
      </c>
      <c r="B34" s="13">
        <v>5</v>
      </c>
      <c r="C34" s="14"/>
      <c r="D34" s="4"/>
      <c r="G34" s="163" t="s">
        <v>196</v>
      </c>
    </row>
    <row r="35" spans="1:18" x14ac:dyDescent="0.2">
      <c r="A35" s="12" t="s">
        <v>168</v>
      </c>
      <c r="B35" s="16">
        <v>5</v>
      </c>
      <c r="C35" s="18"/>
      <c r="D35" s="4"/>
      <c r="E35" s="164" t="s">
        <v>232</v>
      </c>
      <c r="H35" s="163" t="s">
        <v>201</v>
      </c>
    </row>
    <row r="36" spans="1:18" ht="13.5" thickBot="1" x14ac:dyDescent="0.25">
      <c r="A36" s="21" t="s">
        <v>169</v>
      </c>
      <c r="B36" s="158">
        <v>1.5</v>
      </c>
      <c r="C36" s="23"/>
      <c r="D36" s="4"/>
      <c r="E36" s="4">
        <v>101</v>
      </c>
      <c r="F36" s="163" t="s">
        <v>203</v>
      </c>
      <c r="G36" s="163" t="s">
        <v>197</v>
      </c>
    </row>
    <row r="37" spans="1:18" ht="13.5" thickBot="1" x14ac:dyDescent="0.25">
      <c r="A37" s="12"/>
      <c r="B37" s="156"/>
      <c r="C37" s="18"/>
      <c r="D37" s="4"/>
      <c r="E37" s="164" t="s">
        <v>234</v>
      </c>
      <c r="F37" s="163" t="s">
        <v>202</v>
      </c>
      <c r="G37" s="163" t="s">
        <v>198</v>
      </c>
      <c r="H37">
        <v>244.5</v>
      </c>
      <c r="I37" s="163" t="s">
        <v>211</v>
      </c>
      <c r="K37" s="163" t="s">
        <v>233</v>
      </c>
    </row>
    <row r="38" spans="1:18" ht="15" x14ac:dyDescent="0.25">
      <c r="A38" s="146" t="s">
        <v>142</v>
      </c>
      <c r="B38" s="49" t="s">
        <v>7</v>
      </c>
      <c r="C38" s="50"/>
      <c r="D38" s="4"/>
      <c r="E38" s="4">
        <v>284</v>
      </c>
      <c r="F38" s="163" t="s">
        <v>205</v>
      </c>
      <c r="G38" s="163" t="s">
        <v>200</v>
      </c>
      <c r="H38" s="1">
        <f>3688</f>
        <v>3688</v>
      </c>
      <c r="I38" s="163" t="s">
        <v>206</v>
      </c>
      <c r="J38" s="1">
        <v>11302.8</v>
      </c>
      <c r="K38" s="163" t="s">
        <v>207</v>
      </c>
      <c r="M38" s="163" t="s">
        <v>208</v>
      </c>
    </row>
    <row r="39" spans="1:18" x14ac:dyDescent="0.2">
      <c r="A39" s="36" t="s">
        <v>145</v>
      </c>
      <c r="B39" s="24">
        <v>350</v>
      </c>
      <c r="C39" s="18" t="s">
        <v>97</v>
      </c>
      <c r="D39" s="4"/>
      <c r="E39" s="164">
        <v>404</v>
      </c>
      <c r="F39" s="163" t="s">
        <v>204</v>
      </c>
      <c r="G39" s="163" t="s">
        <v>199</v>
      </c>
      <c r="H39" s="1">
        <f>506.13+702.31+341.2+682.4+693.07+1169.32+255.92+1128.45+881.43+821.01+1464.32+355.43+265.67</f>
        <v>9266.6600000000017</v>
      </c>
      <c r="I39" s="163" t="s">
        <v>210</v>
      </c>
    </row>
    <row r="40" spans="1:18" x14ac:dyDescent="0.2">
      <c r="A40" s="12" t="s">
        <v>2</v>
      </c>
      <c r="B40" s="24">
        <v>100</v>
      </c>
      <c r="C40" s="18" t="s">
        <v>97</v>
      </c>
      <c r="D40" s="4"/>
      <c r="E40" s="164" t="s">
        <v>235</v>
      </c>
      <c r="H40" s="1">
        <f>H39*12</f>
        <v>111199.92000000001</v>
      </c>
    </row>
    <row r="41" spans="1:18" x14ac:dyDescent="0.2">
      <c r="A41" s="12" t="s">
        <v>3</v>
      </c>
      <c r="B41" s="24">
        <v>100</v>
      </c>
      <c r="C41" s="18" t="s">
        <v>97</v>
      </c>
      <c r="D41" s="4"/>
      <c r="I41" s="167">
        <f>H39+H38</f>
        <v>12954.660000000002</v>
      </c>
      <c r="J41" s="167">
        <f>I41*12</f>
        <v>155455.92000000001</v>
      </c>
      <c r="K41" s="167">
        <f>J41*0.2</f>
        <v>31091.184000000005</v>
      </c>
      <c r="N41">
        <v>-90000</v>
      </c>
      <c r="O41" s="167">
        <f>K41</f>
        <v>31091.184000000005</v>
      </c>
      <c r="P41">
        <f>O41</f>
        <v>31091.184000000005</v>
      </c>
      <c r="Q41">
        <f>P41</f>
        <v>31091.184000000005</v>
      </c>
      <c r="R41">
        <f>Q41+45000</f>
        <v>76091.184000000008</v>
      </c>
    </row>
    <row r="42" spans="1:18" x14ac:dyDescent="0.2">
      <c r="A42" s="12" t="s">
        <v>4</v>
      </c>
      <c r="B42" s="24">
        <v>100</v>
      </c>
      <c r="C42" s="18" t="s">
        <v>97</v>
      </c>
      <c r="D42" s="4"/>
    </row>
    <row r="43" spans="1:18" x14ac:dyDescent="0.2">
      <c r="A43" s="36" t="s">
        <v>158</v>
      </c>
      <c r="B43" s="24">
        <v>50</v>
      </c>
      <c r="C43" s="37" t="s">
        <v>97</v>
      </c>
      <c r="D43" s="4"/>
      <c r="O43" s="165">
        <f>IRR(N41:R41)</f>
        <v>0.25995213674176321</v>
      </c>
    </row>
    <row r="44" spans="1:18" x14ac:dyDescent="0.2">
      <c r="A44" s="36" t="s">
        <v>159</v>
      </c>
      <c r="B44" s="24">
        <v>10</v>
      </c>
      <c r="C44" s="37" t="s">
        <v>97</v>
      </c>
      <c r="D44" s="4"/>
      <c r="F44" s="163" t="s">
        <v>209</v>
      </c>
      <c r="H44" s="163" t="s">
        <v>212</v>
      </c>
      <c r="I44" s="163" t="s">
        <v>213</v>
      </c>
      <c r="L44" s="163" t="s">
        <v>216</v>
      </c>
      <c r="O44" s="166">
        <f>NPV(10%,O41:R41)</f>
        <v>129290.47533911615</v>
      </c>
    </row>
    <row r="45" spans="1:18" ht="13.5" thickBot="1" x14ac:dyDescent="0.25">
      <c r="A45" s="21" t="s">
        <v>5</v>
      </c>
      <c r="B45" s="51">
        <v>50</v>
      </c>
      <c r="C45" s="23" t="s">
        <v>97</v>
      </c>
      <c r="D45" s="4"/>
      <c r="H45" s="163" t="s">
        <v>214</v>
      </c>
      <c r="I45" s="163" t="s">
        <v>215</v>
      </c>
    </row>
    <row r="46" spans="1:18" ht="13.5" thickBot="1" x14ac:dyDescent="0.25">
      <c r="D46" s="4"/>
      <c r="H46" s="163" t="s">
        <v>217</v>
      </c>
      <c r="I46" s="163" t="s">
        <v>218</v>
      </c>
    </row>
    <row r="47" spans="1:18" ht="15" x14ac:dyDescent="0.25">
      <c r="A47" s="147" t="s">
        <v>177</v>
      </c>
      <c r="B47" s="52" t="s">
        <v>7</v>
      </c>
      <c r="C47" s="50"/>
      <c r="D47" s="4"/>
      <c r="H47" s="163" t="s">
        <v>219</v>
      </c>
    </row>
    <row r="48" spans="1:18" x14ac:dyDescent="0.2">
      <c r="A48" s="36" t="s">
        <v>140</v>
      </c>
      <c r="B48" s="24">
        <v>46</v>
      </c>
      <c r="C48" s="18"/>
      <c r="D48" s="4"/>
      <c r="H48" s="163" t="s">
        <v>220</v>
      </c>
    </row>
    <row r="49" spans="1:8" x14ac:dyDescent="0.2">
      <c r="A49" s="36" t="s">
        <v>24</v>
      </c>
      <c r="B49" s="24">
        <v>135</v>
      </c>
      <c r="C49" s="18"/>
      <c r="D49" s="4"/>
      <c r="H49" s="163" t="s">
        <v>221</v>
      </c>
    </row>
    <row r="50" spans="1:8" x14ac:dyDescent="0.2">
      <c r="A50" s="36" t="s">
        <v>143</v>
      </c>
      <c r="B50" s="24"/>
      <c r="C50" s="18"/>
      <c r="D50" s="4"/>
    </row>
    <row r="51" spans="1:8" x14ac:dyDescent="0.2">
      <c r="A51" s="12" t="s">
        <v>6</v>
      </c>
      <c r="B51" s="24">
        <v>2600</v>
      </c>
      <c r="C51" s="18"/>
      <c r="D51" s="4"/>
      <c r="E51" s="164" t="s">
        <v>190</v>
      </c>
    </row>
    <row r="52" spans="1:8" x14ac:dyDescent="0.2">
      <c r="A52" s="36" t="s">
        <v>153</v>
      </c>
      <c r="B52" s="24"/>
      <c r="C52" s="18"/>
      <c r="D52" s="4"/>
    </row>
    <row r="53" spans="1:8" x14ac:dyDescent="0.2">
      <c r="A53" s="143" t="s">
        <v>156</v>
      </c>
      <c r="B53" s="53">
        <v>3750</v>
      </c>
      <c r="C53" s="18"/>
      <c r="D53" s="4"/>
      <c r="E53" s="4">
        <f>30*8*5*4</f>
        <v>4800</v>
      </c>
    </row>
    <row r="54" spans="1:8" x14ac:dyDescent="0.2">
      <c r="A54" s="143" t="s">
        <v>157</v>
      </c>
      <c r="B54" s="16">
        <v>2</v>
      </c>
      <c r="C54" s="18" t="s">
        <v>103</v>
      </c>
      <c r="D54" s="4"/>
      <c r="E54" s="4">
        <f>45000/12</f>
        <v>3750</v>
      </c>
      <c r="H54" s="163" t="s">
        <v>222</v>
      </c>
    </row>
    <row r="55" spans="1:8" x14ac:dyDescent="0.2">
      <c r="A55" s="36" t="s">
        <v>144</v>
      </c>
      <c r="B55" s="24"/>
      <c r="C55" s="18"/>
      <c r="D55" s="4"/>
      <c r="E55" s="4">
        <f>E54/E56</f>
        <v>23.4375</v>
      </c>
      <c r="F55" s="163" t="s">
        <v>189</v>
      </c>
      <c r="H55" s="163" t="s">
        <v>223</v>
      </c>
    </row>
    <row r="56" spans="1:8" x14ac:dyDescent="0.2">
      <c r="A56" s="36" t="s">
        <v>161</v>
      </c>
      <c r="B56" s="24">
        <v>50</v>
      </c>
      <c r="C56" s="37" t="s">
        <v>105</v>
      </c>
      <c r="D56" s="4"/>
      <c r="E56" s="4">
        <f>8*5*4</f>
        <v>160</v>
      </c>
      <c r="H56" s="163" t="s">
        <v>224</v>
      </c>
    </row>
    <row r="57" spans="1:8" ht="13.5" thickBot="1" x14ac:dyDescent="0.25">
      <c r="A57" s="38" t="s">
        <v>107</v>
      </c>
      <c r="B57" s="51"/>
      <c r="C57" s="23"/>
      <c r="D57" s="4"/>
      <c r="H57" s="163" t="s">
        <v>225</v>
      </c>
    </row>
    <row r="58" spans="1:8" x14ac:dyDescent="0.2">
      <c r="B58" s="6"/>
      <c r="D58" s="4"/>
      <c r="H58" s="163" t="s">
        <v>226</v>
      </c>
    </row>
    <row r="59" spans="1:8" ht="63" customHeight="1" x14ac:dyDescent="0.2">
      <c r="A59" s="160" t="s">
        <v>178</v>
      </c>
      <c r="D59" s="4"/>
      <c r="H59" s="163" t="s">
        <v>227</v>
      </c>
    </row>
    <row r="60" spans="1:8" ht="50.25" customHeight="1" x14ac:dyDescent="0.2">
      <c r="A60" s="160" t="s">
        <v>175</v>
      </c>
      <c r="D60" s="4"/>
      <c r="H60" s="163" t="s">
        <v>228</v>
      </c>
    </row>
    <row r="61" spans="1:8" ht="38.25" x14ac:dyDescent="0.2">
      <c r="A61" s="160" t="s">
        <v>174</v>
      </c>
      <c r="H61" s="163" t="s">
        <v>229</v>
      </c>
    </row>
  </sheetData>
  <phoneticPr fontId="0" type="noConversion"/>
  <printOptions horizontalCentered="1"/>
  <pageMargins left="0.25" right="0.25" top="1" bottom="1" header="0.5" footer="0.5"/>
  <pageSetup scale="90" orientation="portrait" horizontalDpi="4294967293" r:id="rId1"/>
  <headerFooter alignWithMargins="0">
    <oddHeader>&amp;C&amp;"Arial,Bold"&amp;14&amp;F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4"/>
  <sheetViews>
    <sheetView tabSelected="1"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45" sqref="B45:B53"/>
    </sheetView>
  </sheetViews>
  <sheetFormatPr defaultRowHeight="15.75" customHeight="1" x14ac:dyDescent="0.25"/>
  <cols>
    <col min="1" max="2" width="2.85546875" style="106" customWidth="1"/>
    <col min="3" max="3" width="29.28515625" style="121" bestFit="1" customWidth="1"/>
    <col min="4" max="6" width="13.7109375" style="107" customWidth="1"/>
    <col min="7" max="68" width="13.7109375" style="108" customWidth="1"/>
    <col min="69" max="16384" width="9.140625" style="109"/>
  </cols>
  <sheetData>
    <row r="1" spans="1:68" s="70" customFormat="1" ht="15.75" customHeight="1" x14ac:dyDescent="0.2">
      <c r="A1" s="69"/>
      <c r="B1" s="71"/>
      <c r="C1" s="72"/>
      <c r="D1" s="122" t="s">
        <v>8</v>
      </c>
      <c r="E1" s="122" t="s">
        <v>9</v>
      </c>
      <c r="F1" s="122" t="s">
        <v>10</v>
      </c>
      <c r="G1" s="123" t="s">
        <v>11</v>
      </c>
      <c r="H1" s="123" t="s">
        <v>12</v>
      </c>
      <c r="I1" s="123" t="s">
        <v>13</v>
      </c>
      <c r="J1" s="123" t="s">
        <v>14</v>
      </c>
      <c r="K1" s="123" t="s">
        <v>15</v>
      </c>
      <c r="L1" s="123" t="s">
        <v>16</v>
      </c>
      <c r="M1" s="123" t="s">
        <v>17</v>
      </c>
      <c r="N1" s="123" t="s">
        <v>18</v>
      </c>
      <c r="O1" s="123" t="s">
        <v>19</v>
      </c>
      <c r="P1" s="125" t="s">
        <v>49</v>
      </c>
      <c r="Q1" s="123" t="s">
        <v>25</v>
      </c>
      <c r="R1" s="123" t="s">
        <v>26</v>
      </c>
      <c r="S1" s="123" t="s">
        <v>27</v>
      </c>
      <c r="T1" s="123" t="s">
        <v>28</v>
      </c>
      <c r="U1" s="123" t="s">
        <v>29</v>
      </c>
      <c r="V1" s="123" t="s">
        <v>30</v>
      </c>
      <c r="W1" s="123" t="s">
        <v>31</v>
      </c>
      <c r="X1" s="123" t="s">
        <v>32</v>
      </c>
      <c r="Y1" s="123" t="s">
        <v>33</v>
      </c>
      <c r="Z1" s="123" t="s">
        <v>34</v>
      </c>
      <c r="AA1" s="123" t="s">
        <v>35</v>
      </c>
      <c r="AB1" s="123" t="s">
        <v>36</v>
      </c>
      <c r="AC1" s="125" t="s">
        <v>50</v>
      </c>
      <c r="AD1" s="123" t="s">
        <v>37</v>
      </c>
      <c r="AE1" s="123" t="s">
        <v>38</v>
      </c>
      <c r="AF1" s="123" t="s">
        <v>39</v>
      </c>
      <c r="AG1" s="123" t="s">
        <v>40</v>
      </c>
      <c r="AH1" s="123" t="s">
        <v>41</v>
      </c>
      <c r="AI1" s="123" t="s">
        <v>42</v>
      </c>
      <c r="AJ1" s="123" t="s">
        <v>43</v>
      </c>
      <c r="AK1" s="123" t="s">
        <v>44</v>
      </c>
      <c r="AL1" s="123" t="s">
        <v>45</v>
      </c>
      <c r="AM1" s="123" t="s">
        <v>46</v>
      </c>
      <c r="AN1" s="123" t="s">
        <v>47</v>
      </c>
      <c r="AO1" s="123" t="s">
        <v>48</v>
      </c>
      <c r="AP1" s="125" t="s">
        <v>51</v>
      </c>
      <c r="AQ1" s="123" t="s">
        <v>71</v>
      </c>
      <c r="AR1" s="123" t="s">
        <v>72</v>
      </c>
      <c r="AS1" s="123" t="s">
        <v>73</v>
      </c>
      <c r="AT1" s="123" t="s">
        <v>74</v>
      </c>
      <c r="AU1" s="123" t="s">
        <v>75</v>
      </c>
      <c r="AV1" s="123" t="s">
        <v>76</v>
      </c>
      <c r="AW1" s="123" t="s">
        <v>77</v>
      </c>
      <c r="AX1" s="123" t="s">
        <v>78</v>
      </c>
      <c r="AY1" s="123" t="s">
        <v>79</v>
      </c>
      <c r="AZ1" s="123" t="s">
        <v>80</v>
      </c>
      <c r="BA1" s="123" t="s">
        <v>81</v>
      </c>
      <c r="BB1" s="123" t="s">
        <v>82</v>
      </c>
      <c r="BC1" s="125" t="s">
        <v>95</v>
      </c>
      <c r="BD1" s="123" t="s">
        <v>83</v>
      </c>
      <c r="BE1" s="123" t="s">
        <v>84</v>
      </c>
      <c r="BF1" s="123" t="s">
        <v>85</v>
      </c>
      <c r="BG1" s="123" t="s">
        <v>86</v>
      </c>
      <c r="BH1" s="123" t="s">
        <v>87</v>
      </c>
      <c r="BI1" s="123" t="s">
        <v>88</v>
      </c>
      <c r="BJ1" s="123" t="s">
        <v>89</v>
      </c>
      <c r="BK1" s="123" t="s">
        <v>90</v>
      </c>
      <c r="BL1" s="123" t="s">
        <v>91</v>
      </c>
      <c r="BM1" s="123" t="s">
        <v>92</v>
      </c>
      <c r="BN1" s="123" t="s">
        <v>93</v>
      </c>
      <c r="BO1" s="123" t="s">
        <v>94</v>
      </c>
      <c r="BP1" s="125" t="s">
        <v>96</v>
      </c>
    </row>
    <row r="2" spans="1:68" s="57" customFormat="1" ht="15.75" customHeight="1" x14ac:dyDescent="0.2">
      <c r="A2" s="59" t="s">
        <v>0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126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126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126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126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126"/>
    </row>
    <row r="3" spans="1:68" s="77" customFormat="1" ht="15.75" customHeight="1" x14ac:dyDescent="0.2">
      <c r="A3" s="74"/>
      <c r="B3" s="75" t="s">
        <v>112</v>
      </c>
      <c r="C3" s="75"/>
      <c r="D3" s="76"/>
      <c r="E3" s="76">
        <f>(E7*Assumptions!$B$8)+(Assumptions!$B$9*E4)</f>
        <v>27.6</v>
      </c>
      <c r="F3" s="76">
        <f>(F7*Assumptions!$B$8)+(Assumptions!$B$9*F4)</f>
        <v>45.2</v>
      </c>
      <c r="G3" s="76">
        <f>(G7*Assumptions!$B$8)+(Assumptions!$B$9*G4)</f>
        <v>62.800000000000004</v>
      </c>
      <c r="H3" s="76">
        <f>(H7*Assumptions!$B$8)+(Assumptions!$B$9*H4)</f>
        <v>80.400000000000006</v>
      </c>
      <c r="I3" s="76">
        <f>(I7*Assumptions!$B$8)+(Assumptions!$B$9*I4)</f>
        <v>98</v>
      </c>
      <c r="J3" s="76">
        <f>(J7*Assumptions!$B$8)+(Assumptions!$B$9*J4)</f>
        <v>125.60000000000001</v>
      </c>
      <c r="K3" s="76">
        <f>(K7*Assumptions!$B$8)+(Assumptions!$B$9*K4)</f>
        <v>143.20000000000002</v>
      </c>
      <c r="L3" s="76">
        <f>(L7*Assumptions!$B$8)+(Assumptions!$B$9*L4)</f>
        <v>160.80000000000001</v>
      </c>
      <c r="M3" s="76">
        <f>(M7*Assumptions!$B$8)+(Assumptions!$B$9*M4)</f>
        <v>178.4</v>
      </c>
      <c r="N3" s="76">
        <f>(N7*Assumptions!$B$8)+(Assumptions!$B$9*N4)</f>
        <v>196</v>
      </c>
      <c r="O3" s="76">
        <f>(O7*Assumptions!$B$8)+(Assumptions!$B$9*O4)</f>
        <v>213.60000000000002</v>
      </c>
      <c r="P3" s="127">
        <f>SUM(D3:O3)</f>
        <v>1331.6</v>
      </c>
      <c r="Q3" s="76">
        <f>(Q7*Assumptions!$B$8)+(Assumptions!$B$9*Q4)</f>
        <v>241.20000000000002</v>
      </c>
      <c r="R3" s="76">
        <f>(R7*Assumptions!$B$8)+(Assumptions!$B$9*R4)</f>
        <v>258.8</v>
      </c>
      <c r="S3" s="76">
        <f>(S7*Assumptions!$B$8)+(Assumptions!$B$9*S4)</f>
        <v>276.40000000000003</v>
      </c>
      <c r="T3" s="76">
        <f>(T7*Assumptions!$B$8)+(Assumptions!$B$9*T4)</f>
        <v>294</v>
      </c>
      <c r="U3" s="76">
        <f>(U7*Assumptions!$B$8)+(Assumptions!$B$9*U4)</f>
        <v>311.60000000000002</v>
      </c>
      <c r="V3" s="76">
        <f>(V7*Assumptions!$B$8)+(Assumptions!$B$9*V4)</f>
        <v>329.20000000000005</v>
      </c>
      <c r="W3" s="76">
        <f>(W7*Assumptions!$B$8)+(Assumptions!$B$9*W4)</f>
        <v>356.8</v>
      </c>
      <c r="X3" s="76">
        <f>(X7*Assumptions!$B$8)+(Assumptions!$B$9*X4)</f>
        <v>374.40000000000003</v>
      </c>
      <c r="Y3" s="76">
        <f>(Y7*Assumptions!$B$8)+(Assumptions!$B$9*Y4)</f>
        <v>392</v>
      </c>
      <c r="Z3" s="76">
        <f>(Z7*Assumptions!$B$8)+(Assumptions!$B$9*Z4)</f>
        <v>409.6</v>
      </c>
      <c r="AA3" s="76">
        <f>(AA7*Assumptions!$B$8)+(Assumptions!$B$9*AA4)</f>
        <v>427.20000000000005</v>
      </c>
      <c r="AB3" s="76">
        <f>(AB7*Assumptions!$B$8)+(Assumptions!$B$9*AB4)</f>
        <v>444.8</v>
      </c>
      <c r="AC3" s="127">
        <f>SUM(Q3:AB3)</f>
        <v>4116</v>
      </c>
      <c r="AD3" s="76">
        <f>(AD7*Assumptions!$B$8)+(Assumptions!$B$9*AD4)</f>
        <v>472.40000000000003</v>
      </c>
      <c r="AE3" s="76">
        <f>(AE7*Assumptions!$B$8)+(Assumptions!$B$9*AE4)</f>
        <v>490.00000000000006</v>
      </c>
      <c r="AF3" s="76">
        <f>(AF7*Assumptions!$B$8)+(Assumptions!$B$9*AF4)</f>
        <v>507.6</v>
      </c>
      <c r="AG3" s="76">
        <f>(AG7*Assumptions!$B$8)+(Assumptions!$B$9*AG4)</f>
        <v>525.20000000000005</v>
      </c>
      <c r="AH3" s="76">
        <f>(AH7*Assumptions!$B$8)+(Assumptions!$B$9*AH4)</f>
        <v>542.80000000000007</v>
      </c>
      <c r="AI3" s="76">
        <f>(AI7*Assumptions!$B$8)+(Assumptions!$B$9*AI4)</f>
        <v>560.40000000000009</v>
      </c>
      <c r="AJ3" s="76">
        <f>(AJ7*Assumptions!$B$8)+(Assumptions!$B$9*AJ4)</f>
        <v>588</v>
      </c>
      <c r="AK3" s="76">
        <f>(AK7*Assumptions!$B$8)+(Assumptions!$B$9*AK4)</f>
        <v>605.6</v>
      </c>
      <c r="AL3" s="76">
        <f>(AL7*Assumptions!$B$8)+(Assumptions!$B$9*AL4)</f>
        <v>623.20000000000005</v>
      </c>
      <c r="AM3" s="76">
        <f>(AM7*Assumptions!$B$8)+(Assumptions!$B$9*AM4)</f>
        <v>640.80000000000007</v>
      </c>
      <c r="AN3" s="76">
        <f>(AN7*Assumptions!$B$8)+(Assumptions!$B$9*AN4)</f>
        <v>658.40000000000009</v>
      </c>
      <c r="AO3" s="76">
        <f>(AO7*Assumptions!$B$8)+(Assumptions!$B$9*AO4)</f>
        <v>676</v>
      </c>
      <c r="AP3" s="127">
        <f>SUM(AD3:AO3)</f>
        <v>6890.4</v>
      </c>
      <c r="AQ3" s="76">
        <f>(AQ7*Assumptions!$B$8)+(Assumptions!$B$9*AQ4)</f>
        <v>703.6</v>
      </c>
      <c r="AR3" s="76">
        <f>(AR7*Assumptions!$B$8)+(Assumptions!$B$9*AR4)</f>
        <v>721.2</v>
      </c>
      <c r="AS3" s="76">
        <f>(AS7*Assumptions!$B$8)+(Assumptions!$B$9*AS4)</f>
        <v>738.80000000000007</v>
      </c>
      <c r="AT3" s="76">
        <f>(AT7*Assumptions!$B$8)+(Assumptions!$B$9*AT4)</f>
        <v>756.40000000000009</v>
      </c>
      <c r="AU3" s="76">
        <f>(AU7*Assumptions!$B$8)+(Assumptions!$B$9*AU4)</f>
        <v>774</v>
      </c>
      <c r="AV3" s="76">
        <f>(AV7*Assumptions!$B$8)+(Assumptions!$B$9*AV4)</f>
        <v>791.6</v>
      </c>
      <c r="AW3" s="76">
        <f>(AW7*Assumptions!$B$8)+(Assumptions!$B$9*AW4)</f>
        <v>819.2</v>
      </c>
      <c r="AX3" s="76">
        <f>(AX7*Assumptions!$B$8)+(Assumptions!$B$9*AX4)</f>
        <v>836.80000000000007</v>
      </c>
      <c r="AY3" s="76">
        <f>(AY7*Assumptions!$B$8)+(Assumptions!$B$9*AY4)</f>
        <v>854.40000000000009</v>
      </c>
      <c r="AZ3" s="76">
        <f>(AZ7*Assumptions!$B$8)+(Assumptions!$B$9*AZ4)</f>
        <v>872.00000000000011</v>
      </c>
      <c r="BA3" s="76">
        <f>(BA7*Assumptions!$B$8)+(Assumptions!$B$9*BA4)</f>
        <v>889.6</v>
      </c>
      <c r="BB3" s="76">
        <f>(BB7*Assumptions!$B$8)+(Assumptions!$B$9*BB4)</f>
        <v>907.2</v>
      </c>
      <c r="BC3" s="127">
        <f>SUM(AQ3:BB3)</f>
        <v>9664.8000000000011</v>
      </c>
      <c r="BD3" s="76">
        <f>(BD7*Assumptions!$B$8)+(Assumptions!$B$9*BD4)</f>
        <v>934.80000000000007</v>
      </c>
      <c r="BE3" s="76">
        <f>(BE7*Assumptions!$B$8)+(Assumptions!$B$9*BE4)</f>
        <v>952.40000000000009</v>
      </c>
      <c r="BF3" s="76">
        <f>(BF7*Assumptions!$B$8)+(Assumptions!$B$9*BF4)</f>
        <v>970.00000000000011</v>
      </c>
      <c r="BG3" s="76">
        <f>(BG7*Assumptions!$B$8)+(Assumptions!$B$9*BG4)</f>
        <v>987.6</v>
      </c>
      <c r="BH3" s="76">
        <f>(BH7*Assumptions!$B$8)+(Assumptions!$B$9*BH4)</f>
        <v>1005.2</v>
      </c>
      <c r="BI3" s="76">
        <f>(BI7*Assumptions!$B$8)+(Assumptions!$B$9*BI4)</f>
        <v>1022.8000000000001</v>
      </c>
      <c r="BJ3" s="76">
        <f>(BJ7*Assumptions!$B$8)+(Assumptions!$B$9*BJ4)</f>
        <v>1050.4000000000001</v>
      </c>
      <c r="BK3" s="76">
        <f>(BK7*Assumptions!$B$8)+(Assumptions!$B$9*BK4)</f>
        <v>1068</v>
      </c>
      <c r="BL3" s="76">
        <f>(BL7*Assumptions!$B$8)+(Assumptions!$B$9*BL4)</f>
        <v>1085.6000000000001</v>
      </c>
      <c r="BM3" s="76">
        <f>(BM7*Assumptions!$B$8)+(Assumptions!$B$9*BM4)</f>
        <v>1103.2</v>
      </c>
      <c r="BN3" s="76">
        <f>(BN7*Assumptions!$B$8)+(Assumptions!$B$9*BN4)</f>
        <v>1120.8000000000002</v>
      </c>
      <c r="BO3" s="76">
        <f>(BO7*Assumptions!$B$8)+(Assumptions!$B$9*BO4)</f>
        <v>1138.4000000000001</v>
      </c>
      <c r="BP3" s="127">
        <f>SUM(BD3:BO3)</f>
        <v>12439.200000000003</v>
      </c>
    </row>
    <row r="4" spans="1:68" s="77" customFormat="1" ht="15.75" customHeight="1" x14ac:dyDescent="0.2">
      <c r="A4" s="74"/>
      <c r="B4" s="75" t="s">
        <v>70</v>
      </c>
      <c r="D4" s="78">
        <v>1</v>
      </c>
      <c r="E4" s="78">
        <f>ROUNDUP(E19/Assumptions!$B$6,0)</f>
        <v>1</v>
      </c>
      <c r="F4" s="78">
        <f>ROUNDUP(F19/Assumptions!$B$6,0)</f>
        <v>1</v>
      </c>
      <c r="G4" s="78">
        <f>ROUNDUP(G19/Assumptions!$B$6,0)</f>
        <v>1</v>
      </c>
      <c r="H4" s="78">
        <f>ROUNDUP(H19/Assumptions!$B$6,0)</f>
        <v>1</v>
      </c>
      <c r="I4" s="78">
        <f>ROUNDUP(I19/Assumptions!$B$6,0)</f>
        <v>1</v>
      </c>
      <c r="J4" s="78">
        <f>ROUNDUP(J19/Assumptions!$B$6,0)</f>
        <v>2</v>
      </c>
      <c r="K4" s="78">
        <f>ROUNDUP(K19/Assumptions!$B$6,0)</f>
        <v>2</v>
      </c>
      <c r="L4" s="78">
        <f>ROUNDUP(L19/Assumptions!$B$6,0)</f>
        <v>2</v>
      </c>
      <c r="M4" s="78">
        <f>ROUNDUP(M19/Assumptions!$B$6,0)</f>
        <v>2</v>
      </c>
      <c r="N4" s="78">
        <f>ROUNDUP(N19/Assumptions!$B$6,0)</f>
        <v>2</v>
      </c>
      <c r="O4" s="78">
        <f>ROUNDUP(O19/Assumptions!$B$6,0)</f>
        <v>2</v>
      </c>
      <c r="P4" s="128">
        <f>+O4</f>
        <v>2</v>
      </c>
      <c r="Q4" s="78">
        <f>ROUNDUP(Q19/Assumptions!$B$6,0)</f>
        <v>3</v>
      </c>
      <c r="R4" s="78">
        <f>ROUNDUP(R19/Assumptions!$B$6,0)</f>
        <v>3</v>
      </c>
      <c r="S4" s="78">
        <f>ROUNDUP(S19/Assumptions!$B$6,0)</f>
        <v>3</v>
      </c>
      <c r="T4" s="78">
        <f>ROUNDUP(T19/Assumptions!$B$6,0)</f>
        <v>3</v>
      </c>
      <c r="U4" s="78">
        <f>ROUNDUP(U19/Assumptions!$B$6,0)</f>
        <v>3</v>
      </c>
      <c r="V4" s="78">
        <f>ROUNDUP(V19/Assumptions!$B$6,0)</f>
        <v>3</v>
      </c>
      <c r="W4" s="78">
        <f>ROUNDUP(W19/Assumptions!$B$6,0)</f>
        <v>4</v>
      </c>
      <c r="X4" s="78">
        <f>ROUNDUP(X19/Assumptions!$B$6,0)</f>
        <v>4</v>
      </c>
      <c r="Y4" s="78">
        <f>ROUNDUP(Y19/Assumptions!$B$6,0)</f>
        <v>4</v>
      </c>
      <c r="Z4" s="78">
        <f>ROUNDUP(Z19/Assumptions!$B$6,0)</f>
        <v>4</v>
      </c>
      <c r="AA4" s="78">
        <f>ROUNDUP(AA19/Assumptions!$B$6,0)</f>
        <v>4</v>
      </c>
      <c r="AB4" s="78">
        <f>ROUNDUP(AB19/Assumptions!$B$6,0)</f>
        <v>4</v>
      </c>
      <c r="AC4" s="128">
        <f>+AB4</f>
        <v>4</v>
      </c>
      <c r="AD4" s="78">
        <f>ROUNDUP(AD19/Assumptions!$B$6,0)</f>
        <v>5</v>
      </c>
      <c r="AE4" s="78">
        <f>ROUNDUP(AE19/Assumptions!$B$6,0)</f>
        <v>5</v>
      </c>
      <c r="AF4" s="78">
        <f>ROUNDUP(AF19/Assumptions!$B$6,0)</f>
        <v>5</v>
      </c>
      <c r="AG4" s="78">
        <f>ROUNDUP(AG19/Assumptions!$B$6,0)</f>
        <v>5</v>
      </c>
      <c r="AH4" s="78">
        <f>ROUNDUP(AH19/Assumptions!$B$6,0)</f>
        <v>5</v>
      </c>
      <c r="AI4" s="78">
        <f>ROUNDUP(AI19/Assumptions!$B$6,0)</f>
        <v>5</v>
      </c>
      <c r="AJ4" s="78">
        <f>ROUNDUP(AJ19/Assumptions!$B$6,0)</f>
        <v>6</v>
      </c>
      <c r="AK4" s="78">
        <f>ROUNDUP(AK19/Assumptions!$B$6,0)</f>
        <v>6</v>
      </c>
      <c r="AL4" s="78">
        <f>ROUNDUP(AL19/Assumptions!$B$6,0)</f>
        <v>6</v>
      </c>
      <c r="AM4" s="78">
        <f>ROUNDUP(AM19/Assumptions!$B$6,0)</f>
        <v>6</v>
      </c>
      <c r="AN4" s="78">
        <f>ROUNDUP(AN19/Assumptions!$B$6,0)</f>
        <v>6</v>
      </c>
      <c r="AO4" s="78">
        <f>ROUNDUP(AO19/Assumptions!$B$6,0)</f>
        <v>6</v>
      </c>
      <c r="AP4" s="128">
        <f>+AO4</f>
        <v>6</v>
      </c>
      <c r="AQ4" s="78">
        <f>ROUNDUP(AQ19/Assumptions!$B$6,0)</f>
        <v>7</v>
      </c>
      <c r="AR4" s="78">
        <f>ROUNDUP(AR19/Assumptions!$B$6,0)</f>
        <v>7</v>
      </c>
      <c r="AS4" s="78">
        <f>ROUNDUP(AS19/Assumptions!$B$6,0)</f>
        <v>7</v>
      </c>
      <c r="AT4" s="78">
        <f>ROUNDUP(AT19/Assumptions!$B$6,0)</f>
        <v>7</v>
      </c>
      <c r="AU4" s="78">
        <f>ROUNDUP(AU19/Assumptions!$B$6,0)</f>
        <v>7</v>
      </c>
      <c r="AV4" s="78">
        <f>ROUNDUP(AV19/Assumptions!$B$6,0)</f>
        <v>7</v>
      </c>
      <c r="AW4" s="78">
        <f>ROUNDUP(AW19/Assumptions!$B$6,0)</f>
        <v>8</v>
      </c>
      <c r="AX4" s="78">
        <f>ROUNDUP(AX19/Assumptions!$B$6,0)</f>
        <v>8</v>
      </c>
      <c r="AY4" s="78">
        <f>ROUNDUP(AY19/Assumptions!$B$6,0)</f>
        <v>8</v>
      </c>
      <c r="AZ4" s="78">
        <f>ROUNDUP(AZ19/Assumptions!$B$6,0)</f>
        <v>8</v>
      </c>
      <c r="BA4" s="78">
        <f>ROUNDUP(BA19/Assumptions!$B$6,0)</f>
        <v>8</v>
      </c>
      <c r="BB4" s="78">
        <f>ROUNDUP(BB19/Assumptions!$B$6,0)</f>
        <v>8</v>
      </c>
      <c r="BC4" s="128">
        <f>+BB4</f>
        <v>8</v>
      </c>
      <c r="BD4" s="78">
        <f>ROUNDUP(BD19/Assumptions!$B$6,0)</f>
        <v>9</v>
      </c>
      <c r="BE4" s="78">
        <f>ROUNDUP(BE19/Assumptions!$B$6,0)</f>
        <v>9</v>
      </c>
      <c r="BF4" s="78">
        <f>ROUNDUP(BF19/Assumptions!$B$6,0)</f>
        <v>9</v>
      </c>
      <c r="BG4" s="78">
        <f>ROUNDUP(BG19/Assumptions!$B$6,0)</f>
        <v>9</v>
      </c>
      <c r="BH4" s="78">
        <f>ROUNDUP(BH19/Assumptions!$B$6,0)</f>
        <v>9</v>
      </c>
      <c r="BI4" s="78">
        <f>ROUNDUP(BI19/Assumptions!$B$6,0)</f>
        <v>9</v>
      </c>
      <c r="BJ4" s="78">
        <f>ROUNDUP(BJ19/Assumptions!$B$6,0)</f>
        <v>10</v>
      </c>
      <c r="BK4" s="78">
        <f>ROUNDUP(BK19/Assumptions!$B$6,0)</f>
        <v>10</v>
      </c>
      <c r="BL4" s="78">
        <f>ROUNDUP(BL19/Assumptions!$B$6,0)</f>
        <v>10</v>
      </c>
      <c r="BM4" s="78">
        <f>ROUNDUP(BM19/Assumptions!$B$6,0)</f>
        <v>10</v>
      </c>
      <c r="BN4" s="78">
        <f>ROUNDUP(BN19/Assumptions!$B$6,0)</f>
        <v>10</v>
      </c>
      <c r="BO4" s="78">
        <f>ROUNDUP(BO19/Assumptions!$B$6,0)</f>
        <v>10</v>
      </c>
      <c r="BP4" s="128">
        <f>+BO4</f>
        <v>10</v>
      </c>
    </row>
    <row r="5" spans="1:68" s="77" customFormat="1" ht="15.75" customHeight="1" x14ac:dyDescent="0.2">
      <c r="A5" s="74"/>
      <c r="B5" s="75" t="s">
        <v>106</v>
      </c>
      <c r="D5" s="78"/>
      <c r="E5" s="78">
        <f>+E4-D4</f>
        <v>0</v>
      </c>
      <c r="F5" s="78">
        <f t="shared" ref="F5:O5" si="0">+F4-E4</f>
        <v>0</v>
      </c>
      <c r="G5" s="76">
        <f t="shared" si="0"/>
        <v>0</v>
      </c>
      <c r="H5" s="76">
        <f t="shared" si="0"/>
        <v>0</v>
      </c>
      <c r="I5" s="76">
        <f t="shared" si="0"/>
        <v>0</v>
      </c>
      <c r="J5" s="76">
        <f t="shared" si="0"/>
        <v>1</v>
      </c>
      <c r="K5" s="76">
        <f t="shared" si="0"/>
        <v>0</v>
      </c>
      <c r="L5" s="76">
        <f t="shared" si="0"/>
        <v>0</v>
      </c>
      <c r="M5" s="76">
        <f t="shared" si="0"/>
        <v>0</v>
      </c>
      <c r="N5" s="76">
        <f t="shared" si="0"/>
        <v>0</v>
      </c>
      <c r="O5" s="76">
        <f t="shared" si="0"/>
        <v>0</v>
      </c>
      <c r="P5" s="127">
        <f t="shared" ref="P5:P56" si="1">SUM(D5:O5)</f>
        <v>1</v>
      </c>
      <c r="Q5" s="76">
        <f>+Q4-O4</f>
        <v>1</v>
      </c>
      <c r="R5" s="76">
        <f t="shared" ref="R5:BO5" si="2">+R4-Q4</f>
        <v>0</v>
      </c>
      <c r="S5" s="76">
        <f t="shared" si="2"/>
        <v>0</v>
      </c>
      <c r="T5" s="76">
        <f t="shared" si="2"/>
        <v>0</v>
      </c>
      <c r="U5" s="76">
        <f t="shared" si="2"/>
        <v>0</v>
      </c>
      <c r="V5" s="76">
        <f t="shared" si="2"/>
        <v>0</v>
      </c>
      <c r="W5" s="76">
        <f t="shared" si="2"/>
        <v>1</v>
      </c>
      <c r="X5" s="76">
        <f t="shared" si="2"/>
        <v>0</v>
      </c>
      <c r="Y5" s="76">
        <f t="shared" si="2"/>
        <v>0</v>
      </c>
      <c r="Z5" s="76">
        <f t="shared" si="2"/>
        <v>0</v>
      </c>
      <c r="AA5" s="76">
        <f t="shared" si="2"/>
        <v>0</v>
      </c>
      <c r="AB5" s="76">
        <f t="shared" si="2"/>
        <v>0</v>
      </c>
      <c r="AC5" s="127">
        <f t="shared" ref="AC5:AC56" si="3">SUM(Q5:AB5)</f>
        <v>2</v>
      </c>
      <c r="AD5" s="76">
        <f>+AD4-AB4</f>
        <v>1</v>
      </c>
      <c r="AE5" s="76">
        <f t="shared" si="2"/>
        <v>0</v>
      </c>
      <c r="AF5" s="76">
        <f t="shared" si="2"/>
        <v>0</v>
      </c>
      <c r="AG5" s="76">
        <f t="shared" si="2"/>
        <v>0</v>
      </c>
      <c r="AH5" s="76">
        <f t="shared" si="2"/>
        <v>0</v>
      </c>
      <c r="AI5" s="76">
        <f t="shared" si="2"/>
        <v>0</v>
      </c>
      <c r="AJ5" s="76">
        <f t="shared" si="2"/>
        <v>1</v>
      </c>
      <c r="AK5" s="76">
        <f t="shared" si="2"/>
        <v>0</v>
      </c>
      <c r="AL5" s="76">
        <f t="shared" si="2"/>
        <v>0</v>
      </c>
      <c r="AM5" s="76">
        <f t="shared" si="2"/>
        <v>0</v>
      </c>
      <c r="AN5" s="76">
        <f t="shared" si="2"/>
        <v>0</v>
      </c>
      <c r="AO5" s="76">
        <f t="shared" si="2"/>
        <v>0</v>
      </c>
      <c r="AP5" s="127">
        <f t="shared" ref="AP5:AP56" si="4">SUM(AD5:AO5)</f>
        <v>2</v>
      </c>
      <c r="AQ5" s="76">
        <f>+AQ4-AO4</f>
        <v>1</v>
      </c>
      <c r="AR5" s="76">
        <f t="shared" si="2"/>
        <v>0</v>
      </c>
      <c r="AS5" s="76">
        <f t="shared" si="2"/>
        <v>0</v>
      </c>
      <c r="AT5" s="76">
        <f t="shared" si="2"/>
        <v>0</v>
      </c>
      <c r="AU5" s="76">
        <f t="shared" si="2"/>
        <v>0</v>
      </c>
      <c r="AV5" s="76">
        <f t="shared" si="2"/>
        <v>0</v>
      </c>
      <c r="AW5" s="76">
        <f t="shared" si="2"/>
        <v>1</v>
      </c>
      <c r="AX5" s="76">
        <f t="shared" si="2"/>
        <v>0</v>
      </c>
      <c r="AY5" s="76">
        <f t="shared" si="2"/>
        <v>0</v>
      </c>
      <c r="AZ5" s="76">
        <f t="shared" si="2"/>
        <v>0</v>
      </c>
      <c r="BA5" s="76">
        <f t="shared" si="2"/>
        <v>0</v>
      </c>
      <c r="BB5" s="76">
        <f t="shared" si="2"/>
        <v>0</v>
      </c>
      <c r="BC5" s="127">
        <f t="shared" ref="BC5:BC56" si="5">SUM(AQ5:BB5)</f>
        <v>2</v>
      </c>
      <c r="BD5" s="76">
        <f>+BD4-BB4</f>
        <v>1</v>
      </c>
      <c r="BE5" s="76">
        <f t="shared" si="2"/>
        <v>0</v>
      </c>
      <c r="BF5" s="76">
        <f t="shared" si="2"/>
        <v>0</v>
      </c>
      <c r="BG5" s="76">
        <f t="shared" si="2"/>
        <v>0</v>
      </c>
      <c r="BH5" s="76">
        <f t="shared" si="2"/>
        <v>0</v>
      </c>
      <c r="BI5" s="76">
        <f t="shared" si="2"/>
        <v>0</v>
      </c>
      <c r="BJ5" s="76">
        <f t="shared" si="2"/>
        <v>1</v>
      </c>
      <c r="BK5" s="76">
        <f t="shared" si="2"/>
        <v>0</v>
      </c>
      <c r="BL5" s="76">
        <f t="shared" si="2"/>
        <v>0</v>
      </c>
      <c r="BM5" s="76">
        <f t="shared" si="2"/>
        <v>0</v>
      </c>
      <c r="BN5" s="76">
        <f t="shared" si="2"/>
        <v>0</v>
      </c>
      <c r="BO5" s="76">
        <f t="shared" si="2"/>
        <v>0</v>
      </c>
      <c r="BP5" s="127">
        <f t="shared" ref="BP5:BP56" si="6">SUM(BD5:BO5)</f>
        <v>2</v>
      </c>
    </row>
    <row r="6" spans="1:68" s="80" customFormat="1" ht="15.75" customHeight="1" x14ac:dyDescent="0.2">
      <c r="A6" s="74"/>
      <c r="B6" s="79" t="s">
        <v>66</v>
      </c>
      <c r="D6" s="81"/>
      <c r="E6" s="81">
        <f>+D6+Assumptions!$B$4</f>
        <v>2</v>
      </c>
      <c r="F6" s="81">
        <f>+E6+Assumptions!$B$4</f>
        <v>4</v>
      </c>
      <c r="G6" s="82">
        <f>+F6+Assumptions!$B$4</f>
        <v>6</v>
      </c>
      <c r="H6" s="82">
        <f>+G6+Assumptions!$B$4</f>
        <v>8</v>
      </c>
      <c r="I6" s="82">
        <f>+H6+Assumptions!$B$4</f>
        <v>10</v>
      </c>
      <c r="J6" s="82">
        <f>+I6+Assumptions!$B$4</f>
        <v>12</v>
      </c>
      <c r="K6" s="82">
        <f>+J6+Assumptions!$B$4</f>
        <v>14</v>
      </c>
      <c r="L6" s="82">
        <f>+K6+Assumptions!$B$4</f>
        <v>16</v>
      </c>
      <c r="M6" s="82">
        <f>+L6+Assumptions!$B$4</f>
        <v>18</v>
      </c>
      <c r="N6" s="82">
        <f>+M6+Assumptions!$B$4</f>
        <v>20</v>
      </c>
      <c r="O6" s="82">
        <f>+N6+Assumptions!$B$4</f>
        <v>22</v>
      </c>
      <c r="P6" s="129">
        <f>+O6</f>
        <v>22</v>
      </c>
      <c r="Q6" s="82">
        <f>+O6+Assumptions!$B$4</f>
        <v>24</v>
      </c>
      <c r="R6" s="82">
        <f>+Q6+Assumptions!$B$4</f>
        <v>26</v>
      </c>
      <c r="S6" s="82">
        <f>+R6+Assumptions!$B$4</f>
        <v>28</v>
      </c>
      <c r="T6" s="82">
        <f>+S6+Assumptions!$B$4</f>
        <v>30</v>
      </c>
      <c r="U6" s="82">
        <f>+T6+Assumptions!$B$4</f>
        <v>32</v>
      </c>
      <c r="V6" s="82">
        <f>+U6+Assumptions!$B$4</f>
        <v>34</v>
      </c>
      <c r="W6" s="82">
        <f>+V6+Assumptions!$B$4</f>
        <v>36</v>
      </c>
      <c r="X6" s="82">
        <f>+W6+Assumptions!$B$4</f>
        <v>38</v>
      </c>
      <c r="Y6" s="82">
        <f>+X6+Assumptions!$B$4</f>
        <v>40</v>
      </c>
      <c r="Z6" s="82">
        <f>+Y6+Assumptions!$B$4</f>
        <v>42</v>
      </c>
      <c r="AA6" s="82">
        <f>+Z6+Assumptions!$B$4</f>
        <v>44</v>
      </c>
      <c r="AB6" s="82">
        <f>+AA6+Assumptions!$B$4</f>
        <v>46</v>
      </c>
      <c r="AC6" s="129">
        <f>+AB6</f>
        <v>46</v>
      </c>
      <c r="AD6" s="82">
        <f>+AB6+Assumptions!$B$4</f>
        <v>48</v>
      </c>
      <c r="AE6" s="82">
        <f>+AD6+Assumptions!$B$4</f>
        <v>50</v>
      </c>
      <c r="AF6" s="82">
        <f>+AE6+Assumptions!$B$4</f>
        <v>52</v>
      </c>
      <c r="AG6" s="82">
        <f>+AF6+Assumptions!$B$4</f>
        <v>54</v>
      </c>
      <c r="AH6" s="82">
        <f>+AG6+Assumptions!$B$4</f>
        <v>56</v>
      </c>
      <c r="AI6" s="82">
        <f>+AH6+Assumptions!$B$4</f>
        <v>58</v>
      </c>
      <c r="AJ6" s="82">
        <f>+AI6+Assumptions!$B$4</f>
        <v>60</v>
      </c>
      <c r="AK6" s="82">
        <f>+AJ6+Assumptions!$B$4</f>
        <v>62</v>
      </c>
      <c r="AL6" s="82">
        <f>+AK6+Assumptions!$B$4</f>
        <v>64</v>
      </c>
      <c r="AM6" s="82">
        <f>+AL6+Assumptions!$B$4</f>
        <v>66</v>
      </c>
      <c r="AN6" s="82">
        <f>+AM6+Assumptions!$B$4</f>
        <v>68</v>
      </c>
      <c r="AO6" s="82">
        <f>+AN6+Assumptions!$B$4</f>
        <v>70</v>
      </c>
      <c r="AP6" s="129">
        <f>+AO6</f>
        <v>70</v>
      </c>
      <c r="AQ6" s="82">
        <f>+AO6+Assumptions!$B$4</f>
        <v>72</v>
      </c>
      <c r="AR6" s="82">
        <f>+AQ6+Assumptions!$B$4</f>
        <v>74</v>
      </c>
      <c r="AS6" s="82">
        <f>+AR6+Assumptions!$B$4</f>
        <v>76</v>
      </c>
      <c r="AT6" s="82">
        <f>+AS6+Assumptions!$B$4</f>
        <v>78</v>
      </c>
      <c r="AU6" s="82">
        <f>+AT6+Assumptions!$B$4</f>
        <v>80</v>
      </c>
      <c r="AV6" s="82">
        <f>+AU6+Assumptions!$B$4</f>
        <v>82</v>
      </c>
      <c r="AW6" s="82">
        <f>+AV6+Assumptions!$B$4</f>
        <v>84</v>
      </c>
      <c r="AX6" s="82">
        <f>+AW6+Assumptions!$B$4</f>
        <v>86</v>
      </c>
      <c r="AY6" s="82">
        <f>+AX6+Assumptions!$B$4</f>
        <v>88</v>
      </c>
      <c r="AZ6" s="82">
        <f>+AY6+Assumptions!$B$4</f>
        <v>90</v>
      </c>
      <c r="BA6" s="82">
        <f>+AZ6+Assumptions!$B$4</f>
        <v>92</v>
      </c>
      <c r="BB6" s="82">
        <f>+BA6+Assumptions!$B$4</f>
        <v>94</v>
      </c>
      <c r="BC6" s="129">
        <f>+BB6</f>
        <v>94</v>
      </c>
      <c r="BD6" s="82">
        <f>+BB6+Assumptions!$B$4</f>
        <v>96</v>
      </c>
      <c r="BE6" s="82">
        <f>+BD6+Assumptions!$B$4</f>
        <v>98</v>
      </c>
      <c r="BF6" s="82">
        <f>+BE6+Assumptions!$B$4</f>
        <v>100</v>
      </c>
      <c r="BG6" s="82">
        <f>+BF6+Assumptions!$B$4</f>
        <v>102</v>
      </c>
      <c r="BH6" s="82">
        <f>+BG6+Assumptions!$B$4</f>
        <v>104</v>
      </c>
      <c r="BI6" s="82">
        <f>+BH6+Assumptions!$B$4</f>
        <v>106</v>
      </c>
      <c r="BJ6" s="82">
        <f>+BI6+Assumptions!$B$4</f>
        <v>108</v>
      </c>
      <c r="BK6" s="82">
        <f>+BJ6+Assumptions!$B$4</f>
        <v>110</v>
      </c>
      <c r="BL6" s="82">
        <f>+BK6+Assumptions!$B$4</f>
        <v>112</v>
      </c>
      <c r="BM6" s="82">
        <f>+BL6+Assumptions!$B$4</f>
        <v>114</v>
      </c>
      <c r="BN6" s="82">
        <f>+BM6+Assumptions!$B$4</f>
        <v>116</v>
      </c>
      <c r="BO6" s="82">
        <f>+BN6+Assumptions!$B$4</f>
        <v>118</v>
      </c>
      <c r="BP6" s="129">
        <f>+BO6</f>
        <v>118</v>
      </c>
    </row>
    <row r="7" spans="1:68" s="84" customFormat="1" ht="15.75" customHeight="1" x14ac:dyDescent="0.2">
      <c r="A7"/>
      <c r="B7" s="83" t="s">
        <v>99</v>
      </c>
      <c r="D7" s="85">
        <f>ROUND((D6*Assumptions!$B$5),0)*4.4</f>
        <v>0</v>
      </c>
      <c r="E7" s="85">
        <f>ROUND((E6*Assumptions!$B$5),0)*4.4</f>
        <v>17.600000000000001</v>
      </c>
      <c r="F7" s="85">
        <f>ROUND((F6*Assumptions!$B$5),0)*4.4</f>
        <v>35.200000000000003</v>
      </c>
      <c r="G7" s="86">
        <f>ROUND((G6*Assumptions!$B$5),0)*4.4</f>
        <v>52.800000000000004</v>
      </c>
      <c r="H7" s="86">
        <f>ROUND((H6*Assumptions!$B$5),0)*4.4</f>
        <v>70.400000000000006</v>
      </c>
      <c r="I7" s="86">
        <f>ROUND((I6*Assumptions!$B$5),0)*4.4</f>
        <v>88</v>
      </c>
      <c r="J7" s="86">
        <f>ROUND((J6*Assumptions!$B$5),0)*4.4</f>
        <v>105.60000000000001</v>
      </c>
      <c r="K7" s="86">
        <f>ROUND((K6*Assumptions!$B$5),0)*4.4</f>
        <v>123.20000000000002</v>
      </c>
      <c r="L7" s="86">
        <f>ROUND((L6*Assumptions!$B$5),0)*4.4</f>
        <v>140.80000000000001</v>
      </c>
      <c r="M7" s="86">
        <f>ROUND((M6*Assumptions!$B$5),0)*4.4</f>
        <v>158.4</v>
      </c>
      <c r="N7" s="86">
        <f>ROUND((N6*Assumptions!$B$5),0)*4.4</f>
        <v>176</v>
      </c>
      <c r="O7" s="86">
        <f>ROUND((O6*Assumptions!$B$5),0)*4.4</f>
        <v>193.60000000000002</v>
      </c>
      <c r="P7" s="130">
        <f t="shared" si="1"/>
        <v>1161.6000000000001</v>
      </c>
      <c r="Q7" s="86">
        <f>ROUND((Q6*Assumptions!$B$5),0)*4.4</f>
        <v>211.20000000000002</v>
      </c>
      <c r="R7" s="86">
        <f>ROUND((R6*Assumptions!$B$5),0)*4.4</f>
        <v>228.8</v>
      </c>
      <c r="S7" s="86">
        <f>ROUND((S6*Assumptions!$B$5),0)*4.4</f>
        <v>246.40000000000003</v>
      </c>
      <c r="T7" s="86">
        <f>ROUND((T6*Assumptions!$B$5),0)*4.4</f>
        <v>264</v>
      </c>
      <c r="U7" s="86">
        <f>ROUND((U6*Assumptions!$B$5),0)*4.4</f>
        <v>281.60000000000002</v>
      </c>
      <c r="V7" s="86">
        <f>ROUND((V6*Assumptions!$B$5),0)*4.4</f>
        <v>299.20000000000005</v>
      </c>
      <c r="W7" s="86">
        <f>ROUND((W6*Assumptions!$B$5),0)*4.4</f>
        <v>316.8</v>
      </c>
      <c r="X7" s="86">
        <f>ROUND((X6*Assumptions!$B$5),0)*4.4</f>
        <v>334.40000000000003</v>
      </c>
      <c r="Y7" s="86">
        <f>ROUND((Y6*Assumptions!$B$5),0)*4.4</f>
        <v>352</v>
      </c>
      <c r="Z7" s="86">
        <f>ROUND((Z6*Assumptions!$B$5),0)*4.4</f>
        <v>369.6</v>
      </c>
      <c r="AA7" s="86">
        <f>ROUND((AA6*Assumptions!$B$5),0)*4.4</f>
        <v>387.20000000000005</v>
      </c>
      <c r="AB7" s="86">
        <f>ROUND((AB6*Assumptions!$B$5),0)*4.4</f>
        <v>404.8</v>
      </c>
      <c r="AC7" s="130">
        <f t="shared" si="3"/>
        <v>3696</v>
      </c>
      <c r="AD7" s="86">
        <f>ROUND((AD6*Assumptions!$B$5),0)*4.4</f>
        <v>422.40000000000003</v>
      </c>
      <c r="AE7" s="86">
        <f>ROUND((AE6*Assumptions!$B$5),0)*4.4</f>
        <v>440.00000000000006</v>
      </c>
      <c r="AF7" s="86">
        <f>ROUND((AF6*Assumptions!$B$5),0)*4.4</f>
        <v>457.6</v>
      </c>
      <c r="AG7" s="86">
        <f>ROUND((AG6*Assumptions!$B$5),0)*4.4</f>
        <v>475.20000000000005</v>
      </c>
      <c r="AH7" s="86">
        <f>ROUND((AH6*Assumptions!$B$5),0)*4.4</f>
        <v>492.80000000000007</v>
      </c>
      <c r="AI7" s="86">
        <f>ROUND((AI6*Assumptions!$B$5),0)*4.4</f>
        <v>510.40000000000003</v>
      </c>
      <c r="AJ7" s="86">
        <f>ROUND((AJ6*Assumptions!$B$5),0)*4.4</f>
        <v>528</v>
      </c>
      <c r="AK7" s="86">
        <f>ROUND((AK6*Assumptions!$B$5),0)*4.4</f>
        <v>545.6</v>
      </c>
      <c r="AL7" s="86">
        <f>ROUND((AL6*Assumptions!$B$5),0)*4.4</f>
        <v>563.20000000000005</v>
      </c>
      <c r="AM7" s="86">
        <f>ROUND((AM6*Assumptions!$B$5),0)*4.4</f>
        <v>580.80000000000007</v>
      </c>
      <c r="AN7" s="86">
        <f>ROUND((AN6*Assumptions!$B$5),0)*4.4</f>
        <v>598.40000000000009</v>
      </c>
      <c r="AO7" s="86">
        <f>ROUND((AO6*Assumptions!$B$5),0)*4.4</f>
        <v>616</v>
      </c>
      <c r="AP7" s="130">
        <f t="shared" si="4"/>
        <v>6230.4</v>
      </c>
      <c r="AQ7" s="86">
        <f>ROUND((AQ6*Assumptions!$B$5),0)*4.4</f>
        <v>633.6</v>
      </c>
      <c r="AR7" s="86">
        <f>ROUND((AR6*Assumptions!$B$5),0)*4.4</f>
        <v>651.20000000000005</v>
      </c>
      <c r="AS7" s="86">
        <f>ROUND((AS6*Assumptions!$B$5),0)*4.4</f>
        <v>668.80000000000007</v>
      </c>
      <c r="AT7" s="86">
        <f>ROUND((AT6*Assumptions!$B$5),0)*4.4</f>
        <v>686.40000000000009</v>
      </c>
      <c r="AU7" s="86">
        <f>ROUND((AU6*Assumptions!$B$5),0)*4.4</f>
        <v>704</v>
      </c>
      <c r="AV7" s="86">
        <f>ROUND((AV6*Assumptions!$B$5),0)*4.4</f>
        <v>721.6</v>
      </c>
      <c r="AW7" s="86">
        <f>ROUND((AW6*Assumptions!$B$5),0)*4.4</f>
        <v>739.2</v>
      </c>
      <c r="AX7" s="86">
        <f>ROUND((AX6*Assumptions!$B$5),0)*4.4</f>
        <v>756.80000000000007</v>
      </c>
      <c r="AY7" s="86">
        <f>ROUND((AY6*Assumptions!$B$5),0)*4.4</f>
        <v>774.40000000000009</v>
      </c>
      <c r="AZ7" s="86">
        <f>ROUND((AZ6*Assumptions!$B$5),0)*4.4</f>
        <v>792.00000000000011</v>
      </c>
      <c r="BA7" s="86">
        <f>ROUND((BA6*Assumptions!$B$5),0)*4.4</f>
        <v>809.6</v>
      </c>
      <c r="BB7" s="86">
        <f>ROUND((BB6*Assumptions!$B$5),0)*4.4</f>
        <v>827.2</v>
      </c>
      <c r="BC7" s="130">
        <f t="shared" si="5"/>
        <v>8764.8000000000011</v>
      </c>
      <c r="BD7" s="86">
        <f>ROUND((BD6*Assumptions!$B$5),0)*4.4</f>
        <v>844.80000000000007</v>
      </c>
      <c r="BE7" s="86">
        <f>ROUND((BE6*Assumptions!$B$5),0)*4.4</f>
        <v>862.40000000000009</v>
      </c>
      <c r="BF7" s="86">
        <f>ROUND((BF6*Assumptions!$B$5),0)*4.4</f>
        <v>880.00000000000011</v>
      </c>
      <c r="BG7" s="86">
        <f>ROUND((BG6*Assumptions!$B$5),0)*4.4</f>
        <v>897.6</v>
      </c>
      <c r="BH7" s="86">
        <f>ROUND((BH6*Assumptions!$B$5),0)*4.4</f>
        <v>915.2</v>
      </c>
      <c r="BI7" s="86">
        <f>ROUND((BI6*Assumptions!$B$5),0)*4.4</f>
        <v>932.80000000000007</v>
      </c>
      <c r="BJ7" s="86">
        <f>ROUND((BJ6*Assumptions!$B$5),0)*4.4</f>
        <v>950.40000000000009</v>
      </c>
      <c r="BK7" s="86">
        <f>ROUND((BK6*Assumptions!$B$5),0)*4.4</f>
        <v>968.00000000000011</v>
      </c>
      <c r="BL7" s="86">
        <f>ROUND((BL6*Assumptions!$B$5),0)*4.4</f>
        <v>985.60000000000014</v>
      </c>
      <c r="BM7" s="86">
        <f>ROUND((BM6*Assumptions!$B$5),0)*4.4</f>
        <v>1003.2</v>
      </c>
      <c r="BN7" s="86">
        <f>ROUND((BN6*Assumptions!$B$5),0)*4.4</f>
        <v>1020.8000000000001</v>
      </c>
      <c r="BO7" s="86">
        <f>ROUND((BO6*Assumptions!$B$5),0)*4.4</f>
        <v>1038.4000000000001</v>
      </c>
      <c r="BP7" s="130">
        <f t="shared" si="6"/>
        <v>11299.2</v>
      </c>
    </row>
    <row r="8" spans="1:68" s="80" customFormat="1" ht="15.75" customHeight="1" x14ac:dyDescent="0.2">
      <c r="A8"/>
      <c r="B8" s="79" t="s">
        <v>119</v>
      </c>
      <c r="D8" s="82">
        <f>ROUND(D6*Assumptions!$B$15,0)</f>
        <v>0</v>
      </c>
      <c r="E8" s="82">
        <f>ROUND(E6*Assumptions!$B$15,0)</f>
        <v>0</v>
      </c>
      <c r="F8" s="82">
        <f>ROUND(F6*Assumptions!$B$15,0)</f>
        <v>0</v>
      </c>
      <c r="G8" s="82">
        <f>ROUND(G6*Assumptions!$B$15,0)</f>
        <v>0</v>
      </c>
      <c r="H8" s="82">
        <f>ROUND(H6*Assumptions!$B$15,0)</f>
        <v>0</v>
      </c>
      <c r="I8" s="82">
        <f>ROUND(I6*Assumptions!$B$15,0)</f>
        <v>0</v>
      </c>
      <c r="J8" s="82">
        <f>ROUND(J6*Assumptions!$B$15,0)</f>
        <v>0</v>
      </c>
      <c r="K8" s="82">
        <f>ROUND(K6*Assumptions!$B$15,0)</f>
        <v>0</v>
      </c>
      <c r="L8" s="82">
        <f>ROUND(L6*Assumptions!$B$15,0)</f>
        <v>0</v>
      </c>
      <c r="M8" s="82">
        <f>ROUND(M6*Assumptions!$B$15,0)</f>
        <v>0</v>
      </c>
      <c r="N8" s="82">
        <f>ROUND(N6*Assumptions!$B$15,0)</f>
        <v>0</v>
      </c>
      <c r="O8" s="82">
        <f>ROUND(O6*Assumptions!$B$15,0)</f>
        <v>0</v>
      </c>
      <c r="P8" s="129">
        <f>+O8</f>
        <v>0</v>
      </c>
      <c r="Q8" s="82">
        <f>ROUND(Q6*Assumptions!$B$15,0)</f>
        <v>0</v>
      </c>
      <c r="R8" s="82">
        <f>ROUND(R6*Assumptions!$B$15,0)</f>
        <v>0</v>
      </c>
      <c r="S8" s="82">
        <f>ROUND(S6*Assumptions!$B$15,0)</f>
        <v>0</v>
      </c>
      <c r="T8" s="82">
        <f>ROUND(T6*Assumptions!$B$15,0)</f>
        <v>0</v>
      </c>
      <c r="U8" s="82">
        <f>ROUND(U6*Assumptions!$B$15,0)</f>
        <v>0</v>
      </c>
      <c r="V8" s="82">
        <f>ROUND(V6*Assumptions!$B$15,0)</f>
        <v>0</v>
      </c>
      <c r="W8" s="82">
        <f>ROUND(W6*Assumptions!$B$15,0)</f>
        <v>0</v>
      </c>
      <c r="X8" s="82">
        <f>ROUND(X6*Assumptions!$B$15,0)</f>
        <v>0</v>
      </c>
      <c r="Y8" s="82">
        <f>ROUND(Y6*Assumptions!$B$15,0)</f>
        <v>0</v>
      </c>
      <c r="Z8" s="82">
        <f>ROUND(Z6*Assumptions!$B$15,0)</f>
        <v>0</v>
      </c>
      <c r="AA8" s="82">
        <f>ROUND(AA6*Assumptions!$B$15,0)</f>
        <v>0</v>
      </c>
      <c r="AB8" s="82">
        <f>ROUND(AB6*Assumptions!$B$15,0)</f>
        <v>0</v>
      </c>
      <c r="AC8" s="129">
        <f>+AB8</f>
        <v>0</v>
      </c>
      <c r="AD8" s="82">
        <f>ROUND(AD6*Assumptions!$B$15,0)</f>
        <v>0</v>
      </c>
      <c r="AE8" s="82">
        <f>ROUND(AE6*Assumptions!$B$15,0)</f>
        <v>0</v>
      </c>
      <c r="AF8" s="82">
        <f>ROUND(AF6*Assumptions!$B$15,0)</f>
        <v>0</v>
      </c>
      <c r="AG8" s="82">
        <f>ROUND(AG6*Assumptions!$B$15,0)</f>
        <v>0</v>
      </c>
      <c r="AH8" s="82">
        <f>ROUND(AH6*Assumptions!$B$15,0)</f>
        <v>0</v>
      </c>
      <c r="AI8" s="82">
        <f>ROUND(AI6*Assumptions!$B$15,0)</f>
        <v>0</v>
      </c>
      <c r="AJ8" s="82">
        <f>ROUND(AJ6*Assumptions!$B$15,0)</f>
        <v>0</v>
      </c>
      <c r="AK8" s="82">
        <f>ROUND(AK6*Assumptions!$B$15,0)</f>
        <v>0</v>
      </c>
      <c r="AL8" s="82">
        <f>ROUND(AL6*Assumptions!$B$15,0)</f>
        <v>0</v>
      </c>
      <c r="AM8" s="82">
        <f>ROUND(AM6*Assumptions!$B$15,0)</f>
        <v>0</v>
      </c>
      <c r="AN8" s="82">
        <f>ROUND(AN6*Assumptions!$B$15,0)</f>
        <v>0</v>
      </c>
      <c r="AO8" s="82">
        <f>ROUND(AO6*Assumptions!$B$15,0)</f>
        <v>0</v>
      </c>
      <c r="AP8" s="129">
        <f>+AO8</f>
        <v>0</v>
      </c>
      <c r="AQ8" s="82">
        <f>ROUND(AQ6*Assumptions!$B$15,0)</f>
        <v>0</v>
      </c>
      <c r="AR8" s="82">
        <f>ROUND(AR6*Assumptions!$B$15,0)</f>
        <v>0</v>
      </c>
      <c r="AS8" s="82">
        <f>ROUND(AS6*Assumptions!$B$15,0)</f>
        <v>0</v>
      </c>
      <c r="AT8" s="82">
        <f>ROUND(AT6*Assumptions!$B$15,0)</f>
        <v>0</v>
      </c>
      <c r="AU8" s="82">
        <f>ROUND(AU6*Assumptions!$B$15,0)</f>
        <v>0</v>
      </c>
      <c r="AV8" s="82">
        <f>ROUND(AV6*Assumptions!$B$15,0)</f>
        <v>0</v>
      </c>
      <c r="AW8" s="82">
        <f>ROUND(AW6*Assumptions!$B$15,0)</f>
        <v>0</v>
      </c>
      <c r="AX8" s="82">
        <f>ROUND(AX6*Assumptions!$B$15,0)</f>
        <v>0</v>
      </c>
      <c r="AY8" s="82">
        <f>ROUND(AY6*Assumptions!$B$15,0)</f>
        <v>0</v>
      </c>
      <c r="AZ8" s="82">
        <f>ROUND(AZ6*Assumptions!$B$15,0)</f>
        <v>0</v>
      </c>
      <c r="BA8" s="82">
        <f>ROUND(BA6*Assumptions!$B$15,0)</f>
        <v>0</v>
      </c>
      <c r="BB8" s="82">
        <f>ROUND(BB6*Assumptions!$B$15,0)</f>
        <v>0</v>
      </c>
      <c r="BC8" s="129">
        <f>+BB8</f>
        <v>0</v>
      </c>
      <c r="BD8" s="82">
        <f>ROUND(BD6*Assumptions!$B$15,0)</f>
        <v>0</v>
      </c>
      <c r="BE8" s="82">
        <f>ROUND(BE6*Assumptions!$B$15,0)</f>
        <v>0</v>
      </c>
      <c r="BF8" s="82">
        <f>ROUND(BF6*Assumptions!$B$15,0)</f>
        <v>0</v>
      </c>
      <c r="BG8" s="82">
        <f>ROUND(BG6*Assumptions!$B$15,0)</f>
        <v>0</v>
      </c>
      <c r="BH8" s="82">
        <f>ROUND(BH6*Assumptions!$B$15,0)</f>
        <v>0</v>
      </c>
      <c r="BI8" s="82">
        <f>ROUND(BI6*Assumptions!$B$15,0)</f>
        <v>0</v>
      </c>
      <c r="BJ8" s="82">
        <f>ROUND(BJ6*Assumptions!$B$15,0)</f>
        <v>0</v>
      </c>
      <c r="BK8" s="82">
        <f>ROUND(BK6*Assumptions!$B$15,0)</f>
        <v>0</v>
      </c>
      <c r="BL8" s="82">
        <f>ROUND(BL6*Assumptions!$B$15,0)</f>
        <v>0</v>
      </c>
      <c r="BM8" s="82">
        <f>ROUND(BM6*Assumptions!$B$15,0)</f>
        <v>0</v>
      </c>
      <c r="BN8" s="82">
        <f>ROUND(BN6*Assumptions!$B$15,0)</f>
        <v>0</v>
      </c>
      <c r="BO8" s="82">
        <f>ROUND(BO6*Assumptions!$B$15,0)</f>
        <v>0</v>
      </c>
      <c r="BP8" s="129">
        <f>+BO8</f>
        <v>0</v>
      </c>
    </row>
    <row r="9" spans="1:68" s="89" customFormat="1" ht="15.75" customHeight="1" x14ac:dyDescent="0.2">
      <c r="A9"/>
      <c r="B9" s="88" t="s">
        <v>128</v>
      </c>
      <c r="D9" s="90">
        <f>+D8*Assumptions!$B$16</f>
        <v>0</v>
      </c>
      <c r="E9" s="90">
        <f>+E8*Assumptions!$B$16</f>
        <v>0</v>
      </c>
      <c r="F9" s="90">
        <f>+F8*Assumptions!$B$16</f>
        <v>0</v>
      </c>
      <c r="G9" s="90">
        <f>+G8*Assumptions!$B$16</f>
        <v>0</v>
      </c>
      <c r="H9" s="90">
        <f>+H8*Assumptions!$B$16</f>
        <v>0</v>
      </c>
      <c r="I9" s="90">
        <f>+I8*Assumptions!$B$16</f>
        <v>0</v>
      </c>
      <c r="J9" s="90">
        <f>+J8*Assumptions!$B$16</f>
        <v>0</v>
      </c>
      <c r="K9" s="90">
        <f>+K8*Assumptions!$B$16</f>
        <v>0</v>
      </c>
      <c r="L9" s="90">
        <f>+L8*Assumptions!$B$16</f>
        <v>0</v>
      </c>
      <c r="M9" s="90">
        <f>+M8*Assumptions!$B$16</f>
        <v>0</v>
      </c>
      <c r="N9" s="90">
        <f>+N8*Assumptions!$B$16</f>
        <v>0</v>
      </c>
      <c r="O9" s="90">
        <f>+O8*Assumptions!$B$16</f>
        <v>0</v>
      </c>
      <c r="P9" s="127">
        <f t="shared" si="1"/>
        <v>0</v>
      </c>
      <c r="Q9" s="90">
        <f>+Q8*Assumptions!$B$16</f>
        <v>0</v>
      </c>
      <c r="R9" s="90">
        <f>+R8*Assumptions!$B$16</f>
        <v>0</v>
      </c>
      <c r="S9" s="90">
        <f>+S8*Assumptions!$B$16</f>
        <v>0</v>
      </c>
      <c r="T9" s="90">
        <f>+T8*Assumptions!$B$16</f>
        <v>0</v>
      </c>
      <c r="U9" s="90">
        <f>+U8*Assumptions!$B$16</f>
        <v>0</v>
      </c>
      <c r="V9" s="90">
        <f>+V8*Assumptions!$B$16</f>
        <v>0</v>
      </c>
      <c r="W9" s="90">
        <f>+W8*Assumptions!$B$16</f>
        <v>0</v>
      </c>
      <c r="X9" s="90">
        <f>+X8*Assumptions!$B$16</f>
        <v>0</v>
      </c>
      <c r="Y9" s="90">
        <f>+Y8*Assumptions!$B$16</f>
        <v>0</v>
      </c>
      <c r="Z9" s="90">
        <f>+Z8*Assumptions!$B$16</f>
        <v>0</v>
      </c>
      <c r="AA9" s="90">
        <f>+AA8*Assumptions!$B$16</f>
        <v>0</v>
      </c>
      <c r="AB9" s="90">
        <f>+AB8*Assumptions!$B$16</f>
        <v>0</v>
      </c>
      <c r="AC9" s="127">
        <f t="shared" si="3"/>
        <v>0</v>
      </c>
      <c r="AD9" s="90">
        <f>+AD8*Assumptions!$B$16</f>
        <v>0</v>
      </c>
      <c r="AE9" s="90">
        <f>+AE8*Assumptions!$B$16</f>
        <v>0</v>
      </c>
      <c r="AF9" s="90">
        <f>+AF8*Assumptions!$B$16</f>
        <v>0</v>
      </c>
      <c r="AG9" s="90">
        <f>+AG8*Assumptions!$B$16</f>
        <v>0</v>
      </c>
      <c r="AH9" s="90">
        <f>+AH8*Assumptions!$B$16</f>
        <v>0</v>
      </c>
      <c r="AI9" s="90">
        <f>+AI8*Assumptions!$B$16</f>
        <v>0</v>
      </c>
      <c r="AJ9" s="90">
        <f>+AJ8*Assumptions!$B$16</f>
        <v>0</v>
      </c>
      <c r="AK9" s="90">
        <f>+AK8*Assumptions!$B$16</f>
        <v>0</v>
      </c>
      <c r="AL9" s="90">
        <f>+AL8*Assumptions!$B$16</f>
        <v>0</v>
      </c>
      <c r="AM9" s="90">
        <f>+AM8*Assumptions!$B$16</f>
        <v>0</v>
      </c>
      <c r="AN9" s="90">
        <f>+AN8*Assumptions!$B$16</f>
        <v>0</v>
      </c>
      <c r="AO9" s="90">
        <f>+AO8*Assumptions!$B$16</f>
        <v>0</v>
      </c>
      <c r="AP9" s="127">
        <f t="shared" si="4"/>
        <v>0</v>
      </c>
      <c r="AQ9" s="90">
        <f>+AQ8*Assumptions!$B$16</f>
        <v>0</v>
      </c>
      <c r="AR9" s="90">
        <f>+AR8*Assumptions!$B$16</f>
        <v>0</v>
      </c>
      <c r="AS9" s="90">
        <f>+AS8*Assumptions!$B$16</f>
        <v>0</v>
      </c>
      <c r="AT9" s="90">
        <f>+AT8*Assumptions!$B$16</f>
        <v>0</v>
      </c>
      <c r="AU9" s="90">
        <f>+AU8*Assumptions!$B$16</f>
        <v>0</v>
      </c>
      <c r="AV9" s="90">
        <f>+AV8*Assumptions!$B$16</f>
        <v>0</v>
      </c>
      <c r="AW9" s="90">
        <f>+AW8*Assumptions!$B$16</f>
        <v>0</v>
      </c>
      <c r="AX9" s="90">
        <f>+AX8*Assumptions!$B$16</f>
        <v>0</v>
      </c>
      <c r="AY9" s="90">
        <f>+AY8*Assumptions!$B$16</f>
        <v>0</v>
      </c>
      <c r="AZ9" s="90">
        <f>+AZ8*Assumptions!$B$16</f>
        <v>0</v>
      </c>
      <c r="BA9" s="90">
        <f>+BA8*Assumptions!$B$16</f>
        <v>0</v>
      </c>
      <c r="BB9" s="90">
        <f>+BB8*Assumptions!$B$16</f>
        <v>0</v>
      </c>
      <c r="BC9" s="127">
        <f t="shared" si="5"/>
        <v>0</v>
      </c>
      <c r="BD9" s="90">
        <f>+BD8*Assumptions!$B$16</f>
        <v>0</v>
      </c>
      <c r="BE9" s="90">
        <f>+BE8*Assumptions!$B$16</f>
        <v>0</v>
      </c>
      <c r="BF9" s="90">
        <f>+BF8*Assumptions!$B$16</f>
        <v>0</v>
      </c>
      <c r="BG9" s="90">
        <f>+BG8*Assumptions!$B$16</f>
        <v>0</v>
      </c>
      <c r="BH9" s="90">
        <f>+BH8*Assumptions!$B$16</f>
        <v>0</v>
      </c>
      <c r="BI9" s="90">
        <f>+BI8*Assumptions!$B$16</f>
        <v>0</v>
      </c>
      <c r="BJ9" s="90">
        <f>+BJ8*Assumptions!$B$16</f>
        <v>0</v>
      </c>
      <c r="BK9" s="90">
        <f>+BK8*Assumptions!$B$16</f>
        <v>0</v>
      </c>
      <c r="BL9" s="90">
        <f>+BL8*Assumptions!$B$16</f>
        <v>0</v>
      </c>
      <c r="BM9" s="90">
        <f>+BM8*Assumptions!$B$16</f>
        <v>0</v>
      </c>
      <c r="BN9" s="90">
        <f>+BN8*Assumptions!$B$16</f>
        <v>0</v>
      </c>
      <c r="BO9" s="90">
        <f>+BO8*Assumptions!$B$16</f>
        <v>0</v>
      </c>
      <c r="BP9" s="127">
        <f t="shared" si="6"/>
        <v>0</v>
      </c>
    </row>
    <row r="10" spans="1:68" s="84" customFormat="1" ht="15.75" customHeight="1" x14ac:dyDescent="0.2">
      <c r="A10"/>
      <c r="B10" s="83" t="s">
        <v>129</v>
      </c>
      <c r="D10" s="91"/>
      <c r="E10" s="91">
        <f>IF(E9&lt;1,0,LOOKUP(E9,Assumptions!$E$14:$E$19,Assumptions!$G$14:$G$19))</f>
        <v>0</v>
      </c>
      <c r="F10" s="91">
        <f>IF(F9&lt;1,0,LOOKUP(F9,Assumptions!$E$14:$E$19,Assumptions!$G$14:$G$19))</f>
        <v>0</v>
      </c>
      <c r="G10" s="91">
        <f>IF(G9&lt;1,0,LOOKUP(G9,Assumptions!$E$14:$E$19,Assumptions!$G$14:$G$19))</f>
        <v>0</v>
      </c>
      <c r="H10" s="91">
        <f>IF(H9&lt;1,0,LOOKUP(H9,Assumptions!$E$14:$E$19,Assumptions!$G$14:$G$19))</f>
        <v>0</v>
      </c>
      <c r="I10" s="91">
        <f>IF(I9&lt;1,0,LOOKUP(I9,Assumptions!$E$14:$E$19,Assumptions!$G$14:$G$19))</f>
        <v>0</v>
      </c>
      <c r="J10" s="91">
        <f>IF(J9&lt;1,0,LOOKUP(J9,Assumptions!$E$14:$E$19,Assumptions!$G$14:$G$19))</f>
        <v>0</v>
      </c>
      <c r="K10" s="91">
        <f>IF(K9&lt;1,0,LOOKUP(K9,Assumptions!$E$14:$E$19,Assumptions!$G$14:$G$19))</f>
        <v>0</v>
      </c>
      <c r="L10" s="91">
        <f>IF(L9&lt;1,0,LOOKUP(L9,Assumptions!$E$14:$E$19,Assumptions!$G$14:$G$19))</f>
        <v>0</v>
      </c>
      <c r="M10" s="91">
        <f>IF(M9&lt;1,0,LOOKUP(M9,Assumptions!$E$14:$E$19,Assumptions!$G$14:$G$19))</f>
        <v>0</v>
      </c>
      <c r="N10" s="91">
        <f>IF(N9&lt;1,0,LOOKUP(N9,Assumptions!$E$14:$E$19,Assumptions!$G$14:$G$19))</f>
        <v>0</v>
      </c>
      <c r="O10" s="91">
        <f>IF(O9&lt;1,0,LOOKUP(O9,Assumptions!$E$14:$E$19,Assumptions!$G$14:$G$19))</f>
        <v>0</v>
      </c>
      <c r="P10" s="131"/>
      <c r="Q10" s="91">
        <f>IF(Q9&lt;1,0,LOOKUP(Q9,Assumptions!$E$14:$E$19,Assumptions!$G$14:$G$19))</f>
        <v>0</v>
      </c>
      <c r="R10" s="91">
        <f>IF(R9&lt;1,0,LOOKUP(R9,Assumptions!$E$14:$E$19,Assumptions!$G$14:$G$19))</f>
        <v>0</v>
      </c>
      <c r="S10" s="91">
        <f>IF(S9&lt;1,0,LOOKUP(S9,Assumptions!$E$14:$E$19,Assumptions!$G$14:$G$19))</f>
        <v>0</v>
      </c>
      <c r="T10" s="91">
        <f>IF(T9&lt;1,0,LOOKUP(T9,Assumptions!$E$14:$E$19,Assumptions!$G$14:$G$19))</f>
        <v>0</v>
      </c>
      <c r="U10" s="91">
        <f>IF(U9&lt;1,0,LOOKUP(U9,Assumptions!$E$14:$E$19,Assumptions!$G$14:$G$19))</f>
        <v>0</v>
      </c>
      <c r="V10" s="91">
        <f>IF(V9&lt;1,0,LOOKUP(V9,Assumptions!$E$14:$E$19,Assumptions!$G$14:$G$19))</f>
        <v>0</v>
      </c>
      <c r="W10" s="91">
        <f>IF(W9&lt;1,0,LOOKUP(W9,Assumptions!$E$14:$E$19,Assumptions!$G$14:$G$19))</f>
        <v>0</v>
      </c>
      <c r="X10" s="91">
        <f>IF(X9&lt;1,0,LOOKUP(X9,Assumptions!$E$14:$E$19,Assumptions!$G$14:$G$19))</f>
        <v>0</v>
      </c>
      <c r="Y10" s="91">
        <f>IF(Y9&lt;1,0,LOOKUP(Y9,Assumptions!$E$14:$E$19,Assumptions!$G$14:$G$19))</f>
        <v>0</v>
      </c>
      <c r="Z10" s="91">
        <f>IF(Z9&lt;1,0,LOOKUP(Z9,Assumptions!$E$14:$E$19,Assumptions!$G$14:$G$19))</f>
        <v>0</v>
      </c>
      <c r="AA10" s="91">
        <f>IF(AA9&lt;1,0,LOOKUP(AA9,Assumptions!$E$14:$E$19,Assumptions!$G$14:$G$19))</f>
        <v>0</v>
      </c>
      <c r="AB10" s="91">
        <f>IF(AB9&lt;1,0,LOOKUP(AB9,Assumptions!$E$14:$E$19,Assumptions!$G$14:$G$19))</f>
        <v>0</v>
      </c>
      <c r="AC10" s="131"/>
      <c r="AD10" s="91">
        <f>IF(AD9&lt;1,0,LOOKUP(AD9,Assumptions!$E$14:$E$19,Assumptions!$G$14:$G$19))</f>
        <v>0</v>
      </c>
      <c r="AE10" s="91">
        <f>IF(AE9&lt;1,0,LOOKUP(AE9,Assumptions!$E$14:$E$19,Assumptions!$G$14:$G$19))</f>
        <v>0</v>
      </c>
      <c r="AF10" s="91">
        <f>IF(AF9&lt;1,0,LOOKUP(AF9,Assumptions!$E$14:$E$19,Assumptions!$G$14:$G$19))</f>
        <v>0</v>
      </c>
      <c r="AG10" s="91">
        <f>IF(AG9&lt;1,0,LOOKUP(AG9,Assumptions!$E$14:$E$19,Assumptions!$G$14:$G$19))</f>
        <v>0</v>
      </c>
      <c r="AH10" s="91">
        <f>IF(AH9&lt;1,0,LOOKUP(AH9,Assumptions!$E$14:$E$19,Assumptions!$G$14:$G$19))</f>
        <v>0</v>
      </c>
      <c r="AI10" s="91">
        <f>IF(AI9&lt;1,0,LOOKUP(AI9,Assumptions!$E$14:$E$19,Assumptions!$G$14:$G$19))</f>
        <v>0</v>
      </c>
      <c r="AJ10" s="91">
        <f>IF(AJ9&lt;1,0,LOOKUP(AJ9,Assumptions!$E$14:$E$19,Assumptions!$G$14:$G$19))</f>
        <v>0</v>
      </c>
      <c r="AK10" s="91">
        <f>IF(AK9&lt;1,0,LOOKUP(AK9,Assumptions!$E$14:$E$19,Assumptions!$G$14:$G$19))</f>
        <v>0</v>
      </c>
      <c r="AL10" s="91">
        <f>IF(AL9&lt;1,0,LOOKUP(AL9,Assumptions!$E$14:$E$19,Assumptions!$G$14:$G$19))</f>
        <v>0</v>
      </c>
      <c r="AM10" s="91">
        <f>IF(AM9&lt;1,0,LOOKUP(AM9,Assumptions!$E$14:$E$19,Assumptions!$G$14:$G$19))</f>
        <v>0</v>
      </c>
      <c r="AN10" s="91">
        <f>IF(AN9&lt;1,0,LOOKUP(AN9,Assumptions!$E$14:$E$19,Assumptions!$G$14:$G$19))</f>
        <v>0</v>
      </c>
      <c r="AO10" s="91">
        <f>IF(AO9&lt;1,0,LOOKUP(AO9,Assumptions!$E$14:$E$19,Assumptions!$G$14:$G$19))</f>
        <v>0</v>
      </c>
      <c r="AP10" s="131"/>
      <c r="AQ10" s="91">
        <f>IF(AQ9&lt;1,0,LOOKUP(AQ9,Assumptions!$E$14:$E$19,Assumptions!$G$14:$G$19))</f>
        <v>0</v>
      </c>
      <c r="AR10" s="91">
        <f>IF(AR9&lt;1,0,LOOKUP(AR9,Assumptions!$E$14:$E$19,Assumptions!$G$14:$G$19))</f>
        <v>0</v>
      </c>
      <c r="AS10" s="91">
        <f>IF(AS9&lt;1,0,LOOKUP(AS9,Assumptions!$E$14:$E$19,Assumptions!$G$14:$G$19))</f>
        <v>0</v>
      </c>
      <c r="AT10" s="91">
        <f>IF(AT9&lt;1,0,LOOKUP(AT9,Assumptions!$E$14:$E$19,Assumptions!$G$14:$G$19))</f>
        <v>0</v>
      </c>
      <c r="AU10" s="91">
        <f>IF(AU9&lt;1,0,LOOKUP(AU9,Assumptions!$E$14:$E$19,Assumptions!$G$14:$G$19))</f>
        <v>0</v>
      </c>
      <c r="AV10" s="91">
        <f>IF(AV9&lt;1,0,LOOKUP(AV9,Assumptions!$E$14:$E$19,Assumptions!$G$14:$G$19))</f>
        <v>0</v>
      </c>
      <c r="AW10" s="91">
        <f>IF(AW9&lt;1,0,LOOKUP(AW9,Assumptions!$E$14:$E$19,Assumptions!$G$14:$G$19))</f>
        <v>0</v>
      </c>
      <c r="AX10" s="91">
        <f>IF(AX9&lt;1,0,LOOKUP(AX9,Assumptions!$E$14:$E$19,Assumptions!$G$14:$G$19))</f>
        <v>0</v>
      </c>
      <c r="AY10" s="91">
        <f>IF(AY9&lt;1,0,LOOKUP(AY9,Assumptions!$E$14:$E$19,Assumptions!$G$14:$G$19))</f>
        <v>0</v>
      </c>
      <c r="AZ10" s="91">
        <f>IF(AZ9&lt;1,0,LOOKUP(AZ9,Assumptions!$E$14:$E$19,Assumptions!$G$14:$G$19))</f>
        <v>0</v>
      </c>
      <c r="BA10" s="91">
        <f>IF(BA9&lt;1,0,LOOKUP(BA9,Assumptions!$E$14:$E$19,Assumptions!$G$14:$G$19))</f>
        <v>0</v>
      </c>
      <c r="BB10" s="91">
        <f>IF(BB9&lt;1,0,LOOKUP(BB9,Assumptions!$E$14:$E$19,Assumptions!$G$14:$G$19))</f>
        <v>0</v>
      </c>
      <c r="BC10" s="131"/>
      <c r="BD10" s="91">
        <f>IF(BD9&lt;1,0,LOOKUP(BD9,Assumptions!$E$14:$E$19,Assumptions!$G$14:$G$19))</f>
        <v>0</v>
      </c>
      <c r="BE10" s="91">
        <f>IF(BE9&lt;1,0,LOOKUP(BE9,Assumptions!$E$14:$E$19,Assumptions!$G$14:$G$19))</f>
        <v>0</v>
      </c>
      <c r="BF10" s="91">
        <f>IF(BF9&lt;1,0,LOOKUP(BF9,Assumptions!$E$14:$E$19,Assumptions!$G$14:$G$19))</f>
        <v>0</v>
      </c>
      <c r="BG10" s="91">
        <f>IF(BG9&lt;1,0,LOOKUP(BG9,Assumptions!$E$14:$E$19,Assumptions!$G$14:$G$19))</f>
        <v>0</v>
      </c>
      <c r="BH10" s="91">
        <f>IF(BH9&lt;1,0,LOOKUP(BH9,Assumptions!$E$14:$E$19,Assumptions!$G$14:$G$19))</f>
        <v>0</v>
      </c>
      <c r="BI10" s="91">
        <f>IF(BI9&lt;1,0,LOOKUP(BI9,Assumptions!$E$14:$E$19,Assumptions!$G$14:$G$19))</f>
        <v>0</v>
      </c>
      <c r="BJ10" s="91">
        <f>IF(BJ9&lt;1,0,LOOKUP(BJ9,Assumptions!$E$14:$E$19,Assumptions!$G$14:$G$19))</f>
        <v>0</v>
      </c>
      <c r="BK10" s="91">
        <f>IF(BK9&lt;1,0,LOOKUP(BK9,Assumptions!$E$14:$E$19,Assumptions!$G$14:$G$19))</f>
        <v>0</v>
      </c>
      <c r="BL10" s="91">
        <f>IF(BL9&lt;1,0,LOOKUP(BL9,Assumptions!$E$14:$E$19,Assumptions!$G$14:$G$19))</f>
        <v>0</v>
      </c>
      <c r="BM10" s="91">
        <f>IF(BM9&lt;1,0,LOOKUP(BM9,Assumptions!$E$14:$E$19,Assumptions!$G$14:$G$19))</f>
        <v>0</v>
      </c>
      <c r="BN10" s="91">
        <f>IF(BN9&lt;1,0,LOOKUP(BN9,Assumptions!$E$14:$E$19,Assumptions!$G$14:$G$19))</f>
        <v>0</v>
      </c>
      <c r="BO10" s="91">
        <f>IF(BO9&lt;1,0,LOOKUP(BO9,Assumptions!$E$14:$E$19,Assumptions!$G$14:$G$19))</f>
        <v>0</v>
      </c>
      <c r="BP10" s="131"/>
    </row>
    <row r="11" spans="1:68" s="93" customFormat="1" ht="15.75" customHeight="1" x14ac:dyDescent="0.2">
      <c r="A11"/>
      <c r="B11" s="92" t="s">
        <v>146</v>
      </c>
      <c r="D11" s="82">
        <f>ROUND(D6*Assumptions!$B$21,0)</f>
        <v>0</v>
      </c>
      <c r="E11" s="82">
        <f>ROUND(E6*Assumptions!$B$21,0)</f>
        <v>0</v>
      </c>
      <c r="F11" s="82">
        <f>ROUND(F6*Assumptions!$B$21,0)</f>
        <v>0</v>
      </c>
      <c r="G11" s="82">
        <f>ROUND(G6*Assumptions!$B$21,0)</f>
        <v>0</v>
      </c>
      <c r="H11" s="82">
        <f>ROUND(H6*Assumptions!$B$21,0)</f>
        <v>0</v>
      </c>
      <c r="I11" s="82">
        <f>ROUND(I6*Assumptions!$B$21,0)</f>
        <v>0</v>
      </c>
      <c r="J11" s="82">
        <f>ROUND(J6*Assumptions!$B$21,0)</f>
        <v>0</v>
      </c>
      <c r="K11" s="82">
        <f>ROUND(K6*Assumptions!$B$21,0)</f>
        <v>0</v>
      </c>
      <c r="L11" s="82">
        <f>ROUND(L6*Assumptions!$B$21,0)</f>
        <v>0</v>
      </c>
      <c r="M11" s="82">
        <f>ROUND(M6*Assumptions!$B$21,0)</f>
        <v>0</v>
      </c>
      <c r="N11" s="82">
        <f>ROUND(N6*Assumptions!$B$21,0)</f>
        <v>0</v>
      </c>
      <c r="O11" s="82">
        <f>ROUND(O6*Assumptions!$B$21,0)</f>
        <v>0</v>
      </c>
      <c r="P11" s="129">
        <f>+O11</f>
        <v>0</v>
      </c>
      <c r="Q11" s="82">
        <f>ROUND(Q6*Assumptions!$B$21,0)</f>
        <v>0</v>
      </c>
      <c r="R11" s="82">
        <f>ROUND(R6*Assumptions!$B$21,0)</f>
        <v>0</v>
      </c>
      <c r="S11" s="82">
        <f>ROUND(S6*Assumptions!$B$21,0)</f>
        <v>0</v>
      </c>
      <c r="T11" s="82">
        <f>ROUND(T6*Assumptions!$B$21,0)</f>
        <v>0</v>
      </c>
      <c r="U11" s="82">
        <f>ROUND(U6*Assumptions!$B$21,0)</f>
        <v>0</v>
      </c>
      <c r="V11" s="82">
        <f>ROUND(V6*Assumptions!$B$21,0)</f>
        <v>0</v>
      </c>
      <c r="W11" s="82">
        <f>ROUND(W6*Assumptions!$B$21,0)</f>
        <v>0</v>
      </c>
      <c r="X11" s="82">
        <f>ROUND(X6*Assumptions!$B$21,0)</f>
        <v>0</v>
      </c>
      <c r="Y11" s="82">
        <f>ROUND(Y6*Assumptions!$B$21,0)</f>
        <v>0</v>
      </c>
      <c r="Z11" s="82">
        <f>ROUND(Z6*Assumptions!$B$21,0)</f>
        <v>0</v>
      </c>
      <c r="AA11" s="82">
        <f>ROUND(AA6*Assumptions!$B$21,0)</f>
        <v>0</v>
      </c>
      <c r="AB11" s="82">
        <f>ROUND(AB6*Assumptions!$B$21,0)</f>
        <v>0</v>
      </c>
      <c r="AC11" s="129">
        <f>+AB11</f>
        <v>0</v>
      </c>
      <c r="AD11" s="82">
        <f>ROUND(AD6*Assumptions!$B$21,0)</f>
        <v>0</v>
      </c>
      <c r="AE11" s="82">
        <f>ROUND(AE6*Assumptions!$B$21,0)</f>
        <v>0</v>
      </c>
      <c r="AF11" s="82">
        <f>ROUND(AF6*Assumptions!$B$21,0)</f>
        <v>0</v>
      </c>
      <c r="AG11" s="82">
        <f>ROUND(AG6*Assumptions!$B$21,0)</f>
        <v>0</v>
      </c>
      <c r="AH11" s="82">
        <f>ROUND(AH6*Assumptions!$B$21,0)</f>
        <v>0</v>
      </c>
      <c r="AI11" s="82">
        <f>ROUND(AI6*Assumptions!$B$21,0)</f>
        <v>0</v>
      </c>
      <c r="AJ11" s="82">
        <f>ROUND(AJ6*Assumptions!$B$21,0)</f>
        <v>0</v>
      </c>
      <c r="AK11" s="82">
        <f>ROUND(AK6*Assumptions!$B$21,0)</f>
        <v>0</v>
      </c>
      <c r="AL11" s="82">
        <f>ROUND(AL6*Assumptions!$B$21,0)</f>
        <v>0</v>
      </c>
      <c r="AM11" s="82">
        <f>ROUND(AM6*Assumptions!$B$21,0)</f>
        <v>0</v>
      </c>
      <c r="AN11" s="82">
        <f>ROUND(AN6*Assumptions!$B$21,0)</f>
        <v>0</v>
      </c>
      <c r="AO11" s="82">
        <f>ROUND(AO6*Assumptions!$B$21,0)</f>
        <v>0</v>
      </c>
      <c r="AP11" s="129">
        <f>+AO11</f>
        <v>0</v>
      </c>
      <c r="AQ11" s="82">
        <f>ROUND(AQ6*Assumptions!$B$21,0)</f>
        <v>0</v>
      </c>
      <c r="AR11" s="82">
        <f>ROUND(AR6*Assumptions!$B$21,0)</f>
        <v>0</v>
      </c>
      <c r="AS11" s="82">
        <f>ROUND(AS6*Assumptions!$B$21,0)</f>
        <v>0</v>
      </c>
      <c r="AT11" s="82">
        <f>ROUND(AT6*Assumptions!$B$21,0)</f>
        <v>0</v>
      </c>
      <c r="AU11" s="82">
        <f>ROUND(AU6*Assumptions!$B$21,0)</f>
        <v>0</v>
      </c>
      <c r="AV11" s="82">
        <f>ROUND(AV6*Assumptions!$B$21,0)</f>
        <v>0</v>
      </c>
      <c r="AW11" s="82">
        <f>ROUND(AW6*Assumptions!$B$21,0)</f>
        <v>0</v>
      </c>
      <c r="AX11" s="82">
        <f>ROUND(AX6*Assumptions!$B$21,0)</f>
        <v>0</v>
      </c>
      <c r="AY11" s="82">
        <f>ROUND(AY6*Assumptions!$B$21,0)</f>
        <v>0</v>
      </c>
      <c r="AZ11" s="82">
        <f>ROUND(AZ6*Assumptions!$B$21,0)</f>
        <v>0</v>
      </c>
      <c r="BA11" s="82">
        <f>ROUND(BA6*Assumptions!$B$21,0)</f>
        <v>0</v>
      </c>
      <c r="BB11" s="82">
        <f>ROUND(BB6*Assumptions!$B$21,0)</f>
        <v>0</v>
      </c>
      <c r="BC11" s="129">
        <f>+BB11</f>
        <v>0</v>
      </c>
      <c r="BD11" s="82">
        <f>ROUND(BD6*Assumptions!$B$21,0)</f>
        <v>0</v>
      </c>
      <c r="BE11" s="82">
        <f>ROUND(BE6*Assumptions!$B$21,0)</f>
        <v>0</v>
      </c>
      <c r="BF11" s="82">
        <f>ROUND(BF6*Assumptions!$B$21,0)</f>
        <v>0</v>
      </c>
      <c r="BG11" s="82">
        <f>ROUND(BG6*Assumptions!$B$21,0)</f>
        <v>0</v>
      </c>
      <c r="BH11" s="82">
        <f>ROUND(BH6*Assumptions!$B$21,0)</f>
        <v>0</v>
      </c>
      <c r="BI11" s="82">
        <f>ROUND(BI6*Assumptions!$B$21,0)</f>
        <v>0</v>
      </c>
      <c r="BJ11" s="82">
        <f>ROUND(BJ6*Assumptions!$B$21,0)</f>
        <v>0</v>
      </c>
      <c r="BK11" s="82">
        <f>ROUND(BK6*Assumptions!$B$21,0)</f>
        <v>0</v>
      </c>
      <c r="BL11" s="82">
        <f>ROUND(BL6*Assumptions!$B$21,0)</f>
        <v>0</v>
      </c>
      <c r="BM11" s="82">
        <f>ROUND(BM6*Assumptions!$B$21,0)</f>
        <v>0</v>
      </c>
      <c r="BN11" s="82">
        <f>ROUND(BN6*Assumptions!$B$21,0)</f>
        <v>0</v>
      </c>
      <c r="BO11" s="82">
        <f>ROUND(BO6*Assumptions!$B$21,0)</f>
        <v>0</v>
      </c>
      <c r="BP11" s="129">
        <f>+BO11</f>
        <v>0</v>
      </c>
    </row>
    <row r="12" spans="1:68" s="84" customFormat="1" ht="15.75" customHeight="1" x14ac:dyDescent="0.2">
      <c r="A12"/>
      <c r="B12" s="83" t="s">
        <v>147</v>
      </c>
      <c r="D12" s="86">
        <f>+D11*Assumptions!$B$22</f>
        <v>0</v>
      </c>
      <c r="E12" s="86">
        <f>+E11*Assumptions!$B$22</f>
        <v>0</v>
      </c>
      <c r="F12" s="86">
        <f>+F11*Assumptions!$B$22</f>
        <v>0</v>
      </c>
      <c r="G12" s="86">
        <f>+G11*Assumptions!$B$22</f>
        <v>0</v>
      </c>
      <c r="H12" s="86">
        <f>+H11*Assumptions!$B$22</f>
        <v>0</v>
      </c>
      <c r="I12" s="86">
        <f>+I11*Assumptions!$B$22</f>
        <v>0</v>
      </c>
      <c r="J12" s="86">
        <f>+J11*Assumptions!$B$22</f>
        <v>0</v>
      </c>
      <c r="K12" s="86">
        <f>+K11*Assumptions!$B$22</f>
        <v>0</v>
      </c>
      <c r="L12" s="86">
        <f>+L11*Assumptions!$B$22</f>
        <v>0</v>
      </c>
      <c r="M12" s="86">
        <f>+M11*Assumptions!$B$22</f>
        <v>0</v>
      </c>
      <c r="N12" s="86">
        <f>+N11*Assumptions!$B$22</f>
        <v>0</v>
      </c>
      <c r="O12" s="86">
        <f>+O11*Assumptions!$B$22</f>
        <v>0</v>
      </c>
      <c r="P12" s="130">
        <f t="shared" si="1"/>
        <v>0</v>
      </c>
      <c r="Q12" s="86">
        <f>+Q11*Assumptions!$B$22</f>
        <v>0</v>
      </c>
      <c r="R12" s="86">
        <f>+R11*Assumptions!$B$22</f>
        <v>0</v>
      </c>
      <c r="S12" s="86">
        <f>+S11*Assumptions!$B$22</f>
        <v>0</v>
      </c>
      <c r="T12" s="86">
        <f>+T11*Assumptions!$B$22</f>
        <v>0</v>
      </c>
      <c r="U12" s="86">
        <f>+U11*Assumptions!$B$22</f>
        <v>0</v>
      </c>
      <c r="V12" s="86">
        <f>+V11*Assumptions!$B$22</f>
        <v>0</v>
      </c>
      <c r="W12" s="86">
        <f>+W11*Assumptions!$B$22</f>
        <v>0</v>
      </c>
      <c r="X12" s="86">
        <f>+X11*Assumptions!$B$22</f>
        <v>0</v>
      </c>
      <c r="Y12" s="86">
        <f>+Y11*Assumptions!$B$22</f>
        <v>0</v>
      </c>
      <c r="Z12" s="86">
        <f>+Z11*Assumptions!$B$22</f>
        <v>0</v>
      </c>
      <c r="AA12" s="86">
        <f>+AA11*Assumptions!$B$22</f>
        <v>0</v>
      </c>
      <c r="AB12" s="86">
        <f>+AB11*Assumptions!$B$22</f>
        <v>0</v>
      </c>
      <c r="AC12" s="130">
        <f t="shared" si="3"/>
        <v>0</v>
      </c>
      <c r="AD12" s="86">
        <f>+AD11*Assumptions!$B$22</f>
        <v>0</v>
      </c>
      <c r="AE12" s="86">
        <f>+AE11*Assumptions!$B$22</f>
        <v>0</v>
      </c>
      <c r="AF12" s="86">
        <f>+AF11*Assumptions!$B$22</f>
        <v>0</v>
      </c>
      <c r="AG12" s="86">
        <f>+AG11*Assumptions!$B$22</f>
        <v>0</v>
      </c>
      <c r="AH12" s="86">
        <f>+AH11*Assumptions!$B$22</f>
        <v>0</v>
      </c>
      <c r="AI12" s="86">
        <f>+AI11*Assumptions!$B$22</f>
        <v>0</v>
      </c>
      <c r="AJ12" s="86">
        <f>+AJ11*Assumptions!$B$22</f>
        <v>0</v>
      </c>
      <c r="AK12" s="86">
        <f>+AK11*Assumptions!$B$22</f>
        <v>0</v>
      </c>
      <c r="AL12" s="86">
        <f>+AL11*Assumptions!$B$22</f>
        <v>0</v>
      </c>
      <c r="AM12" s="86">
        <f>+AM11*Assumptions!$B$22</f>
        <v>0</v>
      </c>
      <c r="AN12" s="86">
        <f>+AN11*Assumptions!$B$22</f>
        <v>0</v>
      </c>
      <c r="AO12" s="86">
        <f>+AO11*Assumptions!$B$22</f>
        <v>0</v>
      </c>
      <c r="AP12" s="130">
        <f t="shared" si="4"/>
        <v>0</v>
      </c>
      <c r="AQ12" s="86">
        <f>+AQ11*Assumptions!$B$22</f>
        <v>0</v>
      </c>
      <c r="AR12" s="86">
        <f>+AR11*Assumptions!$B$22</f>
        <v>0</v>
      </c>
      <c r="AS12" s="86">
        <f>+AS11*Assumptions!$B$22</f>
        <v>0</v>
      </c>
      <c r="AT12" s="86">
        <f>+AT11*Assumptions!$B$22</f>
        <v>0</v>
      </c>
      <c r="AU12" s="86">
        <f>+AU11*Assumptions!$B$22</f>
        <v>0</v>
      </c>
      <c r="AV12" s="86">
        <f>+AV11*Assumptions!$B$22</f>
        <v>0</v>
      </c>
      <c r="AW12" s="86">
        <f>+AW11*Assumptions!$B$22</f>
        <v>0</v>
      </c>
      <c r="AX12" s="86">
        <f>+AX11*Assumptions!$B$22</f>
        <v>0</v>
      </c>
      <c r="AY12" s="86">
        <f>+AY11*Assumptions!$B$22</f>
        <v>0</v>
      </c>
      <c r="AZ12" s="86">
        <f>+AZ11*Assumptions!$B$22</f>
        <v>0</v>
      </c>
      <c r="BA12" s="86">
        <f>+BA11*Assumptions!$B$22</f>
        <v>0</v>
      </c>
      <c r="BB12" s="86">
        <f>+BB11*Assumptions!$B$22</f>
        <v>0</v>
      </c>
      <c r="BC12" s="130">
        <f t="shared" si="5"/>
        <v>0</v>
      </c>
      <c r="BD12" s="86">
        <f>+BD11*Assumptions!$B$22</f>
        <v>0</v>
      </c>
      <c r="BE12" s="86">
        <f>+BE11*Assumptions!$B$22</f>
        <v>0</v>
      </c>
      <c r="BF12" s="86">
        <f>+BF11*Assumptions!$B$22</f>
        <v>0</v>
      </c>
      <c r="BG12" s="86">
        <f>+BG11*Assumptions!$B$22</f>
        <v>0</v>
      </c>
      <c r="BH12" s="86">
        <f>+BH11*Assumptions!$B$22</f>
        <v>0</v>
      </c>
      <c r="BI12" s="86">
        <f>+BI11*Assumptions!$B$22</f>
        <v>0</v>
      </c>
      <c r="BJ12" s="86">
        <f>+BJ11*Assumptions!$B$22</f>
        <v>0</v>
      </c>
      <c r="BK12" s="86">
        <f>+BK11*Assumptions!$B$22</f>
        <v>0</v>
      </c>
      <c r="BL12" s="86">
        <f>+BL11*Assumptions!$B$22</f>
        <v>0</v>
      </c>
      <c r="BM12" s="86">
        <f>+BM11*Assumptions!$B$22</f>
        <v>0</v>
      </c>
      <c r="BN12" s="86">
        <f>+BN11*Assumptions!$B$22</f>
        <v>0</v>
      </c>
      <c r="BO12" s="86">
        <f>+BO11*Assumptions!$B$22</f>
        <v>0</v>
      </c>
      <c r="BP12" s="130">
        <f t="shared" si="6"/>
        <v>0</v>
      </c>
    </row>
    <row r="13" spans="1:68" s="80" customFormat="1" ht="15.75" customHeight="1" x14ac:dyDescent="0.2">
      <c r="A13"/>
      <c r="B13" s="79" t="s">
        <v>98</v>
      </c>
      <c r="D13" s="81"/>
      <c r="E13" s="81"/>
      <c r="F13" s="81"/>
      <c r="G13" s="82"/>
      <c r="H13" s="82"/>
      <c r="I13" s="82">
        <f>+Assumptions!B27</f>
        <v>2</v>
      </c>
      <c r="J13" s="82">
        <f>+I13+Assumptions!$B$27</f>
        <v>4</v>
      </c>
      <c r="K13" s="82">
        <f>+J13+Assumptions!$B$27</f>
        <v>6</v>
      </c>
      <c r="L13" s="82">
        <f>+K13+Assumptions!$B$27</f>
        <v>8</v>
      </c>
      <c r="M13" s="82">
        <f>+L13+Assumptions!$B$27</f>
        <v>10</v>
      </c>
      <c r="N13" s="82">
        <f>+M13+Assumptions!$B$27</f>
        <v>12</v>
      </c>
      <c r="O13" s="82">
        <f>+N13+Assumptions!$B$27</f>
        <v>14</v>
      </c>
      <c r="P13" s="129">
        <f>+O13</f>
        <v>14</v>
      </c>
      <c r="Q13" s="82">
        <f>+P13+Assumptions!$B$27</f>
        <v>16</v>
      </c>
      <c r="R13" s="82">
        <f>+Q13+Assumptions!$B$27</f>
        <v>18</v>
      </c>
      <c r="S13" s="82">
        <f>+R13+Assumptions!$B$27</f>
        <v>20</v>
      </c>
      <c r="T13" s="82">
        <f>+S13+Assumptions!$B$27</f>
        <v>22</v>
      </c>
      <c r="U13" s="82">
        <f>+T13+Assumptions!$B$27</f>
        <v>24</v>
      </c>
      <c r="V13" s="82">
        <f>+U13+Assumptions!$B$27</f>
        <v>26</v>
      </c>
      <c r="W13" s="82">
        <f>+V13+Assumptions!$B$27</f>
        <v>28</v>
      </c>
      <c r="X13" s="82">
        <f>+W13+Assumptions!$B$27</f>
        <v>30</v>
      </c>
      <c r="Y13" s="82">
        <f>+X13+Assumptions!$B$27</f>
        <v>32</v>
      </c>
      <c r="Z13" s="82">
        <f>+Y13+Assumptions!$B$27</f>
        <v>34</v>
      </c>
      <c r="AA13" s="82">
        <f>+Z13+Assumptions!$B$27</f>
        <v>36</v>
      </c>
      <c r="AB13" s="82">
        <f>+AA13+Assumptions!$B$27</f>
        <v>38</v>
      </c>
      <c r="AC13" s="129">
        <f>+AB13</f>
        <v>38</v>
      </c>
      <c r="AD13" s="82">
        <f>+AC13+Assumptions!$B$27</f>
        <v>40</v>
      </c>
      <c r="AE13" s="82">
        <f>+AD13+Assumptions!$B$27</f>
        <v>42</v>
      </c>
      <c r="AF13" s="82">
        <f>+AE13+Assumptions!$B$27</f>
        <v>44</v>
      </c>
      <c r="AG13" s="82">
        <f>+AF13+Assumptions!$B$27</f>
        <v>46</v>
      </c>
      <c r="AH13" s="82">
        <f>+AG13+Assumptions!$B$27</f>
        <v>48</v>
      </c>
      <c r="AI13" s="82">
        <f>+AH13+Assumptions!$B$27</f>
        <v>50</v>
      </c>
      <c r="AJ13" s="82">
        <f>+AI13+Assumptions!$B$27</f>
        <v>52</v>
      </c>
      <c r="AK13" s="82">
        <f>+AJ13+Assumptions!$B$27</f>
        <v>54</v>
      </c>
      <c r="AL13" s="82">
        <f>+AK13+Assumptions!$B$27</f>
        <v>56</v>
      </c>
      <c r="AM13" s="82">
        <f>+AL13+Assumptions!$B$27</f>
        <v>58</v>
      </c>
      <c r="AN13" s="82">
        <f>+AM13+Assumptions!$B$27</f>
        <v>60</v>
      </c>
      <c r="AO13" s="82">
        <f>+AN13+Assumptions!$B$27</f>
        <v>62</v>
      </c>
      <c r="AP13" s="129">
        <f>+AO13</f>
        <v>62</v>
      </c>
      <c r="AQ13" s="82">
        <f>+AP13+Assumptions!$B$27</f>
        <v>64</v>
      </c>
      <c r="AR13" s="82">
        <f>+AQ13+Assumptions!$B$27</f>
        <v>66</v>
      </c>
      <c r="AS13" s="82">
        <f>+AR13+Assumptions!$B$27</f>
        <v>68</v>
      </c>
      <c r="AT13" s="82">
        <f>+AS13+Assumptions!$B$27</f>
        <v>70</v>
      </c>
      <c r="AU13" s="82">
        <f>+AT13+Assumptions!$B$27</f>
        <v>72</v>
      </c>
      <c r="AV13" s="82">
        <f>+AU13+Assumptions!$B$27</f>
        <v>74</v>
      </c>
      <c r="AW13" s="82">
        <f>+AV13+Assumptions!$B$27</f>
        <v>76</v>
      </c>
      <c r="AX13" s="82">
        <f>+AW13+Assumptions!$B$27</f>
        <v>78</v>
      </c>
      <c r="AY13" s="82">
        <f>+AX13+Assumptions!$B$27</f>
        <v>80</v>
      </c>
      <c r="AZ13" s="82">
        <f>+AY13+Assumptions!$B$27</f>
        <v>82</v>
      </c>
      <c r="BA13" s="82">
        <f>+AZ13+Assumptions!$B$27</f>
        <v>84</v>
      </c>
      <c r="BB13" s="82">
        <f>+BA13+Assumptions!$B$27</f>
        <v>86</v>
      </c>
      <c r="BC13" s="129">
        <f>+BB13</f>
        <v>86</v>
      </c>
      <c r="BD13" s="82">
        <f>+BC13+Assumptions!$B$27</f>
        <v>88</v>
      </c>
      <c r="BE13" s="82">
        <f>+BD13+Assumptions!$B$27</f>
        <v>90</v>
      </c>
      <c r="BF13" s="82">
        <f>+BE13+Assumptions!$B$27</f>
        <v>92</v>
      </c>
      <c r="BG13" s="82">
        <f>+BF13+Assumptions!$B$27</f>
        <v>94</v>
      </c>
      <c r="BH13" s="82">
        <f>+BG13+Assumptions!$B$27</f>
        <v>96</v>
      </c>
      <c r="BI13" s="82">
        <f>+BH13+Assumptions!$B$27</f>
        <v>98</v>
      </c>
      <c r="BJ13" s="82">
        <f>+BI13+Assumptions!$B$27</f>
        <v>100</v>
      </c>
      <c r="BK13" s="82">
        <f>+BJ13+Assumptions!$B$27</f>
        <v>102</v>
      </c>
      <c r="BL13" s="82">
        <f>+BK13+Assumptions!$B$27</f>
        <v>104</v>
      </c>
      <c r="BM13" s="82">
        <f>+BL13+Assumptions!$B$27</f>
        <v>106</v>
      </c>
      <c r="BN13" s="82">
        <f>+BM13+Assumptions!$B$27</f>
        <v>108</v>
      </c>
      <c r="BO13" s="82">
        <f>+BN13+Assumptions!$B$27</f>
        <v>110</v>
      </c>
      <c r="BP13" s="129">
        <f>+BO13</f>
        <v>110</v>
      </c>
    </row>
    <row r="14" spans="1:68" s="84" customFormat="1" ht="15.75" customHeight="1" x14ac:dyDescent="0.2">
      <c r="A14"/>
      <c r="B14" s="83" t="s">
        <v>68</v>
      </c>
      <c r="D14" s="85"/>
      <c r="E14" s="85"/>
      <c r="F14" s="85"/>
      <c r="G14" s="86"/>
      <c r="H14" s="86"/>
      <c r="I14" s="86">
        <f>+I13*Assumptions!$B$30</f>
        <v>4</v>
      </c>
      <c r="J14" s="86">
        <f>+J13*Assumptions!$B$30</f>
        <v>8</v>
      </c>
      <c r="K14" s="86">
        <f>+K13*Assumptions!$B$30</f>
        <v>12</v>
      </c>
      <c r="L14" s="86">
        <f>+L13*Assumptions!$B$30</f>
        <v>16</v>
      </c>
      <c r="M14" s="86">
        <f>+M13*Assumptions!$B$30</f>
        <v>20</v>
      </c>
      <c r="N14" s="86">
        <f>+N13*Assumptions!$B$30</f>
        <v>24</v>
      </c>
      <c r="O14" s="86">
        <f>+O13*Assumptions!$B$30</f>
        <v>28</v>
      </c>
      <c r="P14" s="130">
        <f>+O14</f>
        <v>28</v>
      </c>
      <c r="Q14" s="86">
        <f>+Q13*Assumptions!$B$30</f>
        <v>32</v>
      </c>
      <c r="R14" s="86">
        <f>+R13*Assumptions!$B$30</f>
        <v>36</v>
      </c>
      <c r="S14" s="86">
        <f>+S13*Assumptions!$B$30</f>
        <v>40</v>
      </c>
      <c r="T14" s="86">
        <f>+T13*Assumptions!$B$30</f>
        <v>44</v>
      </c>
      <c r="U14" s="86">
        <f>+U13*Assumptions!$B$30</f>
        <v>48</v>
      </c>
      <c r="V14" s="86">
        <f>+V13*Assumptions!$B$30</f>
        <v>52</v>
      </c>
      <c r="W14" s="86">
        <f>+W13*Assumptions!$B$30</f>
        <v>56</v>
      </c>
      <c r="X14" s="86">
        <f>+X13*Assumptions!$B$30</f>
        <v>60</v>
      </c>
      <c r="Y14" s="86">
        <f>+Y13*Assumptions!$B$30</f>
        <v>64</v>
      </c>
      <c r="Z14" s="86">
        <f>+Z13*Assumptions!$B$30</f>
        <v>68</v>
      </c>
      <c r="AA14" s="86">
        <f>+AA13*Assumptions!$B$30</f>
        <v>72</v>
      </c>
      <c r="AB14" s="86">
        <f>+AB13*Assumptions!$B$30</f>
        <v>76</v>
      </c>
      <c r="AC14" s="130">
        <f>+AB14</f>
        <v>76</v>
      </c>
      <c r="AD14" s="86">
        <f>+AD13*Assumptions!$B$30</f>
        <v>80</v>
      </c>
      <c r="AE14" s="86">
        <f>+AE13*Assumptions!$B$30</f>
        <v>84</v>
      </c>
      <c r="AF14" s="86">
        <f>+AF13*Assumptions!$B$30</f>
        <v>88</v>
      </c>
      <c r="AG14" s="86">
        <f>+AG13*Assumptions!$B$30</f>
        <v>92</v>
      </c>
      <c r="AH14" s="86">
        <f>+AH13*Assumptions!$B$30</f>
        <v>96</v>
      </c>
      <c r="AI14" s="86">
        <f>+AI13*Assumptions!$B$30</f>
        <v>100</v>
      </c>
      <c r="AJ14" s="86">
        <f>+AJ13*Assumptions!$B$30</f>
        <v>104</v>
      </c>
      <c r="AK14" s="86">
        <f>+AK13*Assumptions!$B$30</f>
        <v>108</v>
      </c>
      <c r="AL14" s="86">
        <f>+AL13*Assumptions!$B$30</f>
        <v>112</v>
      </c>
      <c r="AM14" s="86">
        <f>+AM13*Assumptions!$B$30</f>
        <v>116</v>
      </c>
      <c r="AN14" s="86">
        <f>+AN13*Assumptions!$B$30</f>
        <v>120</v>
      </c>
      <c r="AO14" s="86">
        <f>+AO13*Assumptions!$B$30</f>
        <v>124</v>
      </c>
      <c r="AP14" s="130">
        <f>+AO14</f>
        <v>124</v>
      </c>
      <c r="AQ14" s="86">
        <f>+AQ13*Assumptions!$B$30</f>
        <v>128</v>
      </c>
      <c r="AR14" s="86">
        <f>+AR13*Assumptions!$B$30</f>
        <v>132</v>
      </c>
      <c r="AS14" s="86">
        <f>+AS13*Assumptions!$B$30</f>
        <v>136</v>
      </c>
      <c r="AT14" s="86">
        <f>+AT13*Assumptions!$B$30</f>
        <v>140</v>
      </c>
      <c r="AU14" s="86">
        <f>+AU13*Assumptions!$B$30</f>
        <v>144</v>
      </c>
      <c r="AV14" s="86">
        <f>+AV13*Assumptions!$B$30</f>
        <v>148</v>
      </c>
      <c r="AW14" s="86">
        <f>+AW13*Assumptions!$B$30</f>
        <v>152</v>
      </c>
      <c r="AX14" s="86">
        <f>+AX13*Assumptions!$B$30</f>
        <v>156</v>
      </c>
      <c r="AY14" s="86">
        <f>+AY13*Assumptions!$B$30</f>
        <v>160</v>
      </c>
      <c r="AZ14" s="86">
        <f>+AZ13*Assumptions!$B$30</f>
        <v>164</v>
      </c>
      <c r="BA14" s="86">
        <f>+BA13*Assumptions!$B$30</f>
        <v>168</v>
      </c>
      <c r="BB14" s="86">
        <f>+BB13*Assumptions!$B$30</f>
        <v>172</v>
      </c>
      <c r="BC14" s="130">
        <f>+BB14</f>
        <v>172</v>
      </c>
      <c r="BD14" s="86">
        <f>+BD13*Assumptions!$B$30</f>
        <v>176</v>
      </c>
      <c r="BE14" s="86">
        <f>+BE13*Assumptions!$B$30</f>
        <v>180</v>
      </c>
      <c r="BF14" s="86">
        <f>+BF13*Assumptions!$B$30</f>
        <v>184</v>
      </c>
      <c r="BG14" s="86">
        <f>+BG13*Assumptions!$B$30</f>
        <v>188</v>
      </c>
      <c r="BH14" s="86">
        <f>+BH13*Assumptions!$B$30</f>
        <v>192</v>
      </c>
      <c r="BI14" s="86">
        <f>+BI13*Assumptions!$B$30</f>
        <v>196</v>
      </c>
      <c r="BJ14" s="86">
        <f>+BJ13*Assumptions!$B$30</f>
        <v>200</v>
      </c>
      <c r="BK14" s="86">
        <f>+BK13*Assumptions!$B$30</f>
        <v>204</v>
      </c>
      <c r="BL14" s="86">
        <f>+BL13*Assumptions!$B$30</f>
        <v>208</v>
      </c>
      <c r="BM14" s="86">
        <f>+BM13*Assumptions!$B$30</f>
        <v>212</v>
      </c>
      <c r="BN14" s="86">
        <f>+BN13*Assumptions!$B$30</f>
        <v>216</v>
      </c>
      <c r="BO14" s="86">
        <f>+BO13*Assumptions!$B$30</f>
        <v>220</v>
      </c>
      <c r="BP14" s="130">
        <f>+BO14</f>
        <v>220</v>
      </c>
    </row>
    <row r="15" spans="1:68" s="80" customFormat="1" ht="15.75" customHeight="1" x14ac:dyDescent="0.2">
      <c r="A15"/>
      <c r="B15" s="79" t="s">
        <v>170</v>
      </c>
      <c r="D15" s="81"/>
      <c r="E15" s="81"/>
      <c r="F15" s="81"/>
      <c r="G15" s="82"/>
      <c r="H15" s="82"/>
      <c r="I15" s="82">
        <f>+Assumptions!B33</f>
        <v>2</v>
      </c>
      <c r="J15" s="82">
        <f>+I15+Assumptions!$B$33</f>
        <v>4</v>
      </c>
      <c r="K15" s="82">
        <f>+J15+Assumptions!$B$33</f>
        <v>6</v>
      </c>
      <c r="L15" s="82">
        <f>+K15+Assumptions!$B$33</f>
        <v>8</v>
      </c>
      <c r="M15" s="82">
        <f>+L15+Assumptions!$B$33</f>
        <v>10</v>
      </c>
      <c r="N15" s="82">
        <f>+M15+Assumptions!$B$33</f>
        <v>12</v>
      </c>
      <c r="O15" s="82">
        <f>+N15+Assumptions!$B$33</f>
        <v>14</v>
      </c>
      <c r="P15" s="82">
        <f>+O15+Assumptions!$B$33</f>
        <v>16</v>
      </c>
      <c r="Q15" s="82">
        <f>+P15+Assumptions!$B$33</f>
        <v>18</v>
      </c>
      <c r="R15" s="82">
        <f>+Q15+Assumptions!$B$33</f>
        <v>20</v>
      </c>
      <c r="S15" s="82">
        <f>+R15+Assumptions!$B$33</f>
        <v>22</v>
      </c>
      <c r="T15" s="82">
        <f>+S15+Assumptions!$B$33</f>
        <v>24</v>
      </c>
      <c r="U15" s="82">
        <f>+T15+Assumptions!$B$33</f>
        <v>26</v>
      </c>
      <c r="V15" s="82">
        <f>+U15+Assumptions!$B$33</f>
        <v>28</v>
      </c>
      <c r="W15" s="82">
        <f>+V15+Assumptions!$B$33</f>
        <v>30</v>
      </c>
      <c r="X15" s="82">
        <f>+W15+Assumptions!$B$33</f>
        <v>32</v>
      </c>
      <c r="Y15" s="82">
        <f>+X15+Assumptions!$B$33</f>
        <v>34</v>
      </c>
      <c r="Z15" s="82">
        <f>+Y15+Assumptions!$B$33</f>
        <v>36</v>
      </c>
      <c r="AA15" s="82">
        <f>+Z15+Assumptions!$B$33</f>
        <v>38</v>
      </c>
      <c r="AB15" s="82">
        <f>+AA15+Assumptions!$B$33</f>
        <v>40</v>
      </c>
      <c r="AC15" s="82">
        <f>+AB15+Assumptions!$B$33</f>
        <v>42</v>
      </c>
      <c r="AD15" s="82">
        <f>+AC15+Assumptions!$B$33</f>
        <v>44</v>
      </c>
      <c r="AE15" s="82">
        <f>+AD15+Assumptions!$B$33</f>
        <v>46</v>
      </c>
      <c r="AF15" s="82">
        <f>+AE15+Assumptions!$B$33</f>
        <v>48</v>
      </c>
      <c r="AG15" s="82">
        <f>+AF15+Assumptions!$B$33</f>
        <v>50</v>
      </c>
      <c r="AH15" s="82">
        <f>+AG15+Assumptions!$B$33</f>
        <v>52</v>
      </c>
      <c r="AI15" s="82">
        <f>+AH15+Assumptions!$B$33</f>
        <v>54</v>
      </c>
      <c r="AJ15" s="82">
        <f>+AI15+Assumptions!$B$33</f>
        <v>56</v>
      </c>
      <c r="AK15" s="82">
        <f>+AJ15+Assumptions!$B$33</f>
        <v>58</v>
      </c>
      <c r="AL15" s="82">
        <f>+AK15+Assumptions!$B$33</f>
        <v>60</v>
      </c>
      <c r="AM15" s="82">
        <f>+AL15+Assumptions!$B$33</f>
        <v>62</v>
      </c>
      <c r="AN15" s="82">
        <f>+AM15+Assumptions!$B$33</f>
        <v>64</v>
      </c>
      <c r="AO15" s="82">
        <f>+AN15+Assumptions!$B$33</f>
        <v>66</v>
      </c>
      <c r="AP15" s="82">
        <f>+AO15+Assumptions!$B$33</f>
        <v>68</v>
      </c>
      <c r="AQ15" s="82">
        <f>+AP15+Assumptions!$B$33</f>
        <v>70</v>
      </c>
      <c r="AR15" s="82">
        <f>+AQ15+Assumptions!$B$33</f>
        <v>72</v>
      </c>
      <c r="AS15" s="82">
        <f>+AR15+Assumptions!$B$33</f>
        <v>74</v>
      </c>
      <c r="AT15" s="82">
        <f>+AS15+Assumptions!$B$33</f>
        <v>76</v>
      </c>
      <c r="AU15" s="82">
        <f>+AT15+Assumptions!$B$33</f>
        <v>78</v>
      </c>
      <c r="AV15" s="82">
        <f>+AU15+Assumptions!$B$33</f>
        <v>80</v>
      </c>
      <c r="AW15" s="82">
        <f>+AV15+Assumptions!$B$33</f>
        <v>82</v>
      </c>
      <c r="AX15" s="82">
        <f>+AW15+Assumptions!$B$33</f>
        <v>84</v>
      </c>
      <c r="AY15" s="82">
        <f>+AX15+Assumptions!$B$33</f>
        <v>86</v>
      </c>
      <c r="AZ15" s="82">
        <f>+AY15+Assumptions!$B$33</f>
        <v>88</v>
      </c>
      <c r="BA15" s="82">
        <f>+AZ15+Assumptions!$B$33</f>
        <v>90</v>
      </c>
      <c r="BB15" s="82">
        <f>+BA15+Assumptions!$B$33</f>
        <v>92</v>
      </c>
      <c r="BC15" s="82">
        <f>+BB15+Assumptions!$B$33</f>
        <v>94</v>
      </c>
      <c r="BD15" s="82">
        <f>+BC15+Assumptions!$B$33</f>
        <v>96</v>
      </c>
      <c r="BE15" s="82">
        <f>+BD15+Assumptions!$B$33</f>
        <v>98</v>
      </c>
      <c r="BF15" s="82">
        <f>+BE15+Assumptions!$B$33</f>
        <v>100</v>
      </c>
      <c r="BG15" s="82">
        <f>+BF15+Assumptions!$B$33</f>
        <v>102</v>
      </c>
      <c r="BH15" s="82">
        <f>+BG15+Assumptions!$B$33</f>
        <v>104</v>
      </c>
      <c r="BI15" s="82">
        <f>+BH15+Assumptions!$B$33</f>
        <v>106</v>
      </c>
      <c r="BJ15" s="82">
        <f>+BI15+Assumptions!$B$33</f>
        <v>108</v>
      </c>
      <c r="BK15" s="82">
        <f>+BJ15+Assumptions!$B$33</f>
        <v>110</v>
      </c>
      <c r="BL15" s="82">
        <f>+BK15+Assumptions!$B$33</f>
        <v>112</v>
      </c>
      <c r="BM15" s="82">
        <f>+BL15+Assumptions!$B$33</f>
        <v>114</v>
      </c>
      <c r="BN15" s="82">
        <f>+BM15+Assumptions!$B$33</f>
        <v>116</v>
      </c>
      <c r="BO15" s="82">
        <f>+BN15+Assumptions!$B$33</f>
        <v>118</v>
      </c>
      <c r="BP15" s="82">
        <f>+BO15+Assumptions!$B$33</f>
        <v>120</v>
      </c>
    </row>
    <row r="16" spans="1:68" s="84" customFormat="1" ht="15.75" customHeight="1" x14ac:dyDescent="0.2">
      <c r="A16"/>
      <c r="B16" s="83" t="s">
        <v>171</v>
      </c>
      <c r="D16" s="85"/>
      <c r="E16" s="85"/>
      <c r="F16" s="85"/>
      <c r="G16" s="86"/>
      <c r="H16" s="86"/>
      <c r="I16" s="86">
        <f>+I15*Assumptions!$B$35</f>
        <v>10</v>
      </c>
      <c r="J16" s="86">
        <f>+J15*Assumptions!$B$35</f>
        <v>20</v>
      </c>
      <c r="K16" s="86">
        <f>+K15*Assumptions!$B$35</f>
        <v>30</v>
      </c>
      <c r="L16" s="86">
        <f>+L15*Assumptions!$B$35</f>
        <v>40</v>
      </c>
      <c r="M16" s="86">
        <f>+M15*Assumptions!$B$35</f>
        <v>50</v>
      </c>
      <c r="N16" s="86">
        <f>+N15*Assumptions!$B$35</f>
        <v>60</v>
      </c>
      <c r="O16" s="86">
        <f>+O15*Assumptions!$B$35</f>
        <v>70</v>
      </c>
      <c r="P16" s="86">
        <f>+P15*Assumptions!$B$35</f>
        <v>80</v>
      </c>
      <c r="Q16" s="86">
        <f>+Q15*Assumptions!$B$35</f>
        <v>90</v>
      </c>
      <c r="R16" s="86">
        <f>+R15*Assumptions!$B$35</f>
        <v>100</v>
      </c>
      <c r="S16" s="86">
        <f>+S15*Assumptions!$B$35</f>
        <v>110</v>
      </c>
      <c r="T16" s="86">
        <f>+T15*Assumptions!$B$35</f>
        <v>120</v>
      </c>
      <c r="U16" s="86">
        <f>+U15*Assumptions!$B$35</f>
        <v>130</v>
      </c>
      <c r="V16" s="86">
        <f>+V15*Assumptions!$B$35</f>
        <v>140</v>
      </c>
      <c r="W16" s="86">
        <f>+W15*Assumptions!$B$35</f>
        <v>150</v>
      </c>
      <c r="X16" s="86">
        <f>+X15*Assumptions!$B$35</f>
        <v>160</v>
      </c>
      <c r="Y16" s="86">
        <f>+Y15*Assumptions!$B$35</f>
        <v>170</v>
      </c>
      <c r="Z16" s="86">
        <f>+Z15*Assumptions!$B$35</f>
        <v>180</v>
      </c>
      <c r="AA16" s="86">
        <f>+AA15*Assumptions!$B$35</f>
        <v>190</v>
      </c>
      <c r="AB16" s="86">
        <f>+AB15*Assumptions!$B$35</f>
        <v>200</v>
      </c>
      <c r="AC16" s="86">
        <f>+AC15*Assumptions!$B$35</f>
        <v>210</v>
      </c>
      <c r="AD16" s="86">
        <f>+AD15*Assumptions!$B$35</f>
        <v>220</v>
      </c>
      <c r="AE16" s="86">
        <f>+AE15*Assumptions!$B$35</f>
        <v>230</v>
      </c>
      <c r="AF16" s="86">
        <f>+AF15*Assumptions!$B$35</f>
        <v>240</v>
      </c>
      <c r="AG16" s="86">
        <f>+AG15*Assumptions!$B$35</f>
        <v>250</v>
      </c>
      <c r="AH16" s="86">
        <f>+AH15*Assumptions!$B$35</f>
        <v>260</v>
      </c>
      <c r="AI16" s="86">
        <f>+AI15*Assumptions!$B$35</f>
        <v>270</v>
      </c>
      <c r="AJ16" s="86">
        <f>+AJ15*Assumptions!$B$35</f>
        <v>280</v>
      </c>
      <c r="AK16" s="86">
        <f>+AK15*Assumptions!$B$35</f>
        <v>290</v>
      </c>
      <c r="AL16" s="86">
        <f>+AL15*Assumptions!$B$35</f>
        <v>300</v>
      </c>
      <c r="AM16" s="86">
        <f>+AM15*Assumptions!$B$35</f>
        <v>310</v>
      </c>
      <c r="AN16" s="86">
        <f>+AN15*Assumptions!$B$35</f>
        <v>320</v>
      </c>
      <c r="AO16" s="86">
        <f>+AO15*Assumptions!$B$35</f>
        <v>330</v>
      </c>
      <c r="AP16" s="86">
        <f>+AP15*Assumptions!$B$35</f>
        <v>340</v>
      </c>
      <c r="AQ16" s="86">
        <f>+AQ15*Assumptions!$B$35</f>
        <v>350</v>
      </c>
      <c r="AR16" s="86">
        <f>+AR15*Assumptions!$B$35</f>
        <v>360</v>
      </c>
      <c r="AS16" s="86">
        <f>+AS15*Assumptions!$B$35</f>
        <v>370</v>
      </c>
      <c r="AT16" s="86">
        <f>+AT15*Assumptions!$B$35</f>
        <v>380</v>
      </c>
      <c r="AU16" s="86">
        <f>+AU15*Assumptions!$B$35</f>
        <v>390</v>
      </c>
      <c r="AV16" s="86">
        <f>+AV15*Assumptions!$B$35</f>
        <v>400</v>
      </c>
      <c r="AW16" s="86">
        <f>+AW15*Assumptions!$B$35</f>
        <v>410</v>
      </c>
      <c r="AX16" s="86">
        <f>+AX15*Assumptions!$B$35</f>
        <v>420</v>
      </c>
      <c r="AY16" s="86">
        <f>+AY15*Assumptions!$B$35</f>
        <v>430</v>
      </c>
      <c r="AZ16" s="86">
        <f>+AZ15*Assumptions!$B$35</f>
        <v>440</v>
      </c>
      <c r="BA16" s="86">
        <f>+BA15*Assumptions!$B$35</f>
        <v>450</v>
      </c>
      <c r="BB16" s="86">
        <f>+BB15*Assumptions!$B$35</f>
        <v>460</v>
      </c>
      <c r="BC16" s="86">
        <f>+BC15*Assumptions!$B$35</f>
        <v>470</v>
      </c>
      <c r="BD16" s="86">
        <f>+BD15*Assumptions!$B$35</f>
        <v>480</v>
      </c>
      <c r="BE16" s="86">
        <f>+BE15*Assumptions!$B$35</f>
        <v>490</v>
      </c>
      <c r="BF16" s="86">
        <f>+BF15*Assumptions!$B$35</f>
        <v>500</v>
      </c>
      <c r="BG16" s="86">
        <f>+BG15*Assumptions!$B$35</f>
        <v>510</v>
      </c>
      <c r="BH16" s="86">
        <f>+BH15*Assumptions!$B$35</f>
        <v>520</v>
      </c>
      <c r="BI16" s="86">
        <f>+BI15*Assumptions!$B$35</f>
        <v>530</v>
      </c>
      <c r="BJ16" s="86">
        <f>+BJ15*Assumptions!$B$35</f>
        <v>540</v>
      </c>
      <c r="BK16" s="86">
        <f>+BK15*Assumptions!$B$35</f>
        <v>550</v>
      </c>
      <c r="BL16" s="86">
        <f>+BL15*Assumptions!$B$35</f>
        <v>560</v>
      </c>
      <c r="BM16" s="86">
        <f>+BM15*Assumptions!$B$35</f>
        <v>570</v>
      </c>
      <c r="BN16" s="86">
        <f>+BN15*Assumptions!$B$35</f>
        <v>580</v>
      </c>
      <c r="BO16" s="86">
        <f>+BO15*Assumptions!$B$35</f>
        <v>590</v>
      </c>
      <c r="BP16" s="86">
        <f>+BP15*Assumptions!$B$35</f>
        <v>600</v>
      </c>
    </row>
    <row r="17" spans="1:68" s="89" customFormat="1" ht="9.75" customHeight="1" x14ac:dyDescent="0.2">
      <c r="A17" s="87"/>
      <c r="B17" s="88"/>
      <c r="D17" s="94"/>
      <c r="E17" s="94"/>
      <c r="F17" s="94"/>
      <c r="G17" s="90"/>
      <c r="H17" s="90"/>
      <c r="I17" s="90"/>
      <c r="J17" s="90"/>
      <c r="K17" s="90"/>
      <c r="L17" s="90"/>
      <c r="M17" s="90"/>
      <c r="N17" s="90"/>
      <c r="O17" s="90"/>
      <c r="P17" s="127">
        <f t="shared" si="1"/>
        <v>0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127">
        <f t="shared" si="3"/>
        <v>0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127">
        <f t="shared" si="4"/>
        <v>0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127">
        <f t="shared" si="5"/>
        <v>0</v>
      </c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127">
        <f t="shared" si="6"/>
        <v>0</v>
      </c>
    </row>
    <row r="18" spans="1:68" s="58" customFormat="1" ht="15.75" customHeight="1" x14ac:dyDescent="0.2">
      <c r="A18" s="60" t="s">
        <v>148</v>
      </c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32">
        <f t="shared" si="1"/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132">
        <f t="shared" si="3"/>
        <v>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32">
        <f t="shared" si="4"/>
        <v>0</v>
      </c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132">
        <f t="shared" si="5"/>
        <v>0</v>
      </c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132">
        <f t="shared" si="6"/>
        <v>0</v>
      </c>
    </row>
    <row r="19" spans="1:68" s="77" customFormat="1" ht="15.75" customHeight="1" x14ac:dyDescent="0.2">
      <c r="A19" s="74"/>
      <c r="B19" s="75" t="s">
        <v>59</v>
      </c>
      <c r="D19" s="78">
        <f>+D7*Assumptions!$B$3</f>
        <v>0</v>
      </c>
      <c r="E19" s="78">
        <f>+E7*Assumptions!$B$3</f>
        <v>1848.0000000000002</v>
      </c>
      <c r="F19" s="78">
        <f>+F7*Assumptions!$B$3</f>
        <v>3696.0000000000005</v>
      </c>
      <c r="G19" s="76">
        <f>+G7*Assumptions!$B$3</f>
        <v>5544</v>
      </c>
      <c r="H19" s="76">
        <f>+H7*Assumptions!$B$3</f>
        <v>7392.0000000000009</v>
      </c>
      <c r="I19" s="76">
        <f>+I7*Assumptions!$B$3</f>
        <v>9240</v>
      </c>
      <c r="J19" s="76">
        <f>+J7*Assumptions!$B$3</f>
        <v>11088</v>
      </c>
      <c r="K19" s="76">
        <f>+K7*Assumptions!$B$3</f>
        <v>12936.000000000002</v>
      </c>
      <c r="L19" s="76">
        <f>+L7*Assumptions!$B$3</f>
        <v>14784.000000000002</v>
      </c>
      <c r="M19" s="76">
        <f>+M7*Assumptions!$B$3</f>
        <v>16632</v>
      </c>
      <c r="N19" s="76">
        <f>+N7*Assumptions!$B$3</f>
        <v>18480</v>
      </c>
      <c r="O19" s="76">
        <f>+O7*Assumptions!$B$3</f>
        <v>20328.000000000004</v>
      </c>
      <c r="P19" s="127">
        <f t="shared" si="1"/>
        <v>121968</v>
      </c>
      <c r="Q19" s="76">
        <f>+Q7*Assumptions!$B$3</f>
        <v>22176</v>
      </c>
      <c r="R19" s="76">
        <f>+R7*Assumptions!$B$3</f>
        <v>24024</v>
      </c>
      <c r="S19" s="76">
        <f>+S7*Assumptions!$B$3</f>
        <v>25872.000000000004</v>
      </c>
      <c r="T19" s="76">
        <f>+T7*Assumptions!$B$3</f>
        <v>27720</v>
      </c>
      <c r="U19" s="76">
        <f>+U7*Assumptions!$B$3</f>
        <v>29568.000000000004</v>
      </c>
      <c r="V19" s="76">
        <f>+V7*Assumptions!$B$3</f>
        <v>31416.000000000004</v>
      </c>
      <c r="W19" s="76">
        <f>+W7*Assumptions!$B$3</f>
        <v>33264</v>
      </c>
      <c r="X19" s="76">
        <f>+X7*Assumptions!$B$3</f>
        <v>35112</v>
      </c>
      <c r="Y19" s="76">
        <f>+Y7*Assumptions!$B$3</f>
        <v>36960</v>
      </c>
      <c r="Z19" s="76">
        <f>+Z7*Assumptions!$B$3</f>
        <v>38808</v>
      </c>
      <c r="AA19" s="76">
        <f>+AA7*Assumptions!$B$3</f>
        <v>40656.000000000007</v>
      </c>
      <c r="AB19" s="76">
        <f>+AB7*Assumptions!$B$3</f>
        <v>42504</v>
      </c>
      <c r="AC19" s="127">
        <f t="shared" si="3"/>
        <v>388080</v>
      </c>
      <c r="AD19" s="76">
        <f>+AD7*Assumptions!$B$3</f>
        <v>44352</v>
      </c>
      <c r="AE19" s="76">
        <f>+AE7*Assumptions!$B$3</f>
        <v>46200.000000000007</v>
      </c>
      <c r="AF19" s="76">
        <f>+AF7*Assumptions!$B$3</f>
        <v>48048</v>
      </c>
      <c r="AG19" s="76">
        <f>+AG7*Assumptions!$B$3</f>
        <v>49896.000000000007</v>
      </c>
      <c r="AH19" s="76">
        <f>+AH7*Assumptions!$B$3</f>
        <v>51744.000000000007</v>
      </c>
      <c r="AI19" s="76">
        <f>+AI7*Assumptions!$B$3</f>
        <v>53592</v>
      </c>
      <c r="AJ19" s="76">
        <f>+AJ7*Assumptions!$B$3</f>
        <v>55440</v>
      </c>
      <c r="AK19" s="76">
        <f>+AK7*Assumptions!$B$3</f>
        <v>57288</v>
      </c>
      <c r="AL19" s="76">
        <f>+AL7*Assumptions!$B$3</f>
        <v>59136.000000000007</v>
      </c>
      <c r="AM19" s="76">
        <f>+AM7*Assumptions!$B$3</f>
        <v>60984.000000000007</v>
      </c>
      <c r="AN19" s="76">
        <f>+AN7*Assumptions!$B$3</f>
        <v>62832.000000000007</v>
      </c>
      <c r="AO19" s="76">
        <f>+AO7*Assumptions!$B$3</f>
        <v>64680</v>
      </c>
      <c r="AP19" s="127">
        <f t="shared" si="4"/>
        <v>654192</v>
      </c>
      <c r="AQ19" s="76">
        <f>+AQ7*Assumptions!$B$3</f>
        <v>66528</v>
      </c>
      <c r="AR19" s="76">
        <f>+AR7*Assumptions!$B$3</f>
        <v>68376</v>
      </c>
      <c r="AS19" s="76">
        <f>+AS7*Assumptions!$B$3</f>
        <v>70224</v>
      </c>
      <c r="AT19" s="76">
        <f>+AT7*Assumptions!$B$3</f>
        <v>72072.000000000015</v>
      </c>
      <c r="AU19" s="76">
        <f>+AU7*Assumptions!$B$3</f>
        <v>73920</v>
      </c>
      <c r="AV19" s="76">
        <f>+AV7*Assumptions!$B$3</f>
        <v>75768</v>
      </c>
      <c r="AW19" s="76">
        <f>+AW7*Assumptions!$B$3</f>
        <v>77616</v>
      </c>
      <c r="AX19" s="76">
        <f>+AX7*Assumptions!$B$3</f>
        <v>79464</v>
      </c>
      <c r="AY19" s="76">
        <f>+AY7*Assumptions!$B$3</f>
        <v>81312.000000000015</v>
      </c>
      <c r="AZ19" s="76">
        <f>+AZ7*Assumptions!$B$3</f>
        <v>83160.000000000015</v>
      </c>
      <c r="BA19" s="76">
        <f>+BA7*Assumptions!$B$3</f>
        <v>85008</v>
      </c>
      <c r="BB19" s="76">
        <f>+BB7*Assumptions!$B$3</f>
        <v>86856</v>
      </c>
      <c r="BC19" s="127">
        <f t="shared" si="5"/>
        <v>920304</v>
      </c>
      <c r="BD19" s="76">
        <f>+BD7*Assumptions!$B$3</f>
        <v>88704</v>
      </c>
      <c r="BE19" s="76">
        <f>+BE7*Assumptions!$B$3</f>
        <v>90552.000000000015</v>
      </c>
      <c r="BF19" s="76">
        <f>+BF7*Assumptions!$B$3</f>
        <v>92400.000000000015</v>
      </c>
      <c r="BG19" s="76">
        <f>+BG7*Assumptions!$B$3</f>
        <v>94248</v>
      </c>
      <c r="BH19" s="76">
        <f>+BH7*Assumptions!$B$3</f>
        <v>96096</v>
      </c>
      <c r="BI19" s="76">
        <f>+BI7*Assumptions!$B$3</f>
        <v>97944</v>
      </c>
      <c r="BJ19" s="76">
        <f>+BJ7*Assumptions!$B$3</f>
        <v>99792.000000000015</v>
      </c>
      <c r="BK19" s="76">
        <f>+BK7*Assumptions!$B$3</f>
        <v>101640.00000000001</v>
      </c>
      <c r="BL19" s="76">
        <f>+BL7*Assumptions!$B$3</f>
        <v>103488.00000000001</v>
      </c>
      <c r="BM19" s="76">
        <f>+BM7*Assumptions!$B$3</f>
        <v>105336</v>
      </c>
      <c r="BN19" s="76">
        <f>+BN7*Assumptions!$B$3</f>
        <v>107184</v>
      </c>
      <c r="BO19" s="76">
        <f>+BO7*Assumptions!$B$3</f>
        <v>109032.00000000001</v>
      </c>
      <c r="BP19" s="127">
        <f t="shared" si="6"/>
        <v>1186416</v>
      </c>
    </row>
    <row r="20" spans="1:68" s="77" customFormat="1" ht="15.75" customHeight="1" x14ac:dyDescent="0.2">
      <c r="A20" s="74"/>
      <c r="B20" s="75" t="s">
        <v>120</v>
      </c>
      <c r="D20" s="78">
        <f t="shared" ref="D20:O20" si="7">+D9*D10</f>
        <v>0</v>
      </c>
      <c r="E20" s="78">
        <f t="shared" si="7"/>
        <v>0</v>
      </c>
      <c r="F20" s="78">
        <f t="shared" si="7"/>
        <v>0</v>
      </c>
      <c r="G20" s="78">
        <f t="shared" si="7"/>
        <v>0</v>
      </c>
      <c r="H20" s="78">
        <f t="shared" si="7"/>
        <v>0</v>
      </c>
      <c r="I20" s="78">
        <f t="shared" si="7"/>
        <v>0</v>
      </c>
      <c r="J20" s="78">
        <f t="shared" si="7"/>
        <v>0</v>
      </c>
      <c r="K20" s="78">
        <f t="shared" si="7"/>
        <v>0</v>
      </c>
      <c r="L20" s="78">
        <f t="shared" si="7"/>
        <v>0</v>
      </c>
      <c r="M20" s="78">
        <f t="shared" si="7"/>
        <v>0</v>
      </c>
      <c r="N20" s="78">
        <f t="shared" si="7"/>
        <v>0</v>
      </c>
      <c r="O20" s="78">
        <f t="shared" si="7"/>
        <v>0</v>
      </c>
      <c r="P20" s="128">
        <f t="shared" si="1"/>
        <v>0</v>
      </c>
      <c r="Q20" s="78">
        <f t="shared" ref="Q20:AB20" si="8">+Q9*Q10</f>
        <v>0</v>
      </c>
      <c r="R20" s="78">
        <f t="shared" si="8"/>
        <v>0</v>
      </c>
      <c r="S20" s="78">
        <f t="shared" si="8"/>
        <v>0</v>
      </c>
      <c r="T20" s="78">
        <f t="shared" si="8"/>
        <v>0</v>
      </c>
      <c r="U20" s="78">
        <f t="shared" si="8"/>
        <v>0</v>
      </c>
      <c r="V20" s="78">
        <f t="shared" si="8"/>
        <v>0</v>
      </c>
      <c r="W20" s="78">
        <f t="shared" si="8"/>
        <v>0</v>
      </c>
      <c r="X20" s="78">
        <f t="shared" si="8"/>
        <v>0</v>
      </c>
      <c r="Y20" s="78">
        <f t="shared" si="8"/>
        <v>0</v>
      </c>
      <c r="Z20" s="78">
        <f t="shared" si="8"/>
        <v>0</v>
      </c>
      <c r="AA20" s="78">
        <f t="shared" si="8"/>
        <v>0</v>
      </c>
      <c r="AB20" s="78">
        <f t="shared" si="8"/>
        <v>0</v>
      </c>
      <c r="AC20" s="128">
        <f t="shared" si="3"/>
        <v>0</v>
      </c>
      <c r="AD20" s="78">
        <f t="shared" ref="AD20:AO20" si="9">+AD9*AD10</f>
        <v>0</v>
      </c>
      <c r="AE20" s="78">
        <f t="shared" si="9"/>
        <v>0</v>
      </c>
      <c r="AF20" s="78">
        <f t="shared" si="9"/>
        <v>0</v>
      </c>
      <c r="AG20" s="78">
        <f t="shared" si="9"/>
        <v>0</v>
      </c>
      <c r="AH20" s="78">
        <f t="shared" si="9"/>
        <v>0</v>
      </c>
      <c r="AI20" s="78">
        <f t="shared" si="9"/>
        <v>0</v>
      </c>
      <c r="AJ20" s="78">
        <f t="shared" si="9"/>
        <v>0</v>
      </c>
      <c r="AK20" s="78">
        <f t="shared" si="9"/>
        <v>0</v>
      </c>
      <c r="AL20" s="78">
        <f t="shared" si="9"/>
        <v>0</v>
      </c>
      <c r="AM20" s="78">
        <f t="shared" si="9"/>
        <v>0</v>
      </c>
      <c r="AN20" s="78">
        <f t="shared" si="9"/>
        <v>0</v>
      </c>
      <c r="AO20" s="78">
        <f t="shared" si="9"/>
        <v>0</v>
      </c>
      <c r="AP20" s="128">
        <f t="shared" si="4"/>
        <v>0</v>
      </c>
      <c r="AQ20" s="78">
        <f t="shared" ref="AQ20:BB20" si="10">+AQ9*AQ10</f>
        <v>0</v>
      </c>
      <c r="AR20" s="78">
        <f t="shared" si="10"/>
        <v>0</v>
      </c>
      <c r="AS20" s="78">
        <f t="shared" si="10"/>
        <v>0</v>
      </c>
      <c r="AT20" s="78">
        <f t="shared" si="10"/>
        <v>0</v>
      </c>
      <c r="AU20" s="78">
        <f t="shared" si="10"/>
        <v>0</v>
      </c>
      <c r="AV20" s="78">
        <f t="shared" si="10"/>
        <v>0</v>
      </c>
      <c r="AW20" s="78">
        <f t="shared" si="10"/>
        <v>0</v>
      </c>
      <c r="AX20" s="78">
        <f t="shared" si="10"/>
        <v>0</v>
      </c>
      <c r="AY20" s="78">
        <f t="shared" si="10"/>
        <v>0</v>
      </c>
      <c r="AZ20" s="78">
        <f t="shared" si="10"/>
        <v>0</v>
      </c>
      <c r="BA20" s="78">
        <f t="shared" si="10"/>
        <v>0</v>
      </c>
      <c r="BB20" s="78">
        <f t="shared" si="10"/>
        <v>0</v>
      </c>
      <c r="BC20" s="128">
        <f t="shared" si="5"/>
        <v>0</v>
      </c>
      <c r="BD20" s="78">
        <f t="shared" ref="BD20:BO20" si="11">+BD9*BD10</f>
        <v>0</v>
      </c>
      <c r="BE20" s="78">
        <f t="shared" si="11"/>
        <v>0</v>
      </c>
      <c r="BF20" s="78">
        <f t="shared" si="11"/>
        <v>0</v>
      </c>
      <c r="BG20" s="78">
        <f t="shared" si="11"/>
        <v>0</v>
      </c>
      <c r="BH20" s="78">
        <f t="shared" si="11"/>
        <v>0</v>
      </c>
      <c r="BI20" s="78">
        <f t="shared" si="11"/>
        <v>0</v>
      </c>
      <c r="BJ20" s="78">
        <f t="shared" si="11"/>
        <v>0</v>
      </c>
      <c r="BK20" s="78">
        <f t="shared" si="11"/>
        <v>0</v>
      </c>
      <c r="BL20" s="78">
        <f t="shared" si="11"/>
        <v>0</v>
      </c>
      <c r="BM20" s="78">
        <f t="shared" si="11"/>
        <v>0</v>
      </c>
      <c r="BN20" s="78">
        <f t="shared" si="11"/>
        <v>0</v>
      </c>
      <c r="BO20" s="78">
        <f t="shared" si="11"/>
        <v>0</v>
      </c>
      <c r="BP20" s="128">
        <f t="shared" si="6"/>
        <v>0</v>
      </c>
    </row>
    <row r="21" spans="1:68" s="77" customFormat="1" ht="15.75" customHeight="1" x14ac:dyDescent="0.2">
      <c r="A21" s="74"/>
      <c r="B21" s="75" t="s">
        <v>149</v>
      </c>
      <c r="D21" s="78">
        <f>+D12*Assumptions!$B$24</f>
        <v>0</v>
      </c>
      <c r="E21" s="78">
        <f>+E12*Assumptions!$B$24</f>
        <v>0</v>
      </c>
      <c r="F21" s="78">
        <f>+F12*Assumptions!$B$24</f>
        <v>0</v>
      </c>
      <c r="G21" s="78">
        <f>+G12*Assumptions!$B$24</f>
        <v>0</v>
      </c>
      <c r="H21" s="78">
        <f>+H12*Assumptions!$B$24</f>
        <v>0</v>
      </c>
      <c r="I21" s="78">
        <f>+I12*Assumptions!$B$24</f>
        <v>0</v>
      </c>
      <c r="J21" s="78">
        <f>+J12*Assumptions!$B$24</f>
        <v>0</v>
      </c>
      <c r="K21" s="78">
        <f>+K12*Assumptions!$B$24</f>
        <v>0</v>
      </c>
      <c r="L21" s="78">
        <f>+L12*Assumptions!$B$24</f>
        <v>0</v>
      </c>
      <c r="M21" s="78">
        <f>+M12*Assumptions!$B$24</f>
        <v>0</v>
      </c>
      <c r="N21" s="78">
        <f>+N12*Assumptions!$B$24</f>
        <v>0</v>
      </c>
      <c r="O21" s="78">
        <f>+O12*Assumptions!$B$24</f>
        <v>0</v>
      </c>
      <c r="P21" s="128">
        <f t="shared" si="1"/>
        <v>0</v>
      </c>
      <c r="Q21" s="78">
        <f>+Q12*Assumptions!$B$24</f>
        <v>0</v>
      </c>
      <c r="R21" s="78">
        <f>+R12*Assumptions!$B$24</f>
        <v>0</v>
      </c>
      <c r="S21" s="78">
        <f>+S12*Assumptions!$B$24</f>
        <v>0</v>
      </c>
      <c r="T21" s="78">
        <f>+T12*Assumptions!$B$24</f>
        <v>0</v>
      </c>
      <c r="U21" s="78">
        <f>+U12*Assumptions!$B$24</f>
        <v>0</v>
      </c>
      <c r="V21" s="78">
        <f>+V12*Assumptions!$B$24</f>
        <v>0</v>
      </c>
      <c r="W21" s="78">
        <f>+W12*Assumptions!$B$24</f>
        <v>0</v>
      </c>
      <c r="X21" s="78">
        <f>+X12*Assumptions!$B$24</f>
        <v>0</v>
      </c>
      <c r="Y21" s="78">
        <f>+Y12*Assumptions!$B$24</f>
        <v>0</v>
      </c>
      <c r="Z21" s="78">
        <f>+Z12*Assumptions!$B$24</f>
        <v>0</v>
      </c>
      <c r="AA21" s="78">
        <f>+AA12*Assumptions!$B$24</f>
        <v>0</v>
      </c>
      <c r="AB21" s="78">
        <f>+AB12*Assumptions!$B$24</f>
        <v>0</v>
      </c>
      <c r="AC21" s="128">
        <f t="shared" si="3"/>
        <v>0</v>
      </c>
      <c r="AD21" s="78">
        <f>+AD12*Assumptions!$B$24</f>
        <v>0</v>
      </c>
      <c r="AE21" s="78">
        <f>+AE12*Assumptions!$B$24</f>
        <v>0</v>
      </c>
      <c r="AF21" s="78">
        <f>+AF12*Assumptions!$B$24</f>
        <v>0</v>
      </c>
      <c r="AG21" s="78">
        <f>+AG12*Assumptions!$B$24</f>
        <v>0</v>
      </c>
      <c r="AH21" s="78">
        <f>+AH12*Assumptions!$B$24</f>
        <v>0</v>
      </c>
      <c r="AI21" s="78">
        <f>+AI12*Assumptions!$B$24</f>
        <v>0</v>
      </c>
      <c r="AJ21" s="78">
        <f>+AJ12*Assumptions!$B$24</f>
        <v>0</v>
      </c>
      <c r="AK21" s="78">
        <f>+AK12*Assumptions!$B$24</f>
        <v>0</v>
      </c>
      <c r="AL21" s="78">
        <f>+AL12*Assumptions!$B$24</f>
        <v>0</v>
      </c>
      <c r="AM21" s="78">
        <f>+AM12*Assumptions!$B$24</f>
        <v>0</v>
      </c>
      <c r="AN21" s="78">
        <f>+AN12*Assumptions!$B$24</f>
        <v>0</v>
      </c>
      <c r="AO21" s="78">
        <f>+AO12*Assumptions!$B$24</f>
        <v>0</v>
      </c>
      <c r="AP21" s="128">
        <f t="shared" si="4"/>
        <v>0</v>
      </c>
      <c r="AQ21" s="78">
        <f>+AQ12*Assumptions!$B$24</f>
        <v>0</v>
      </c>
      <c r="AR21" s="78">
        <f>+AR12*Assumptions!$B$24</f>
        <v>0</v>
      </c>
      <c r="AS21" s="78">
        <f>+AS12*Assumptions!$B$24</f>
        <v>0</v>
      </c>
      <c r="AT21" s="78">
        <f>+AT12*Assumptions!$B$24</f>
        <v>0</v>
      </c>
      <c r="AU21" s="78">
        <f>+AU12*Assumptions!$B$24</f>
        <v>0</v>
      </c>
      <c r="AV21" s="78">
        <f>+AV12*Assumptions!$B$24</f>
        <v>0</v>
      </c>
      <c r="AW21" s="78">
        <f>+AW12*Assumptions!$B$24</f>
        <v>0</v>
      </c>
      <c r="AX21" s="78">
        <f>+AX12*Assumptions!$B$24</f>
        <v>0</v>
      </c>
      <c r="AY21" s="78">
        <f>+AY12*Assumptions!$B$24</f>
        <v>0</v>
      </c>
      <c r="AZ21" s="78">
        <f>+AZ12*Assumptions!$B$24</f>
        <v>0</v>
      </c>
      <c r="BA21" s="78">
        <f>+BA12*Assumptions!$B$24</f>
        <v>0</v>
      </c>
      <c r="BB21" s="78">
        <f>+BB12*Assumptions!$B$24</f>
        <v>0</v>
      </c>
      <c r="BC21" s="128">
        <f t="shared" si="5"/>
        <v>0</v>
      </c>
      <c r="BD21" s="78">
        <f>+BD12*Assumptions!$B$24</f>
        <v>0</v>
      </c>
      <c r="BE21" s="78">
        <f>+BE12*Assumptions!$B$24</f>
        <v>0</v>
      </c>
      <c r="BF21" s="78">
        <f>+BF12*Assumptions!$B$24</f>
        <v>0</v>
      </c>
      <c r="BG21" s="78">
        <f>+BG12*Assumptions!$B$24</f>
        <v>0</v>
      </c>
      <c r="BH21" s="78">
        <f>+BH12*Assumptions!$B$24</f>
        <v>0</v>
      </c>
      <c r="BI21" s="78">
        <f>+BI12*Assumptions!$B$24</f>
        <v>0</v>
      </c>
      <c r="BJ21" s="78">
        <f>+BJ12*Assumptions!$B$24</f>
        <v>0</v>
      </c>
      <c r="BK21" s="78">
        <f>+BK12*Assumptions!$B$24</f>
        <v>0</v>
      </c>
      <c r="BL21" s="78">
        <f>+BL12*Assumptions!$B$24</f>
        <v>0</v>
      </c>
      <c r="BM21" s="78">
        <f>+BM12*Assumptions!$B$24</f>
        <v>0</v>
      </c>
      <c r="BN21" s="78">
        <f>+BN12*Assumptions!$B$24</f>
        <v>0</v>
      </c>
      <c r="BO21" s="78">
        <f>+BO12*Assumptions!$B$24</f>
        <v>0</v>
      </c>
      <c r="BP21" s="128">
        <f t="shared" si="6"/>
        <v>0</v>
      </c>
    </row>
    <row r="22" spans="1:68" s="77" customFormat="1" ht="15.75" customHeight="1" x14ac:dyDescent="0.2">
      <c r="A22" s="74"/>
      <c r="B22" s="75" t="s">
        <v>155</v>
      </c>
      <c r="D22" s="78">
        <f>+D14*Assumptions!$B$28</f>
        <v>0</v>
      </c>
      <c r="E22" s="78">
        <f>+E14*Assumptions!$B$28</f>
        <v>0</v>
      </c>
      <c r="F22" s="78">
        <f>+F14*Assumptions!$B$28</f>
        <v>0</v>
      </c>
      <c r="G22" s="76">
        <f>+G14*Assumptions!$B$28</f>
        <v>0</v>
      </c>
      <c r="H22" s="76">
        <f>+H14*Assumptions!$B$28</f>
        <v>0</v>
      </c>
      <c r="I22" s="76">
        <f>+I14*Assumptions!$B$28</f>
        <v>36</v>
      </c>
      <c r="J22" s="76">
        <f>+J14*Assumptions!$B$28</f>
        <v>72</v>
      </c>
      <c r="K22" s="76">
        <f>+K14*Assumptions!$B$28</f>
        <v>108</v>
      </c>
      <c r="L22" s="76">
        <f>+L14*Assumptions!$B$28</f>
        <v>144</v>
      </c>
      <c r="M22" s="76">
        <f>+M14*Assumptions!$B$28</f>
        <v>180</v>
      </c>
      <c r="N22" s="76">
        <f>+N14*Assumptions!$B$28</f>
        <v>216</v>
      </c>
      <c r="O22" s="76">
        <f>+O14*Assumptions!$B$28</f>
        <v>252</v>
      </c>
      <c r="P22" s="127">
        <f t="shared" si="1"/>
        <v>1008</v>
      </c>
      <c r="Q22" s="76">
        <f>+Q14*Assumptions!$B$28</f>
        <v>288</v>
      </c>
      <c r="R22" s="76">
        <f>+R14*Assumptions!$B$28</f>
        <v>324</v>
      </c>
      <c r="S22" s="76">
        <f>+S14*Assumptions!$B$28</f>
        <v>360</v>
      </c>
      <c r="T22" s="76">
        <f>+T14*Assumptions!$B$28</f>
        <v>396</v>
      </c>
      <c r="U22" s="76">
        <f>+U14*Assumptions!$B$28</f>
        <v>432</v>
      </c>
      <c r="V22" s="76">
        <f>+V14*Assumptions!$B$28</f>
        <v>468</v>
      </c>
      <c r="W22" s="76">
        <f>+W14*Assumptions!$B$28</f>
        <v>504</v>
      </c>
      <c r="X22" s="76">
        <f>+X14*Assumptions!$B$28</f>
        <v>540</v>
      </c>
      <c r="Y22" s="76">
        <f>+Y14*Assumptions!$B$28</f>
        <v>576</v>
      </c>
      <c r="Z22" s="76">
        <f>+Z14*Assumptions!$B$28</f>
        <v>612</v>
      </c>
      <c r="AA22" s="76">
        <f>+AA14*Assumptions!$B$28</f>
        <v>648</v>
      </c>
      <c r="AB22" s="76">
        <f>+AB14*Assumptions!$B$28</f>
        <v>684</v>
      </c>
      <c r="AC22" s="127">
        <f t="shared" si="3"/>
        <v>5832</v>
      </c>
      <c r="AD22" s="76">
        <f>+AD14*Assumptions!$B$28</f>
        <v>720</v>
      </c>
      <c r="AE22" s="76">
        <f>+AE14*Assumptions!$B$28</f>
        <v>756</v>
      </c>
      <c r="AF22" s="76">
        <f>+AF14*Assumptions!$B$28</f>
        <v>792</v>
      </c>
      <c r="AG22" s="76">
        <f>+AG14*Assumptions!$B$28</f>
        <v>828</v>
      </c>
      <c r="AH22" s="76">
        <f>+AH14*Assumptions!$B$28</f>
        <v>864</v>
      </c>
      <c r="AI22" s="76">
        <f>+AI14*Assumptions!$B$28</f>
        <v>900</v>
      </c>
      <c r="AJ22" s="76">
        <f>+AJ14*Assumptions!$B$28</f>
        <v>936</v>
      </c>
      <c r="AK22" s="76">
        <f>+AK14*Assumptions!$B$28</f>
        <v>972</v>
      </c>
      <c r="AL22" s="76">
        <f>+AL14*Assumptions!$B$28</f>
        <v>1008</v>
      </c>
      <c r="AM22" s="76">
        <f>+AM14*Assumptions!$B$28</f>
        <v>1044</v>
      </c>
      <c r="AN22" s="76">
        <f>+AN14*Assumptions!$B$28</f>
        <v>1080</v>
      </c>
      <c r="AO22" s="76">
        <f>+AO14*Assumptions!$B$28</f>
        <v>1116</v>
      </c>
      <c r="AP22" s="127">
        <f t="shared" si="4"/>
        <v>11016</v>
      </c>
      <c r="AQ22" s="76">
        <f>+AQ14*Assumptions!$B$28</f>
        <v>1152</v>
      </c>
      <c r="AR22" s="76">
        <f>+AR14*Assumptions!$B$28</f>
        <v>1188</v>
      </c>
      <c r="AS22" s="76">
        <f>+AS14*Assumptions!$B$28</f>
        <v>1224</v>
      </c>
      <c r="AT22" s="76">
        <f>+AT14*Assumptions!$B$28</f>
        <v>1260</v>
      </c>
      <c r="AU22" s="76">
        <f>+AU14*Assumptions!$B$28</f>
        <v>1296</v>
      </c>
      <c r="AV22" s="76">
        <f>+AV14*Assumptions!$B$28</f>
        <v>1332</v>
      </c>
      <c r="AW22" s="76">
        <f>+AW14*Assumptions!$B$28</f>
        <v>1368</v>
      </c>
      <c r="AX22" s="76">
        <f>+AX14*Assumptions!$B$28</f>
        <v>1404</v>
      </c>
      <c r="AY22" s="76">
        <f>+AY14*Assumptions!$B$28</f>
        <v>1440</v>
      </c>
      <c r="AZ22" s="76">
        <f>+AZ14*Assumptions!$B$28</f>
        <v>1476</v>
      </c>
      <c r="BA22" s="76">
        <f>+BA14*Assumptions!$B$28</f>
        <v>1512</v>
      </c>
      <c r="BB22" s="76">
        <f>+BB14*Assumptions!$B$28</f>
        <v>1548</v>
      </c>
      <c r="BC22" s="127">
        <f t="shared" si="5"/>
        <v>16200</v>
      </c>
      <c r="BD22" s="76">
        <f>+BD14*Assumptions!$B$28</f>
        <v>1584</v>
      </c>
      <c r="BE22" s="76">
        <f>+BE14*Assumptions!$B$28</f>
        <v>1620</v>
      </c>
      <c r="BF22" s="76">
        <f>+BF14*Assumptions!$B$28</f>
        <v>1656</v>
      </c>
      <c r="BG22" s="76">
        <f>+BG14*Assumptions!$B$28</f>
        <v>1692</v>
      </c>
      <c r="BH22" s="76">
        <f>+BH14*Assumptions!$B$28</f>
        <v>1728</v>
      </c>
      <c r="BI22" s="76">
        <f>+BI14*Assumptions!$B$28</f>
        <v>1764</v>
      </c>
      <c r="BJ22" s="76">
        <f>+BJ14*Assumptions!$B$28</f>
        <v>1800</v>
      </c>
      <c r="BK22" s="76">
        <f>+BK14*Assumptions!$B$28</f>
        <v>1836</v>
      </c>
      <c r="BL22" s="76">
        <f>+BL14*Assumptions!$B$28</f>
        <v>1872</v>
      </c>
      <c r="BM22" s="76">
        <f>+BM14*Assumptions!$B$28</f>
        <v>1908</v>
      </c>
      <c r="BN22" s="76">
        <f>+BN14*Assumptions!$B$28</f>
        <v>1944</v>
      </c>
      <c r="BO22" s="76">
        <f>+BO14*Assumptions!$B$28</f>
        <v>1980</v>
      </c>
      <c r="BP22" s="127">
        <f t="shared" si="6"/>
        <v>21384</v>
      </c>
    </row>
    <row r="23" spans="1:68" s="77" customFormat="1" ht="15.75" customHeight="1" x14ac:dyDescent="0.2">
      <c r="A23" s="74"/>
      <c r="B23" s="75" t="s">
        <v>172</v>
      </c>
      <c r="D23" s="76">
        <f>+D16*Assumptions!$B$34</f>
        <v>0</v>
      </c>
      <c r="E23" s="76">
        <f>+E16*Assumptions!$B$34</f>
        <v>0</v>
      </c>
      <c r="F23" s="76">
        <f>+F16*Assumptions!$B$34</f>
        <v>0</v>
      </c>
      <c r="G23" s="76">
        <f>+G16*Assumptions!$B$34</f>
        <v>0</v>
      </c>
      <c r="H23" s="76">
        <f>+H16*Assumptions!$B$34</f>
        <v>0</v>
      </c>
      <c r="I23" s="76">
        <f>+I16*Assumptions!$B$34</f>
        <v>50</v>
      </c>
      <c r="J23" s="76">
        <f>+J16*Assumptions!$B$34</f>
        <v>100</v>
      </c>
      <c r="K23" s="76">
        <f>+K16*Assumptions!$B$34</f>
        <v>150</v>
      </c>
      <c r="L23" s="76">
        <f>+L16*Assumptions!$B$34</f>
        <v>200</v>
      </c>
      <c r="M23" s="76">
        <f>+M16*Assumptions!$B$34</f>
        <v>250</v>
      </c>
      <c r="N23" s="76">
        <f>+N16*Assumptions!$B$34</f>
        <v>300</v>
      </c>
      <c r="O23" s="76">
        <f>+O16*Assumptions!$B$34</f>
        <v>350</v>
      </c>
      <c r="P23" s="127">
        <f t="shared" ref="P23" si="12">SUM(D23:O23)</f>
        <v>1400</v>
      </c>
      <c r="Q23" s="76">
        <f>+Q16*Assumptions!$B$34</f>
        <v>450</v>
      </c>
      <c r="R23" s="76">
        <f>+R16*Assumptions!$B$34</f>
        <v>500</v>
      </c>
      <c r="S23" s="76">
        <f>+S16*Assumptions!$B$34</f>
        <v>550</v>
      </c>
      <c r="T23" s="76">
        <f>+T16*Assumptions!$B$34</f>
        <v>600</v>
      </c>
      <c r="U23" s="76">
        <f>+U16*Assumptions!$B$34</f>
        <v>650</v>
      </c>
      <c r="V23" s="76">
        <f>+V16*Assumptions!$B$34</f>
        <v>700</v>
      </c>
      <c r="W23" s="76">
        <f>+W16*Assumptions!$B$34</f>
        <v>750</v>
      </c>
      <c r="X23" s="76">
        <f>+X16*Assumptions!$B$34</f>
        <v>800</v>
      </c>
      <c r="Y23" s="76">
        <f>+Y16*Assumptions!$B$34</f>
        <v>850</v>
      </c>
      <c r="Z23" s="76">
        <f>+Z16*Assumptions!$B$34</f>
        <v>900</v>
      </c>
      <c r="AA23" s="76">
        <f>+AA16*Assumptions!$B$34</f>
        <v>950</v>
      </c>
      <c r="AB23" s="76">
        <f>+AB16*Assumptions!$B$34</f>
        <v>1000</v>
      </c>
      <c r="AC23" s="127">
        <f t="shared" ref="AC23" si="13">SUM(Q23:AB23)</f>
        <v>8700</v>
      </c>
      <c r="AD23" s="76">
        <f>+AD16*Assumptions!$B$34</f>
        <v>1100</v>
      </c>
      <c r="AE23" s="76">
        <f>+AE16*Assumptions!$B$34</f>
        <v>1150</v>
      </c>
      <c r="AF23" s="76">
        <f>+AF16*Assumptions!$B$34</f>
        <v>1200</v>
      </c>
      <c r="AG23" s="76">
        <f>+AG16*Assumptions!$B$34</f>
        <v>1250</v>
      </c>
      <c r="AH23" s="76">
        <f>+AH16*Assumptions!$B$34</f>
        <v>1300</v>
      </c>
      <c r="AI23" s="76">
        <f>+AI16*Assumptions!$B$34</f>
        <v>1350</v>
      </c>
      <c r="AJ23" s="76">
        <f>+AJ16*Assumptions!$B$34</f>
        <v>1400</v>
      </c>
      <c r="AK23" s="76">
        <f>+AK16*Assumptions!$B$34</f>
        <v>1450</v>
      </c>
      <c r="AL23" s="76">
        <f>+AL16*Assumptions!$B$34</f>
        <v>1500</v>
      </c>
      <c r="AM23" s="76">
        <f>+AM16*Assumptions!$B$34</f>
        <v>1550</v>
      </c>
      <c r="AN23" s="76">
        <f>+AN16*Assumptions!$B$34</f>
        <v>1600</v>
      </c>
      <c r="AO23" s="76">
        <f>+AO16*Assumptions!$B$34</f>
        <v>1650</v>
      </c>
      <c r="AP23" s="127">
        <f t="shared" ref="AP23" si="14">SUM(AD23:AO23)</f>
        <v>16500</v>
      </c>
      <c r="AQ23" s="76">
        <f>+AQ16*Assumptions!$B$34</f>
        <v>1750</v>
      </c>
      <c r="AR23" s="76">
        <f>+AR16*Assumptions!$B$34</f>
        <v>1800</v>
      </c>
      <c r="AS23" s="76">
        <f>+AS16*Assumptions!$B$34</f>
        <v>1850</v>
      </c>
      <c r="AT23" s="76">
        <f>+AT16*Assumptions!$B$34</f>
        <v>1900</v>
      </c>
      <c r="AU23" s="76">
        <f>+AU16*Assumptions!$B$34</f>
        <v>1950</v>
      </c>
      <c r="AV23" s="76">
        <f>+AV16*Assumptions!$B$34</f>
        <v>2000</v>
      </c>
      <c r="AW23" s="76">
        <f>+AW16*Assumptions!$B$34</f>
        <v>2050</v>
      </c>
      <c r="AX23" s="76">
        <f>+AX16*Assumptions!$B$34</f>
        <v>2100</v>
      </c>
      <c r="AY23" s="76">
        <f>+AY16*Assumptions!$B$34</f>
        <v>2150</v>
      </c>
      <c r="AZ23" s="76">
        <f>+AZ16*Assumptions!$B$34</f>
        <v>2200</v>
      </c>
      <c r="BA23" s="76">
        <f>+BA16*Assumptions!$B$34</f>
        <v>2250</v>
      </c>
      <c r="BB23" s="76">
        <f>+BB16*Assumptions!$B$34</f>
        <v>2300</v>
      </c>
      <c r="BC23" s="127">
        <f t="shared" ref="BC23" si="15">SUM(AQ23:BB23)</f>
        <v>24300</v>
      </c>
      <c r="BD23" s="76">
        <f>+BD16*Assumptions!$B$34</f>
        <v>2400</v>
      </c>
      <c r="BE23" s="76">
        <f>+BE16*Assumptions!$B$34</f>
        <v>2450</v>
      </c>
      <c r="BF23" s="76">
        <f>+BF16*Assumptions!$B$34</f>
        <v>2500</v>
      </c>
      <c r="BG23" s="76">
        <f>+BG16*Assumptions!$B$34</f>
        <v>2550</v>
      </c>
      <c r="BH23" s="76">
        <f>+BH16*Assumptions!$B$34</f>
        <v>2600</v>
      </c>
      <c r="BI23" s="76">
        <f>+BI16*Assumptions!$B$34</f>
        <v>2650</v>
      </c>
      <c r="BJ23" s="76">
        <f>+BJ16*Assumptions!$B$34</f>
        <v>2700</v>
      </c>
      <c r="BK23" s="76">
        <f>+BK16*Assumptions!$B$34</f>
        <v>2750</v>
      </c>
      <c r="BL23" s="76">
        <f>+BL16*Assumptions!$B$34</f>
        <v>2800</v>
      </c>
      <c r="BM23" s="76">
        <f>+BM16*Assumptions!$B$34</f>
        <v>2850</v>
      </c>
      <c r="BN23" s="76">
        <f>+BN16*Assumptions!$B$34</f>
        <v>2900</v>
      </c>
      <c r="BO23" s="76">
        <f>+BO16*Assumptions!$B$34</f>
        <v>2950</v>
      </c>
      <c r="BP23" s="127">
        <f t="shared" ref="BP23" si="16">SUM(BD23:BO23)</f>
        <v>32100</v>
      </c>
    </row>
    <row r="24" spans="1:68" s="77" customFormat="1" ht="15.75" customHeight="1" thickBot="1" x14ac:dyDescent="0.25">
      <c r="A24" s="74"/>
      <c r="B24" s="95" t="s">
        <v>60</v>
      </c>
      <c r="C24" s="96"/>
      <c r="D24" s="97">
        <f t="shared" ref="D24:O24" si="17">SUM(D19:D22)</f>
        <v>0</v>
      </c>
      <c r="E24" s="97">
        <f t="shared" si="17"/>
        <v>1848.0000000000002</v>
      </c>
      <c r="F24" s="97">
        <f t="shared" si="17"/>
        <v>3696.0000000000005</v>
      </c>
      <c r="G24" s="98">
        <f t="shared" si="17"/>
        <v>5544</v>
      </c>
      <c r="H24" s="98">
        <f t="shared" si="17"/>
        <v>7392.0000000000009</v>
      </c>
      <c r="I24" s="98">
        <f t="shared" si="17"/>
        <v>9276</v>
      </c>
      <c r="J24" s="98">
        <f t="shared" si="17"/>
        <v>11160</v>
      </c>
      <c r="K24" s="98">
        <f t="shared" si="17"/>
        <v>13044.000000000002</v>
      </c>
      <c r="L24" s="98">
        <f t="shared" si="17"/>
        <v>14928.000000000002</v>
      </c>
      <c r="M24" s="98">
        <f t="shared" si="17"/>
        <v>16812</v>
      </c>
      <c r="N24" s="98">
        <f t="shared" si="17"/>
        <v>18696</v>
      </c>
      <c r="O24" s="98">
        <f t="shared" si="17"/>
        <v>20580.000000000004</v>
      </c>
      <c r="P24" s="133">
        <f t="shared" si="1"/>
        <v>122976</v>
      </c>
      <c r="Q24" s="98">
        <f t="shared" ref="Q24:AB24" si="18">SUM(Q19:Q22)</f>
        <v>22464</v>
      </c>
      <c r="R24" s="98">
        <f t="shared" si="18"/>
        <v>24348</v>
      </c>
      <c r="S24" s="98">
        <f t="shared" si="18"/>
        <v>26232.000000000004</v>
      </c>
      <c r="T24" s="98">
        <f t="shared" si="18"/>
        <v>28116</v>
      </c>
      <c r="U24" s="98">
        <f t="shared" si="18"/>
        <v>30000.000000000004</v>
      </c>
      <c r="V24" s="98">
        <f t="shared" si="18"/>
        <v>31884.000000000004</v>
      </c>
      <c r="W24" s="98">
        <f t="shared" si="18"/>
        <v>33768</v>
      </c>
      <c r="X24" s="98">
        <f t="shared" si="18"/>
        <v>35652</v>
      </c>
      <c r="Y24" s="98">
        <f t="shared" si="18"/>
        <v>37536</v>
      </c>
      <c r="Z24" s="98">
        <f t="shared" si="18"/>
        <v>39420</v>
      </c>
      <c r="AA24" s="98">
        <f t="shared" si="18"/>
        <v>41304.000000000007</v>
      </c>
      <c r="AB24" s="98">
        <f t="shared" si="18"/>
        <v>43188</v>
      </c>
      <c r="AC24" s="133">
        <f t="shared" si="3"/>
        <v>393912</v>
      </c>
      <c r="AD24" s="98">
        <f t="shared" ref="AD24:AO24" si="19">SUM(AD19:AD22)</f>
        <v>45072</v>
      </c>
      <c r="AE24" s="98">
        <f t="shared" si="19"/>
        <v>46956.000000000007</v>
      </c>
      <c r="AF24" s="98">
        <f t="shared" si="19"/>
        <v>48840</v>
      </c>
      <c r="AG24" s="98">
        <f t="shared" si="19"/>
        <v>50724.000000000007</v>
      </c>
      <c r="AH24" s="98">
        <f t="shared" si="19"/>
        <v>52608.000000000007</v>
      </c>
      <c r="AI24" s="98">
        <f t="shared" si="19"/>
        <v>54492</v>
      </c>
      <c r="AJ24" s="98">
        <f t="shared" si="19"/>
        <v>56376</v>
      </c>
      <c r="AK24" s="98">
        <f t="shared" si="19"/>
        <v>58260</v>
      </c>
      <c r="AL24" s="98">
        <f t="shared" si="19"/>
        <v>60144.000000000007</v>
      </c>
      <c r="AM24" s="98">
        <f t="shared" si="19"/>
        <v>62028.000000000007</v>
      </c>
      <c r="AN24" s="98">
        <f t="shared" si="19"/>
        <v>63912.000000000007</v>
      </c>
      <c r="AO24" s="98">
        <f t="shared" si="19"/>
        <v>65796</v>
      </c>
      <c r="AP24" s="133">
        <f t="shared" si="4"/>
        <v>665208</v>
      </c>
      <c r="AQ24" s="98">
        <f t="shared" ref="AQ24:BB24" si="20">SUM(AQ19:AQ22)</f>
        <v>67680</v>
      </c>
      <c r="AR24" s="98">
        <f t="shared" si="20"/>
        <v>69564</v>
      </c>
      <c r="AS24" s="98">
        <f t="shared" si="20"/>
        <v>71448</v>
      </c>
      <c r="AT24" s="98">
        <f t="shared" si="20"/>
        <v>73332.000000000015</v>
      </c>
      <c r="AU24" s="98">
        <f t="shared" si="20"/>
        <v>75216</v>
      </c>
      <c r="AV24" s="98">
        <f t="shared" si="20"/>
        <v>77100</v>
      </c>
      <c r="AW24" s="98">
        <f t="shared" si="20"/>
        <v>78984</v>
      </c>
      <c r="AX24" s="98">
        <f t="shared" si="20"/>
        <v>80868</v>
      </c>
      <c r="AY24" s="98">
        <f t="shared" si="20"/>
        <v>82752.000000000015</v>
      </c>
      <c r="AZ24" s="98">
        <f t="shared" si="20"/>
        <v>84636.000000000015</v>
      </c>
      <c r="BA24" s="98">
        <f t="shared" si="20"/>
        <v>86520</v>
      </c>
      <c r="BB24" s="98">
        <f t="shared" si="20"/>
        <v>88404</v>
      </c>
      <c r="BC24" s="133">
        <f t="shared" si="5"/>
        <v>936504</v>
      </c>
      <c r="BD24" s="98">
        <f t="shared" ref="BD24:BO24" si="21">SUM(BD19:BD22)</f>
        <v>90288</v>
      </c>
      <c r="BE24" s="98">
        <f t="shared" si="21"/>
        <v>92172.000000000015</v>
      </c>
      <c r="BF24" s="98">
        <f t="shared" si="21"/>
        <v>94056.000000000015</v>
      </c>
      <c r="BG24" s="98">
        <f t="shared" si="21"/>
        <v>95940</v>
      </c>
      <c r="BH24" s="98">
        <f t="shared" si="21"/>
        <v>97824</v>
      </c>
      <c r="BI24" s="98">
        <f t="shared" si="21"/>
        <v>99708</v>
      </c>
      <c r="BJ24" s="98">
        <f t="shared" si="21"/>
        <v>101592.00000000001</v>
      </c>
      <c r="BK24" s="98">
        <f t="shared" si="21"/>
        <v>103476.00000000001</v>
      </c>
      <c r="BL24" s="98">
        <f t="shared" si="21"/>
        <v>105360.00000000001</v>
      </c>
      <c r="BM24" s="98">
        <f t="shared" si="21"/>
        <v>107244</v>
      </c>
      <c r="BN24" s="98">
        <f t="shared" si="21"/>
        <v>109128</v>
      </c>
      <c r="BO24" s="98">
        <f t="shared" si="21"/>
        <v>111012.00000000001</v>
      </c>
      <c r="BP24" s="133">
        <f t="shared" si="6"/>
        <v>1207800</v>
      </c>
    </row>
    <row r="25" spans="1:68" s="77" customFormat="1" ht="10.5" customHeight="1" thickTop="1" x14ac:dyDescent="0.2">
      <c r="A25" s="74"/>
      <c r="B25" s="92"/>
      <c r="C25" s="89"/>
      <c r="D25" s="99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29">
        <f t="shared" si="1"/>
        <v>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29">
        <f t="shared" si="3"/>
        <v>0</v>
      </c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29">
        <f t="shared" si="4"/>
        <v>0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29">
        <f t="shared" si="5"/>
        <v>0</v>
      </c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29">
        <f t="shared" si="6"/>
        <v>0</v>
      </c>
    </row>
    <row r="26" spans="1:68" s="61" customFormat="1" ht="15.75" customHeight="1" x14ac:dyDescent="0.2">
      <c r="A26" s="62" t="s">
        <v>20</v>
      </c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34">
        <f t="shared" si="1"/>
        <v>0</v>
      </c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134">
        <f t="shared" si="3"/>
        <v>0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134">
        <f t="shared" si="4"/>
        <v>0</v>
      </c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134">
        <f t="shared" si="5"/>
        <v>0</v>
      </c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134">
        <f t="shared" si="6"/>
        <v>0</v>
      </c>
    </row>
    <row r="27" spans="1:68" s="77" customFormat="1" ht="15.75" customHeight="1" x14ac:dyDescent="0.2">
      <c r="A27" s="74"/>
      <c r="B27" s="75" t="s">
        <v>101</v>
      </c>
      <c r="D27" s="101"/>
      <c r="E27" s="76">
        <f>(E7*Assumptions!$B$8*Assumptions!$B$7)+(Assumptions!$B$9*Assumptions!$B$7)</f>
        <v>579.6</v>
      </c>
      <c r="F27" s="76">
        <f>(F7*Assumptions!$B$8*Assumptions!$B$7)+(Assumptions!$B$9*Assumptions!$B$7)</f>
        <v>949.2</v>
      </c>
      <c r="G27" s="76">
        <f>(G7*Assumptions!$B$8*Assumptions!$B$7)+(Assumptions!$B$9*Assumptions!$B$7)</f>
        <v>1318.8000000000002</v>
      </c>
      <c r="H27" s="76">
        <f>(H7*Assumptions!$B$8*Assumptions!$B$7)+(Assumptions!$B$9*Assumptions!$B$7)</f>
        <v>1688.4</v>
      </c>
      <c r="I27" s="76">
        <f>(I7*Assumptions!$B$8*Assumptions!$B$7)+(Assumptions!$B$9*Assumptions!$B$7)</f>
        <v>2058</v>
      </c>
      <c r="J27" s="76">
        <f>(J7*Assumptions!$B$8*Assumptions!$B$7)+(Assumptions!$B$9*Assumptions!$B$7)</f>
        <v>2427.6000000000004</v>
      </c>
      <c r="K27" s="76">
        <f>(K7*Assumptions!$B$8*Assumptions!$B$7)+(Assumptions!$B$9*Assumptions!$B$7)</f>
        <v>2797.2000000000003</v>
      </c>
      <c r="L27" s="76">
        <f>(L7*Assumptions!$B$8*Assumptions!$B$7)+(Assumptions!$B$9*Assumptions!$B$7)</f>
        <v>3166.8</v>
      </c>
      <c r="M27" s="76">
        <f>(M7*Assumptions!$B$8*Assumptions!$B$7)+(Assumptions!$B$9*Assumptions!$B$7)</f>
        <v>3536.4</v>
      </c>
      <c r="N27" s="76">
        <f>(N7*Assumptions!$B$8*Assumptions!$B$7)+(Assumptions!$B$9*Assumptions!$B$7)</f>
        <v>3906</v>
      </c>
      <c r="O27" s="76">
        <f>(O7*Assumptions!$B$8*Assumptions!$B$7)+(Assumptions!$B$9*Assumptions!$B$7)</f>
        <v>4275.6000000000004</v>
      </c>
      <c r="P27" s="127">
        <f t="shared" si="1"/>
        <v>26703.600000000006</v>
      </c>
      <c r="Q27" s="76">
        <f>(Q7*Assumptions!$B$8*Assumptions!$B$7)+(Assumptions!$B$9*Assumptions!$B$7)</f>
        <v>4645.2000000000007</v>
      </c>
      <c r="R27" s="76">
        <f>(R7*Assumptions!$B$8*Assumptions!$B$7)+(Assumptions!$B$9*Assumptions!$B$7)</f>
        <v>5014.8</v>
      </c>
      <c r="S27" s="76">
        <f>(S7*Assumptions!$B$8*Assumptions!$B$7)+(Assumptions!$B$9*Assumptions!$B$7)</f>
        <v>5384.4000000000005</v>
      </c>
      <c r="T27" s="76">
        <f>(T7*Assumptions!$B$8*Assumptions!$B$7)+(Assumptions!$B$9*Assumptions!$B$7)</f>
        <v>5754</v>
      </c>
      <c r="U27" s="76">
        <f>(U7*Assumptions!$B$8*Assumptions!$B$7)+(Assumptions!$B$9*Assumptions!$B$7)</f>
        <v>6123.6</v>
      </c>
      <c r="V27" s="76">
        <f>(V7*Assumptions!$B$8*Assumptions!$B$7)+(Assumptions!$B$9*Assumptions!$B$7)</f>
        <v>6493.2000000000007</v>
      </c>
      <c r="W27" s="76">
        <f>(W7*Assumptions!$B$8*Assumptions!$B$7)+(Assumptions!$B$9*Assumptions!$B$7)</f>
        <v>6862.8</v>
      </c>
      <c r="X27" s="76">
        <f>(X7*Assumptions!$B$8*Assumptions!$B$7)+(Assumptions!$B$9*Assumptions!$B$7)</f>
        <v>7232.4000000000005</v>
      </c>
      <c r="Y27" s="76">
        <f>(Y7*Assumptions!$B$8*Assumptions!$B$7)+(Assumptions!$B$9*Assumptions!$B$7)</f>
        <v>7602</v>
      </c>
      <c r="Z27" s="76">
        <f>(Z7*Assumptions!$B$8*Assumptions!$B$7)+(Assumptions!$B$9*Assumptions!$B$7)</f>
        <v>7971.6</v>
      </c>
      <c r="AA27" s="76">
        <f>(AA7*Assumptions!$B$8*Assumptions!$B$7)+(Assumptions!$B$9*Assumptions!$B$7)</f>
        <v>8341.2000000000007</v>
      </c>
      <c r="AB27" s="76">
        <f>(AB7*Assumptions!$B$8*Assumptions!$B$7)+(Assumptions!$B$9*Assumptions!$B$7)</f>
        <v>8710.8000000000011</v>
      </c>
      <c r="AC27" s="127">
        <f t="shared" si="3"/>
        <v>80136</v>
      </c>
      <c r="AD27" s="76">
        <f>(AD7*Assumptions!$B$8*Assumptions!$B$7)+(Assumptions!$B$9*Assumptions!$B$7)</f>
        <v>9080.4000000000015</v>
      </c>
      <c r="AE27" s="76">
        <f>(AE7*Assumptions!$B$8*Assumptions!$B$7)+(Assumptions!$B$9*Assumptions!$B$7)</f>
        <v>9450.0000000000018</v>
      </c>
      <c r="AF27" s="76">
        <f>(AF7*Assumptions!$B$8*Assumptions!$B$7)+(Assumptions!$B$9*Assumptions!$B$7)</f>
        <v>9819.6</v>
      </c>
      <c r="AG27" s="76">
        <f>(AG7*Assumptions!$B$8*Assumptions!$B$7)+(Assumptions!$B$9*Assumptions!$B$7)</f>
        <v>10189.200000000001</v>
      </c>
      <c r="AH27" s="76">
        <f>(AH7*Assumptions!$B$8*Assumptions!$B$7)+(Assumptions!$B$9*Assumptions!$B$7)</f>
        <v>10558.800000000001</v>
      </c>
      <c r="AI27" s="76">
        <f>(AI7*Assumptions!$B$8*Assumptions!$B$7)+(Assumptions!$B$9*Assumptions!$B$7)</f>
        <v>10928.400000000001</v>
      </c>
      <c r="AJ27" s="76">
        <f>(AJ7*Assumptions!$B$8*Assumptions!$B$7)+(Assumptions!$B$9*Assumptions!$B$7)</f>
        <v>11298</v>
      </c>
      <c r="AK27" s="76">
        <f>(AK7*Assumptions!$B$8*Assumptions!$B$7)+(Assumptions!$B$9*Assumptions!$B$7)</f>
        <v>11667.6</v>
      </c>
      <c r="AL27" s="76">
        <f>(AL7*Assumptions!$B$8*Assumptions!$B$7)+(Assumptions!$B$9*Assumptions!$B$7)</f>
        <v>12037.2</v>
      </c>
      <c r="AM27" s="76">
        <f>(AM7*Assumptions!$B$8*Assumptions!$B$7)+(Assumptions!$B$9*Assumptions!$B$7)</f>
        <v>12406.800000000001</v>
      </c>
      <c r="AN27" s="76">
        <f>(AN7*Assumptions!$B$8*Assumptions!$B$7)+(Assumptions!$B$9*Assumptions!$B$7)</f>
        <v>12776.400000000001</v>
      </c>
      <c r="AO27" s="76">
        <f>(AO7*Assumptions!$B$8*Assumptions!$B$7)+(Assumptions!$B$9*Assumptions!$B$7)</f>
        <v>13146</v>
      </c>
      <c r="AP27" s="127">
        <f t="shared" si="4"/>
        <v>133358.39999999999</v>
      </c>
      <c r="AQ27" s="76">
        <f>(AQ7*Assumptions!$B$8*Assumptions!$B$7)+(Assumptions!$B$9*Assumptions!$B$7)</f>
        <v>13515.6</v>
      </c>
      <c r="AR27" s="76">
        <f>(AR7*Assumptions!$B$8*Assumptions!$B$7)+(Assumptions!$B$9*Assumptions!$B$7)</f>
        <v>13885.2</v>
      </c>
      <c r="AS27" s="76">
        <f>(AS7*Assumptions!$B$8*Assumptions!$B$7)+(Assumptions!$B$9*Assumptions!$B$7)</f>
        <v>14254.800000000001</v>
      </c>
      <c r="AT27" s="76">
        <f>(AT7*Assumptions!$B$8*Assumptions!$B$7)+(Assumptions!$B$9*Assumptions!$B$7)</f>
        <v>14624.400000000001</v>
      </c>
      <c r="AU27" s="76">
        <f>(AU7*Assumptions!$B$8*Assumptions!$B$7)+(Assumptions!$B$9*Assumptions!$B$7)</f>
        <v>14994</v>
      </c>
      <c r="AV27" s="76">
        <f>(AV7*Assumptions!$B$8*Assumptions!$B$7)+(Assumptions!$B$9*Assumptions!$B$7)</f>
        <v>15363.6</v>
      </c>
      <c r="AW27" s="76">
        <f>(AW7*Assumptions!$B$8*Assumptions!$B$7)+(Assumptions!$B$9*Assumptions!$B$7)</f>
        <v>15733.2</v>
      </c>
      <c r="AX27" s="76">
        <f>(AX7*Assumptions!$B$8*Assumptions!$B$7)+(Assumptions!$B$9*Assumptions!$B$7)</f>
        <v>16102.800000000001</v>
      </c>
      <c r="AY27" s="76">
        <f>(AY7*Assumptions!$B$8*Assumptions!$B$7)+(Assumptions!$B$9*Assumptions!$B$7)</f>
        <v>16472.400000000001</v>
      </c>
      <c r="AZ27" s="76">
        <f>(AZ7*Assumptions!$B$8*Assumptions!$B$7)+(Assumptions!$B$9*Assumptions!$B$7)</f>
        <v>16842.000000000004</v>
      </c>
      <c r="BA27" s="76">
        <f>(BA7*Assumptions!$B$8*Assumptions!$B$7)+(Assumptions!$B$9*Assumptions!$B$7)</f>
        <v>17211.600000000002</v>
      </c>
      <c r="BB27" s="76">
        <f>(BB7*Assumptions!$B$8*Assumptions!$B$7)+(Assumptions!$B$9*Assumptions!$B$7)</f>
        <v>17581.2</v>
      </c>
      <c r="BC27" s="127">
        <f t="shared" si="5"/>
        <v>186580.80000000002</v>
      </c>
      <c r="BD27" s="76">
        <f>(BD7*Assumptions!$B$8*Assumptions!$B$7)+(Assumptions!$B$9*Assumptions!$B$7)</f>
        <v>17950.800000000003</v>
      </c>
      <c r="BE27" s="76">
        <f>(BE7*Assumptions!$B$8*Assumptions!$B$7)+(Assumptions!$B$9*Assumptions!$B$7)</f>
        <v>18320.400000000001</v>
      </c>
      <c r="BF27" s="76">
        <f>(BF7*Assumptions!$B$8*Assumptions!$B$7)+(Assumptions!$B$9*Assumptions!$B$7)</f>
        <v>18690.000000000004</v>
      </c>
      <c r="BG27" s="76">
        <f>(BG7*Assumptions!$B$8*Assumptions!$B$7)+(Assumptions!$B$9*Assumptions!$B$7)</f>
        <v>19059.600000000002</v>
      </c>
      <c r="BH27" s="76">
        <f>(BH7*Assumptions!$B$8*Assumptions!$B$7)+(Assumptions!$B$9*Assumptions!$B$7)</f>
        <v>19429.2</v>
      </c>
      <c r="BI27" s="76">
        <f>(BI7*Assumptions!$B$8*Assumptions!$B$7)+(Assumptions!$B$9*Assumptions!$B$7)</f>
        <v>19798.800000000003</v>
      </c>
      <c r="BJ27" s="76">
        <f>(BJ7*Assumptions!$B$8*Assumptions!$B$7)+(Assumptions!$B$9*Assumptions!$B$7)</f>
        <v>20168.400000000001</v>
      </c>
      <c r="BK27" s="76">
        <f>(BK7*Assumptions!$B$8*Assumptions!$B$7)+(Assumptions!$B$9*Assumptions!$B$7)</f>
        <v>20538.000000000004</v>
      </c>
      <c r="BL27" s="76">
        <f>(BL7*Assumptions!$B$8*Assumptions!$B$7)+(Assumptions!$B$9*Assumptions!$B$7)</f>
        <v>20907.600000000002</v>
      </c>
      <c r="BM27" s="76">
        <f>(BM7*Assumptions!$B$8*Assumptions!$B$7)+(Assumptions!$B$9*Assumptions!$B$7)</f>
        <v>21277.200000000001</v>
      </c>
      <c r="BN27" s="76">
        <f>(BN7*Assumptions!$B$8*Assumptions!$B$7)+(Assumptions!$B$9*Assumptions!$B$7)</f>
        <v>21646.800000000003</v>
      </c>
      <c r="BO27" s="76">
        <f>(BO7*Assumptions!$B$8*Assumptions!$B$7)+(Assumptions!$B$9*Assumptions!$B$7)</f>
        <v>22016.400000000001</v>
      </c>
      <c r="BP27" s="127">
        <f t="shared" si="6"/>
        <v>239803.20000000004</v>
      </c>
    </row>
    <row r="28" spans="1:68" s="77" customFormat="1" ht="15.75" customHeight="1" x14ac:dyDescent="0.2">
      <c r="A28" s="74"/>
      <c r="B28" s="75" t="s">
        <v>162</v>
      </c>
      <c r="D28" s="101"/>
      <c r="E28" s="76">
        <f>+E27*Assumptions!$B$10</f>
        <v>11.592000000000001</v>
      </c>
      <c r="F28" s="76">
        <f>+F27*Assumptions!$B$10</f>
        <v>18.984000000000002</v>
      </c>
      <c r="G28" s="76">
        <f>+G27*Assumptions!$B$10</f>
        <v>26.376000000000005</v>
      </c>
      <c r="H28" s="76">
        <f>+H27*Assumptions!$B$10</f>
        <v>33.768000000000001</v>
      </c>
      <c r="I28" s="76">
        <f>+I27*Assumptions!$B$10</f>
        <v>41.160000000000004</v>
      </c>
      <c r="J28" s="76">
        <f>+J27*Assumptions!$B$10</f>
        <v>48.552000000000007</v>
      </c>
      <c r="K28" s="76">
        <f>+K27*Assumptions!$B$10</f>
        <v>55.94400000000001</v>
      </c>
      <c r="L28" s="76">
        <f>+L27*Assumptions!$B$10</f>
        <v>63.336000000000006</v>
      </c>
      <c r="M28" s="76">
        <f>+M27*Assumptions!$B$10</f>
        <v>70.728000000000009</v>
      </c>
      <c r="N28" s="76">
        <f>+N27*Assumptions!$B$10</f>
        <v>78.12</v>
      </c>
      <c r="O28" s="76">
        <f>+O27*Assumptions!$B$10</f>
        <v>85.512000000000015</v>
      </c>
      <c r="P28" s="127">
        <f>+P27*Assumptions!$B$10</f>
        <v>534.07200000000012</v>
      </c>
      <c r="Q28" s="76">
        <f>+Q27*Assumptions!$B$10</f>
        <v>92.904000000000011</v>
      </c>
      <c r="R28" s="76">
        <f>+R27*Assumptions!$B$10</f>
        <v>100.29600000000001</v>
      </c>
      <c r="S28" s="76">
        <f>+S27*Assumptions!$B$10</f>
        <v>107.68800000000002</v>
      </c>
      <c r="T28" s="76">
        <f>+T27*Assumptions!$B$10</f>
        <v>115.08</v>
      </c>
      <c r="U28" s="76">
        <f>+U27*Assumptions!$B$10</f>
        <v>122.47200000000001</v>
      </c>
      <c r="V28" s="76">
        <f>+V27*Assumptions!$B$10</f>
        <v>129.864</v>
      </c>
      <c r="W28" s="76">
        <f>+W27*Assumptions!$B$10</f>
        <v>137.256</v>
      </c>
      <c r="X28" s="76">
        <f>+X27*Assumptions!$B$10</f>
        <v>144.64800000000002</v>
      </c>
      <c r="Y28" s="76">
        <f>+Y27*Assumptions!$B$10</f>
        <v>152.04</v>
      </c>
      <c r="Z28" s="76">
        <f>+Z27*Assumptions!$B$10</f>
        <v>159.43200000000002</v>
      </c>
      <c r="AA28" s="76">
        <f>+AA27*Assumptions!$B$10</f>
        <v>166.82400000000001</v>
      </c>
      <c r="AB28" s="76">
        <f>+AB27*Assumptions!$B$10</f>
        <v>174.21600000000004</v>
      </c>
      <c r="AC28" s="127">
        <f>+AC27*Assumptions!$B$10</f>
        <v>1602.72</v>
      </c>
      <c r="AD28" s="76">
        <f>+AD27*Assumptions!$B$10</f>
        <v>181.60800000000003</v>
      </c>
      <c r="AE28" s="76">
        <f>+AE27*Assumptions!$B$10</f>
        <v>189.00000000000003</v>
      </c>
      <c r="AF28" s="76">
        <f>+AF27*Assumptions!$B$10</f>
        <v>196.39200000000002</v>
      </c>
      <c r="AG28" s="76">
        <f>+AG27*Assumptions!$B$10</f>
        <v>203.78400000000002</v>
      </c>
      <c r="AH28" s="76">
        <f>+AH27*Assumptions!$B$10</f>
        <v>211.17600000000002</v>
      </c>
      <c r="AI28" s="76">
        <f>+AI27*Assumptions!$B$10</f>
        <v>218.56800000000004</v>
      </c>
      <c r="AJ28" s="76">
        <f>+AJ27*Assumptions!$B$10</f>
        <v>225.96</v>
      </c>
      <c r="AK28" s="76">
        <f>+AK27*Assumptions!$B$10</f>
        <v>233.352</v>
      </c>
      <c r="AL28" s="76">
        <f>+AL27*Assumptions!$B$10</f>
        <v>240.74400000000003</v>
      </c>
      <c r="AM28" s="76">
        <f>+AM27*Assumptions!$B$10</f>
        <v>248.13600000000002</v>
      </c>
      <c r="AN28" s="76">
        <f>+AN27*Assumptions!$B$10</f>
        <v>255.52800000000005</v>
      </c>
      <c r="AO28" s="76">
        <f>+AO27*Assumptions!$B$10</f>
        <v>262.92</v>
      </c>
      <c r="AP28" s="127">
        <f>+AP27*Assumptions!$B$10</f>
        <v>2667.1680000000001</v>
      </c>
      <c r="AQ28" s="76">
        <f>+AQ27*Assumptions!$B$10</f>
        <v>270.31200000000001</v>
      </c>
      <c r="AR28" s="76">
        <f>+AR27*Assumptions!$B$10</f>
        <v>277.70400000000001</v>
      </c>
      <c r="AS28" s="76">
        <f>+AS27*Assumptions!$B$10</f>
        <v>285.096</v>
      </c>
      <c r="AT28" s="76">
        <f>+AT27*Assumptions!$B$10</f>
        <v>292.48800000000006</v>
      </c>
      <c r="AU28" s="76">
        <f>+AU27*Assumptions!$B$10</f>
        <v>299.88</v>
      </c>
      <c r="AV28" s="76">
        <f>+AV27*Assumptions!$B$10</f>
        <v>307.27199999999999</v>
      </c>
      <c r="AW28" s="76">
        <f>+AW27*Assumptions!$B$10</f>
        <v>314.66400000000004</v>
      </c>
      <c r="AX28" s="76">
        <f>+AX27*Assumptions!$B$10</f>
        <v>322.05600000000004</v>
      </c>
      <c r="AY28" s="76">
        <f>+AY27*Assumptions!$B$10</f>
        <v>329.44800000000004</v>
      </c>
      <c r="AZ28" s="76">
        <f>+AZ27*Assumptions!$B$10</f>
        <v>336.84000000000009</v>
      </c>
      <c r="BA28" s="76">
        <f>+BA27*Assumptions!$B$10</f>
        <v>344.23200000000003</v>
      </c>
      <c r="BB28" s="76">
        <f>+BB27*Assumptions!$B$10</f>
        <v>351.62400000000002</v>
      </c>
      <c r="BC28" s="127">
        <f>+BC27*Assumptions!$B$10</f>
        <v>3731.6160000000004</v>
      </c>
      <c r="BD28" s="76">
        <f>+BD27*Assumptions!$B$10</f>
        <v>359.01600000000008</v>
      </c>
      <c r="BE28" s="76">
        <f>+BE27*Assumptions!$B$10</f>
        <v>366.40800000000002</v>
      </c>
      <c r="BF28" s="76">
        <f>+BF27*Assumptions!$B$10</f>
        <v>373.80000000000007</v>
      </c>
      <c r="BG28" s="76">
        <f>+BG27*Assumptions!$B$10</f>
        <v>381.19200000000006</v>
      </c>
      <c r="BH28" s="76">
        <f>+BH27*Assumptions!$B$10</f>
        <v>388.584</v>
      </c>
      <c r="BI28" s="76">
        <f>+BI27*Assumptions!$B$10</f>
        <v>395.97600000000006</v>
      </c>
      <c r="BJ28" s="76">
        <f>+BJ27*Assumptions!$B$10</f>
        <v>403.36800000000005</v>
      </c>
      <c r="BK28" s="76">
        <f>+BK27*Assumptions!$B$10</f>
        <v>410.7600000000001</v>
      </c>
      <c r="BL28" s="76">
        <f>+BL27*Assumptions!$B$10</f>
        <v>418.15200000000004</v>
      </c>
      <c r="BM28" s="76">
        <f>+BM27*Assumptions!$B$10</f>
        <v>425.54400000000004</v>
      </c>
      <c r="BN28" s="76">
        <f>+BN27*Assumptions!$B$10</f>
        <v>432.93600000000009</v>
      </c>
      <c r="BO28" s="76">
        <f>+BO27*Assumptions!$B$10</f>
        <v>440.32800000000003</v>
      </c>
      <c r="BP28" s="127">
        <f t="shared" si="6"/>
        <v>4796.0640000000003</v>
      </c>
    </row>
    <row r="29" spans="1:68" s="77" customFormat="1" ht="15.75" customHeight="1" x14ac:dyDescent="0.2">
      <c r="A29" s="74"/>
      <c r="B29" s="75" t="str">
        <f>+Assumptions!A11</f>
        <v>Royalties</v>
      </c>
      <c r="D29" s="78"/>
      <c r="E29" s="78"/>
      <c r="F29" s="78"/>
      <c r="G29" s="76">
        <f>+D4*Assumptions!$B$11</f>
        <v>595</v>
      </c>
      <c r="H29" s="76">
        <f>+E4*Assumptions!$B$11</f>
        <v>595</v>
      </c>
      <c r="I29" s="76">
        <f>+F4*Assumptions!$B$11</f>
        <v>595</v>
      </c>
      <c r="J29" s="76">
        <f>+G4*Assumptions!$B$11</f>
        <v>595</v>
      </c>
      <c r="K29" s="76">
        <f>+H4*Assumptions!$B$11</f>
        <v>595</v>
      </c>
      <c r="L29" s="76">
        <f>+I4*Assumptions!$B$11</f>
        <v>595</v>
      </c>
      <c r="M29" s="76">
        <f>+J4*Assumptions!$B$11</f>
        <v>1190</v>
      </c>
      <c r="N29" s="76">
        <f>+K4*Assumptions!$B$11</f>
        <v>1190</v>
      </c>
      <c r="O29" s="76">
        <f>+L4*Assumptions!$B$11</f>
        <v>1190</v>
      </c>
      <c r="P29" s="127">
        <f t="shared" si="1"/>
        <v>7140</v>
      </c>
      <c r="Q29" s="76">
        <f>+M4*Assumptions!$B$11</f>
        <v>1190</v>
      </c>
      <c r="R29" s="76">
        <f>+N4*Assumptions!$B$11</f>
        <v>1190</v>
      </c>
      <c r="S29" s="76">
        <f>+O4*Assumptions!$B$11</f>
        <v>1190</v>
      </c>
      <c r="T29" s="76">
        <f>+Q4*Assumptions!$B$11</f>
        <v>1785</v>
      </c>
      <c r="U29" s="76">
        <f>+R4*Assumptions!$B$11</f>
        <v>1785</v>
      </c>
      <c r="V29" s="76">
        <f>+S4*Assumptions!$B$11</f>
        <v>1785</v>
      </c>
      <c r="W29" s="76">
        <f>+T4*Assumptions!$B$11</f>
        <v>1785</v>
      </c>
      <c r="X29" s="76">
        <f>+U4*Assumptions!$B$11</f>
        <v>1785</v>
      </c>
      <c r="Y29" s="76">
        <f>+V4*Assumptions!$B$11</f>
        <v>1785</v>
      </c>
      <c r="Z29" s="76">
        <f>+W4*Assumptions!$B$11</f>
        <v>2380</v>
      </c>
      <c r="AA29" s="76">
        <f>+X4*Assumptions!$B$11</f>
        <v>2380</v>
      </c>
      <c r="AB29" s="76">
        <f>+Y4*Assumptions!$B$11</f>
        <v>2380</v>
      </c>
      <c r="AC29" s="127">
        <f t="shared" si="3"/>
        <v>21420</v>
      </c>
      <c r="AD29" s="76">
        <f>+Z4*Assumptions!$B$11</f>
        <v>2380</v>
      </c>
      <c r="AE29" s="76">
        <f>+AA4*Assumptions!$B$11</f>
        <v>2380</v>
      </c>
      <c r="AF29" s="76">
        <f>+AB4*Assumptions!$B$11</f>
        <v>2380</v>
      </c>
      <c r="AG29" s="76">
        <f>+AD4*Assumptions!$B$11</f>
        <v>2975</v>
      </c>
      <c r="AH29" s="76">
        <f>+AE4*Assumptions!$B$11</f>
        <v>2975</v>
      </c>
      <c r="AI29" s="76">
        <f>+AF4*Assumptions!$B$11</f>
        <v>2975</v>
      </c>
      <c r="AJ29" s="76">
        <f>+AG4*Assumptions!$B$11</f>
        <v>2975</v>
      </c>
      <c r="AK29" s="76">
        <f>+AH4*Assumptions!$B$11</f>
        <v>2975</v>
      </c>
      <c r="AL29" s="76">
        <f>+AI4*Assumptions!$B$11</f>
        <v>2975</v>
      </c>
      <c r="AM29" s="76">
        <f>+AJ4*Assumptions!$B$11</f>
        <v>3570</v>
      </c>
      <c r="AN29" s="76">
        <f>+AK4*Assumptions!$B$11</f>
        <v>3570</v>
      </c>
      <c r="AO29" s="76">
        <f>+AL4*Assumptions!$B$11</f>
        <v>3570</v>
      </c>
      <c r="AP29" s="127">
        <f t="shared" si="4"/>
        <v>35700</v>
      </c>
      <c r="AQ29" s="76">
        <f>+AM4*Assumptions!$B$11</f>
        <v>3570</v>
      </c>
      <c r="AR29" s="76">
        <f>+AN4*Assumptions!$B$11</f>
        <v>3570</v>
      </c>
      <c r="AS29" s="76">
        <f>+AO4*Assumptions!$B$11</f>
        <v>3570</v>
      </c>
      <c r="AT29" s="76">
        <f>+AQ4*Assumptions!$B$11</f>
        <v>4165</v>
      </c>
      <c r="AU29" s="76">
        <f>+AR4*Assumptions!$B$11</f>
        <v>4165</v>
      </c>
      <c r="AV29" s="76">
        <f>+AS4*Assumptions!$B$11</f>
        <v>4165</v>
      </c>
      <c r="AW29" s="76">
        <f>+AT4*Assumptions!$B$11</f>
        <v>4165</v>
      </c>
      <c r="AX29" s="76">
        <f>+AU4*Assumptions!$B$11</f>
        <v>4165</v>
      </c>
      <c r="AY29" s="76">
        <f>+AV4*Assumptions!$B$11</f>
        <v>4165</v>
      </c>
      <c r="AZ29" s="76">
        <f>+AW4*Assumptions!$B$11</f>
        <v>4760</v>
      </c>
      <c r="BA29" s="76">
        <f>+AX4*Assumptions!$B$11</f>
        <v>4760</v>
      </c>
      <c r="BB29" s="76">
        <f>+AY4*Assumptions!$B$11</f>
        <v>4760</v>
      </c>
      <c r="BC29" s="127">
        <f t="shared" si="5"/>
        <v>49980</v>
      </c>
      <c r="BD29" s="76">
        <f>+AZ4*Assumptions!$B$11</f>
        <v>4760</v>
      </c>
      <c r="BE29" s="76">
        <f>+BA4*Assumptions!$B$11</f>
        <v>4760</v>
      </c>
      <c r="BF29" s="76">
        <f>+BB4*Assumptions!$B$11</f>
        <v>4760</v>
      </c>
      <c r="BG29" s="76">
        <f>+BD4*Assumptions!$B$11</f>
        <v>5355</v>
      </c>
      <c r="BH29" s="76">
        <f>+BE4*Assumptions!$B$11</f>
        <v>5355</v>
      </c>
      <c r="BI29" s="76">
        <f>+BF4*Assumptions!$B$11</f>
        <v>5355</v>
      </c>
      <c r="BJ29" s="76">
        <f>+BG4*Assumptions!$B$11</f>
        <v>5355</v>
      </c>
      <c r="BK29" s="76">
        <f>+BH4*Assumptions!$B$11</f>
        <v>5355</v>
      </c>
      <c r="BL29" s="76">
        <f>+BI4*Assumptions!$B$11</f>
        <v>5355</v>
      </c>
      <c r="BM29" s="76">
        <f>+BJ4*Assumptions!$B$11</f>
        <v>5950</v>
      </c>
      <c r="BN29" s="76">
        <f>+BK4*Assumptions!$B$11</f>
        <v>5950</v>
      </c>
      <c r="BO29" s="76">
        <f>+BL4*Assumptions!$B$11</f>
        <v>5950</v>
      </c>
      <c r="BP29" s="127">
        <f t="shared" si="6"/>
        <v>64260</v>
      </c>
    </row>
    <row r="30" spans="1:68" s="77" customFormat="1" ht="15.75" customHeight="1" x14ac:dyDescent="0.2">
      <c r="A30" s="74"/>
      <c r="B30" s="75" t="str">
        <f>+Assumptions!A12</f>
        <v>FF Cartridge Costs</v>
      </c>
      <c r="D30" s="78"/>
      <c r="E30" s="78">
        <f>+Assumptions!$B$12*E4</f>
        <v>438</v>
      </c>
      <c r="F30" s="78">
        <f>+Assumptions!$B$12*F4</f>
        <v>438</v>
      </c>
      <c r="G30" s="76">
        <f>+Assumptions!$B$12*G4</f>
        <v>438</v>
      </c>
      <c r="H30" s="76">
        <f>+Assumptions!$B$12*H4</f>
        <v>438</v>
      </c>
      <c r="I30" s="76">
        <f>+Assumptions!$B$12*I4</f>
        <v>438</v>
      </c>
      <c r="J30" s="76">
        <f>+Assumptions!$B$12*J4</f>
        <v>876</v>
      </c>
      <c r="K30" s="76">
        <f>+Assumptions!$B$12*K4</f>
        <v>876</v>
      </c>
      <c r="L30" s="76">
        <f>+Assumptions!$B$12*L4</f>
        <v>876</v>
      </c>
      <c r="M30" s="76">
        <f>+Assumptions!$B$12*M4</f>
        <v>876</v>
      </c>
      <c r="N30" s="76">
        <f>+Assumptions!$B$12*N4</f>
        <v>876</v>
      </c>
      <c r="O30" s="76">
        <f>+Assumptions!$B$12*O4</f>
        <v>876</v>
      </c>
      <c r="P30" s="127">
        <f t="shared" si="1"/>
        <v>7446</v>
      </c>
      <c r="Q30" s="76">
        <f>+Assumptions!$B$12*Q4</f>
        <v>1314</v>
      </c>
      <c r="R30" s="76">
        <f>+Assumptions!$B$12*R4</f>
        <v>1314</v>
      </c>
      <c r="S30" s="76">
        <f>+Assumptions!$B$12*S4</f>
        <v>1314</v>
      </c>
      <c r="T30" s="76">
        <f>+Assumptions!$B$12*T4</f>
        <v>1314</v>
      </c>
      <c r="U30" s="76">
        <f>+Assumptions!$B$12*U4</f>
        <v>1314</v>
      </c>
      <c r="V30" s="76">
        <f>+Assumptions!$B$12*V4</f>
        <v>1314</v>
      </c>
      <c r="W30" s="76">
        <f>+Assumptions!$B$12*W4</f>
        <v>1752</v>
      </c>
      <c r="X30" s="76">
        <f>+Assumptions!$B$12*X4</f>
        <v>1752</v>
      </c>
      <c r="Y30" s="76">
        <f>+Assumptions!$B$12*Y4</f>
        <v>1752</v>
      </c>
      <c r="Z30" s="76">
        <f>+Assumptions!$B$12*Z4</f>
        <v>1752</v>
      </c>
      <c r="AA30" s="76">
        <f>+Assumptions!$B$12*AA4</f>
        <v>1752</v>
      </c>
      <c r="AB30" s="76">
        <f>+Assumptions!$B$12*AB4</f>
        <v>1752</v>
      </c>
      <c r="AC30" s="127">
        <f t="shared" si="3"/>
        <v>18396</v>
      </c>
      <c r="AD30" s="76">
        <f>+Assumptions!$B$12*AD4</f>
        <v>2190</v>
      </c>
      <c r="AE30" s="76">
        <f>+Assumptions!$B$12*AE4</f>
        <v>2190</v>
      </c>
      <c r="AF30" s="76">
        <f>+Assumptions!$B$12*AF4</f>
        <v>2190</v>
      </c>
      <c r="AG30" s="76">
        <f>+Assumptions!$B$12*AG4</f>
        <v>2190</v>
      </c>
      <c r="AH30" s="76">
        <f>+Assumptions!$B$12*AH4</f>
        <v>2190</v>
      </c>
      <c r="AI30" s="76">
        <f>+Assumptions!$B$12*AI4</f>
        <v>2190</v>
      </c>
      <c r="AJ30" s="76">
        <f>+Assumptions!$B$12*AJ4</f>
        <v>2628</v>
      </c>
      <c r="AK30" s="76">
        <f>+Assumptions!$B$12*AK4</f>
        <v>2628</v>
      </c>
      <c r="AL30" s="76">
        <f>+Assumptions!$B$12*AL4</f>
        <v>2628</v>
      </c>
      <c r="AM30" s="76">
        <f>+Assumptions!$B$12*AM4</f>
        <v>2628</v>
      </c>
      <c r="AN30" s="76">
        <f>+Assumptions!$B$12*AN4</f>
        <v>2628</v>
      </c>
      <c r="AO30" s="76">
        <f>+Assumptions!$B$12*AO4</f>
        <v>2628</v>
      </c>
      <c r="AP30" s="127">
        <f t="shared" si="4"/>
        <v>28908</v>
      </c>
      <c r="AQ30" s="76">
        <f>+Assumptions!$B$12*AQ4</f>
        <v>3066</v>
      </c>
      <c r="AR30" s="76">
        <f>+Assumptions!$B$12*AR4</f>
        <v>3066</v>
      </c>
      <c r="AS30" s="76">
        <f>+Assumptions!$B$12*AS4</f>
        <v>3066</v>
      </c>
      <c r="AT30" s="76">
        <f>+Assumptions!$B$12*AT4</f>
        <v>3066</v>
      </c>
      <c r="AU30" s="76">
        <f>+Assumptions!$B$12*AU4</f>
        <v>3066</v>
      </c>
      <c r="AV30" s="76">
        <f>+Assumptions!$B$12*AV4</f>
        <v>3066</v>
      </c>
      <c r="AW30" s="76">
        <f>+Assumptions!$B$12*AW4</f>
        <v>3504</v>
      </c>
      <c r="AX30" s="76">
        <f>+Assumptions!$B$12*AX4</f>
        <v>3504</v>
      </c>
      <c r="AY30" s="76">
        <f>+Assumptions!$B$12*AY4</f>
        <v>3504</v>
      </c>
      <c r="AZ30" s="76">
        <f>+Assumptions!$B$12*AZ4</f>
        <v>3504</v>
      </c>
      <c r="BA30" s="76">
        <f>+Assumptions!$B$12*BA4</f>
        <v>3504</v>
      </c>
      <c r="BB30" s="76">
        <f>+Assumptions!$B$12*BB4</f>
        <v>3504</v>
      </c>
      <c r="BC30" s="127">
        <f t="shared" si="5"/>
        <v>39420</v>
      </c>
      <c r="BD30" s="76">
        <f>+Assumptions!$B$12*BD4</f>
        <v>3942</v>
      </c>
      <c r="BE30" s="76">
        <f>+Assumptions!$B$12*BE4</f>
        <v>3942</v>
      </c>
      <c r="BF30" s="76">
        <f>+Assumptions!$B$12*BF4</f>
        <v>3942</v>
      </c>
      <c r="BG30" s="76">
        <f>+Assumptions!$B$12*BG4</f>
        <v>3942</v>
      </c>
      <c r="BH30" s="76">
        <f>+Assumptions!$B$12*BH4</f>
        <v>3942</v>
      </c>
      <c r="BI30" s="76">
        <f>+Assumptions!$B$12*BI4</f>
        <v>3942</v>
      </c>
      <c r="BJ30" s="76">
        <f>+Assumptions!$B$12*BJ4</f>
        <v>4380</v>
      </c>
      <c r="BK30" s="76">
        <f>+Assumptions!$B$12*BK4</f>
        <v>4380</v>
      </c>
      <c r="BL30" s="76">
        <f>+Assumptions!$B$12*BL4</f>
        <v>4380</v>
      </c>
      <c r="BM30" s="76">
        <f>+Assumptions!$B$12*BM4</f>
        <v>4380</v>
      </c>
      <c r="BN30" s="76">
        <f>+Assumptions!$B$12*BN4</f>
        <v>4380</v>
      </c>
      <c r="BO30" s="76">
        <f>+Assumptions!$B$12*BO4</f>
        <v>4380</v>
      </c>
      <c r="BP30" s="127">
        <f t="shared" si="6"/>
        <v>49932</v>
      </c>
    </row>
    <row r="31" spans="1:68" s="77" customFormat="1" ht="15.75" customHeight="1" x14ac:dyDescent="0.2">
      <c r="A31" s="74"/>
      <c r="B31" s="75" t="str">
        <f>+Assumptions!A39</f>
        <v>Van / Equipment Lease</v>
      </c>
      <c r="D31" s="78">
        <f>+Assumptions!$B$39*D4</f>
        <v>350</v>
      </c>
      <c r="E31" s="78">
        <f>+Assumptions!$B$39*E4</f>
        <v>350</v>
      </c>
      <c r="F31" s="78">
        <f>+Assumptions!$B$39*F4</f>
        <v>350</v>
      </c>
      <c r="G31" s="76">
        <f>+Assumptions!$B$39*G4</f>
        <v>350</v>
      </c>
      <c r="H31" s="76">
        <f>+Assumptions!$B$39*H4</f>
        <v>350</v>
      </c>
      <c r="I31" s="76">
        <f>+Assumptions!$B$39*I4</f>
        <v>350</v>
      </c>
      <c r="J31" s="76">
        <f>+Assumptions!$B$39*J4</f>
        <v>700</v>
      </c>
      <c r="K31" s="76">
        <f>+Assumptions!$B$39*K4</f>
        <v>700</v>
      </c>
      <c r="L31" s="76">
        <f>+Assumptions!$B$39*L4</f>
        <v>700</v>
      </c>
      <c r="M31" s="76">
        <f>+Assumptions!$B$39*M4</f>
        <v>700</v>
      </c>
      <c r="N31" s="76">
        <f>+Assumptions!$B$39*N4</f>
        <v>700</v>
      </c>
      <c r="O31" s="76">
        <f>+Assumptions!$B$39*O4</f>
        <v>700</v>
      </c>
      <c r="P31" s="127">
        <f t="shared" si="1"/>
        <v>6300</v>
      </c>
      <c r="Q31" s="76">
        <f>+Assumptions!$B$39*Q4</f>
        <v>1050</v>
      </c>
      <c r="R31" s="76">
        <f>+Assumptions!$B$39*R4</f>
        <v>1050</v>
      </c>
      <c r="S31" s="76">
        <f>+Assumptions!$B$39*S4</f>
        <v>1050</v>
      </c>
      <c r="T31" s="76">
        <f>+Assumptions!$B$39*T4</f>
        <v>1050</v>
      </c>
      <c r="U31" s="76">
        <f>+Assumptions!$B$39*U4</f>
        <v>1050</v>
      </c>
      <c r="V31" s="76">
        <f>+Assumptions!$B$39*V4</f>
        <v>1050</v>
      </c>
      <c r="W31" s="76">
        <f>+Assumptions!$B$39*W4</f>
        <v>1400</v>
      </c>
      <c r="X31" s="76">
        <f>+Assumptions!$B$39*X4</f>
        <v>1400</v>
      </c>
      <c r="Y31" s="76">
        <f>+Assumptions!$B$39*Y4</f>
        <v>1400</v>
      </c>
      <c r="Z31" s="76">
        <f>+Assumptions!$B$39*Z4</f>
        <v>1400</v>
      </c>
      <c r="AA31" s="76">
        <f>+Assumptions!$B$39*AA4</f>
        <v>1400</v>
      </c>
      <c r="AB31" s="76">
        <f>+Assumptions!$B$39*AB4</f>
        <v>1400</v>
      </c>
      <c r="AC31" s="127">
        <f t="shared" si="3"/>
        <v>14700</v>
      </c>
      <c r="AD31" s="76">
        <f>+Assumptions!$B$39*AD4</f>
        <v>1750</v>
      </c>
      <c r="AE31" s="76">
        <f>+Assumptions!$B$39*AE4</f>
        <v>1750</v>
      </c>
      <c r="AF31" s="76">
        <f>+Assumptions!$B$39*AF4</f>
        <v>1750</v>
      </c>
      <c r="AG31" s="76">
        <f>+Assumptions!$B$39*AG4</f>
        <v>1750</v>
      </c>
      <c r="AH31" s="76">
        <f>+Assumptions!$B$39*AH4</f>
        <v>1750</v>
      </c>
      <c r="AI31" s="76">
        <f>+Assumptions!$B$39*AI4</f>
        <v>1750</v>
      </c>
      <c r="AJ31" s="76">
        <f>+Assumptions!$B$39*AJ4</f>
        <v>2100</v>
      </c>
      <c r="AK31" s="76">
        <f>+Assumptions!$B$39*AK4</f>
        <v>2100</v>
      </c>
      <c r="AL31" s="76">
        <f>+Assumptions!$B$39*AL4</f>
        <v>2100</v>
      </c>
      <c r="AM31" s="76">
        <f>+Assumptions!$B$39*AM4</f>
        <v>2100</v>
      </c>
      <c r="AN31" s="76">
        <f>+Assumptions!$B$39*AN4</f>
        <v>2100</v>
      </c>
      <c r="AO31" s="76">
        <f>+Assumptions!$B$39*AO4</f>
        <v>2100</v>
      </c>
      <c r="AP31" s="127">
        <f t="shared" si="4"/>
        <v>23100</v>
      </c>
      <c r="AQ31" s="76">
        <f>+Assumptions!$B$39*AQ4</f>
        <v>2450</v>
      </c>
      <c r="AR31" s="76">
        <f>+Assumptions!$B$39*AR4</f>
        <v>2450</v>
      </c>
      <c r="AS31" s="76">
        <f>+Assumptions!$B$39*AS4</f>
        <v>2450</v>
      </c>
      <c r="AT31" s="76">
        <f>+Assumptions!$B$39*AT4</f>
        <v>2450</v>
      </c>
      <c r="AU31" s="76">
        <f>+Assumptions!$B$39*AU4</f>
        <v>2450</v>
      </c>
      <c r="AV31" s="76">
        <f>+Assumptions!$B$39*AV4</f>
        <v>2450</v>
      </c>
      <c r="AW31" s="76">
        <f>+Assumptions!$B$39*AW4</f>
        <v>2800</v>
      </c>
      <c r="AX31" s="76">
        <f>+Assumptions!$B$39*AX4</f>
        <v>2800</v>
      </c>
      <c r="AY31" s="76">
        <f>+Assumptions!$B$39*AY4</f>
        <v>2800</v>
      </c>
      <c r="AZ31" s="76">
        <f>+Assumptions!$B$39*AZ4</f>
        <v>2800</v>
      </c>
      <c r="BA31" s="76">
        <f>+Assumptions!$B$39*BA4</f>
        <v>2800</v>
      </c>
      <c r="BB31" s="76">
        <f>+Assumptions!$B$39*BB4</f>
        <v>2800</v>
      </c>
      <c r="BC31" s="127">
        <f t="shared" si="5"/>
        <v>31500</v>
      </c>
      <c r="BD31" s="76">
        <f>+Assumptions!$B$39*BD4</f>
        <v>3150</v>
      </c>
      <c r="BE31" s="76">
        <f>+Assumptions!$B$39*BE4</f>
        <v>3150</v>
      </c>
      <c r="BF31" s="76">
        <f>+Assumptions!$B$39*BF4</f>
        <v>3150</v>
      </c>
      <c r="BG31" s="76">
        <f>+Assumptions!$B$39*BG4</f>
        <v>3150</v>
      </c>
      <c r="BH31" s="76">
        <f>+Assumptions!$B$39*BH4</f>
        <v>3150</v>
      </c>
      <c r="BI31" s="76">
        <f>+Assumptions!$B$39*BI4</f>
        <v>3150</v>
      </c>
      <c r="BJ31" s="76">
        <f>+Assumptions!$B$39*BJ4</f>
        <v>3500</v>
      </c>
      <c r="BK31" s="76">
        <f>+Assumptions!$B$39*BK4</f>
        <v>3500</v>
      </c>
      <c r="BL31" s="76">
        <f>+Assumptions!$B$39*BL4</f>
        <v>3500</v>
      </c>
      <c r="BM31" s="76">
        <f>+Assumptions!$B$39*BM4</f>
        <v>3500</v>
      </c>
      <c r="BN31" s="76">
        <f>+Assumptions!$B$39*BN4</f>
        <v>3500</v>
      </c>
      <c r="BO31" s="76">
        <f>+Assumptions!$B$39*BO4</f>
        <v>3500</v>
      </c>
      <c r="BP31" s="127">
        <f t="shared" si="6"/>
        <v>39900</v>
      </c>
    </row>
    <row r="32" spans="1:68" s="77" customFormat="1" ht="15.75" customHeight="1" x14ac:dyDescent="0.2">
      <c r="A32" s="74"/>
      <c r="B32" s="75" t="str">
        <f>+Assumptions!A40</f>
        <v>Gas</v>
      </c>
      <c r="D32" s="78">
        <f>+Assumptions!$B$40*D4</f>
        <v>100</v>
      </c>
      <c r="E32" s="78">
        <f>+Assumptions!$B$40*E4</f>
        <v>100</v>
      </c>
      <c r="F32" s="78">
        <f>+Assumptions!$B$40*F4</f>
        <v>100</v>
      </c>
      <c r="G32" s="76">
        <f>+Assumptions!$B$40*G4</f>
        <v>100</v>
      </c>
      <c r="H32" s="76">
        <f>+Assumptions!$B$40*H4</f>
        <v>100</v>
      </c>
      <c r="I32" s="76">
        <f>+Assumptions!$B$40*I4</f>
        <v>100</v>
      </c>
      <c r="J32" s="76">
        <f>+Assumptions!$B$40*J4</f>
        <v>200</v>
      </c>
      <c r="K32" s="76">
        <f>+Assumptions!$B$40*K4</f>
        <v>200</v>
      </c>
      <c r="L32" s="76">
        <f>+Assumptions!$B$40*L4</f>
        <v>200</v>
      </c>
      <c r="M32" s="76">
        <f>+Assumptions!$B$40*M4</f>
        <v>200</v>
      </c>
      <c r="N32" s="76">
        <f>+Assumptions!$B$40*N4</f>
        <v>200</v>
      </c>
      <c r="O32" s="76">
        <f>+Assumptions!$B$40*O4</f>
        <v>200</v>
      </c>
      <c r="P32" s="127">
        <f t="shared" si="1"/>
        <v>1800</v>
      </c>
      <c r="Q32" s="76">
        <f>+Assumptions!$B$40*Q4</f>
        <v>300</v>
      </c>
      <c r="R32" s="76">
        <f>+Assumptions!$B$40*R4</f>
        <v>300</v>
      </c>
      <c r="S32" s="76">
        <f>+Assumptions!$B$40*S4</f>
        <v>300</v>
      </c>
      <c r="T32" s="76">
        <f>+Assumptions!$B$40*T4</f>
        <v>300</v>
      </c>
      <c r="U32" s="76">
        <f>+Assumptions!$B$40*U4</f>
        <v>300</v>
      </c>
      <c r="V32" s="76">
        <f>+Assumptions!$B$40*V4</f>
        <v>300</v>
      </c>
      <c r="W32" s="76">
        <f>+Assumptions!$B$40*W4</f>
        <v>400</v>
      </c>
      <c r="X32" s="76">
        <f>+Assumptions!$B$40*X4</f>
        <v>400</v>
      </c>
      <c r="Y32" s="76">
        <f>+Assumptions!$B$40*Y4</f>
        <v>400</v>
      </c>
      <c r="Z32" s="76">
        <f>+Assumptions!$B$40*Z4</f>
        <v>400</v>
      </c>
      <c r="AA32" s="76">
        <f>+Assumptions!$B$40*AA4</f>
        <v>400</v>
      </c>
      <c r="AB32" s="76">
        <f>+Assumptions!$B$40*AB4</f>
        <v>400</v>
      </c>
      <c r="AC32" s="127">
        <f t="shared" si="3"/>
        <v>4200</v>
      </c>
      <c r="AD32" s="76">
        <f>+Assumptions!$B$40*AD4</f>
        <v>500</v>
      </c>
      <c r="AE32" s="76">
        <f>+Assumptions!$B$40*AE4</f>
        <v>500</v>
      </c>
      <c r="AF32" s="76">
        <f>+Assumptions!$B$40*AF4</f>
        <v>500</v>
      </c>
      <c r="AG32" s="76">
        <f>+Assumptions!$B$40*AG4</f>
        <v>500</v>
      </c>
      <c r="AH32" s="76">
        <f>+Assumptions!$B$40*AH4</f>
        <v>500</v>
      </c>
      <c r="AI32" s="76">
        <f>+Assumptions!$B$40*AI4</f>
        <v>500</v>
      </c>
      <c r="AJ32" s="76">
        <f>+Assumptions!$B$40*AJ4</f>
        <v>600</v>
      </c>
      <c r="AK32" s="76">
        <f>+Assumptions!$B$40*AK4</f>
        <v>600</v>
      </c>
      <c r="AL32" s="76">
        <f>+Assumptions!$B$40*AL4</f>
        <v>600</v>
      </c>
      <c r="AM32" s="76">
        <f>+Assumptions!$B$40*AM4</f>
        <v>600</v>
      </c>
      <c r="AN32" s="76">
        <f>+Assumptions!$B$40*AN4</f>
        <v>600</v>
      </c>
      <c r="AO32" s="76">
        <f>+Assumptions!$B$40*AO4</f>
        <v>600</v>
      </c>
      <c r="AP32" s="127">
        <f t="shared" si="4"/>
        <v>6600</v>
      </c>
      <c r="AQ32" s="76">
        <f>+Assumptions!$B$40*AQ4</f>
        <v>700</v>
      </c>
      <c r="AR32" s="76">
        <f>+Assumptions!$B$40*AR4</f>
        <v>700</v>
      </c>
      <c r="AS32" s="76">
        <f>+Assumptions!$B$40*AS4</f>
        <v>700</v>
      </c>
      <c r="AT32" s="76">
        <f>+Assumptions!$B$40*AT4</f>
        <v>700</v>
      </c>
      <c r="AU32" s="76">
        <f>+Assumptions!$B$40*AU4</f>
        <v>700</v>
      </c>
      <c r="AV32" s="76">
        <f>+Assumptions!$B$40*AV4</f>
        <v>700</v>
      </c>
      <c r="AW32" s="76">
        <f>+Assumptions!$B$40*AW4</f>
        <v>800</v>
      </c>
      <c r="AX32" s="76">
        <f>+Assumptions!$B$40*AX4</f>
        <v>800</v>
      </c>
      <c r="AY32" s="76">
        <f>+Assumptions!$B$40*AY4</f>
        <v>800</v>
      </c>
      <c r="AZ32" s="76">
        <f>+Assumptions!$B$40*AZ4</f>
        <v>800</v>
      </c>
      <c r="BA32" s="76">
        <f>+Assumptions!$B$40*BA4</f>
        <v>800</v>
      </c>
      <c r="BB32" s="76">
        <f>+Assumptions!$B$40*BB4</f>
        <v>800</v>
      </c>
      <c r="BC32" s="127">
        <f t="shared" si="5"/>
        <v>9000</v>
      </c>
      <c r="BD32" s="76">
        <f>+Assumptions!$B$40*BD4</f>
        <v>900</v>
      </c>
      <c r="BE32" s="76">
        <f>+Assumptions!$B$40*BE4</f>
        <v>900</v>
      </c>
      <c r="BF32" s="76">
        <f>+Assumptions!$B$40*BF4</f>
        <v>900</v>
      </c>
      <c r="BG32" s="76">
        <f>+Assumptions!$B$40*BG4</f>
        <v>900</v>
      </c>
      <c r="BH32" s="76">
        <f>+Assumptions!$B$40*BH4</f>
        <v>900</v>
      </c>
      <c r="BI32" s="76">
        <f>+Assumptions!$B$40*BI4</f>
        <v>900</v>
      </c>
      <c r="BJ32" s="76">
        <f>+Assumptions!$B$40*BJ4</f>
        <v>1000</v>
      </c>
      <c r="BK32" s="76">
        <f>+Assumptions!$B$40*BK4</f>
        <v>1000</v>
      </c>
      <c r="BL32" s="76">
        <f>+Assumptions!$B$40*BL4</f>
        <v>1000</v>
      </c>
      <c r="BM32" s="76">
        <f>+Assumptions!$B$40*BM4</f>
        <v>1000</v>
      </c>
      <c r="BN32" s="76">
        <f>+Assumptions!$B$40*BN4</f>
        <v>1000</v>
      </c>
      <c r="BO32" s="76">
        <f>+Assumptions!$B$40*BO4</f>
        <v>1000</v>
      </c>
      <c r="BP32" s="127">
        <f t="shared" si="6"/>
        <v>11400</v>
      </c>
    </row>
    <row r="33" spans="1:68" s="77" customFormat="1" ht="15.75" customHeight="1" x14ac:dyDescent="0.2">
      <c r="A33" s="74"/>
      <c r="B33" s="75" t="str">
        <f>+Assumptions!A41</f>
        <v>Van Insurance</v>
      </c>
      <c r="D33" s="78">
        <f>+Assumptions!$B$41*D4</f>
        <v>100</v>
      </c>
      <c r="E33" s="78">
        <f>+Assumptions!$B$41*E4</f>
        <v>100</v>
      </c>
      <c r="F33" s="78">
        <f>+Assumptions!$B$41*F4</f>
        <v>100</v>
      </c>
      <c r="G33" s="76">
        <f>+Assumptions!$B$41*G4</f>
        <v>100</v>
      </c>
      <c r="H33" s="76">
        <f>+Assumptions!$B$41*H4</f>
        <v>100</v>
      </c>
      <c r="I33" s="76">
        <f>+Assumptions!$B$41*I4</f>
        <v>100</v>
      </c>
      <c r="J33" s="76">
        <f>+Assumptions!$B$41*J4</f>
        <v>200</v>
      </c>
      <c r="K33" s="76">
        <f>+Assumptions!$B$41*K4</f>
        <v>200</v>
      </c>
      <c r="L33" s="76">
        <f>+Assumptions!$B$41*L4</f>
        <v>200</v>
      </c>
      <c r="M33" s="76">
        <f>+Assumptions!$B$41*M4</f>
        <v>200</v>
      </c>
      <c r="N33" s="76">
        <f>+Assumptions!$B$41*N4</f>
        <v>200</v>
      </c>
      <c r="O33" s="76">
        <f>+Assumptions!$B$41*O4</f>
        <v>200</v>
      </c>
      <c r="P33" s="127">
        <f t="shared" si="1"/>
        <v>1800</v>
      </c>
      <c r="Q33" s="76">
        <f>+Assumptions!$B$41*Q4</f>
        <v>300</v>
      </c>
      <c r="R33" s="76">
        <f>+Assumptions!$B$41*R4</f>
        <v>300</v>
      </c>
      <c r="S33" s="76">
        <f>+Assumptions!$B$41*S4</f>
        <v>300</v>
      </c>
      <c r="T33" s="76">
        <f>+Assumptions!$B$41*T4</f>
        <v>300</v>
      </c>
      <c r="U33" s="76">
        <f>+Assumptions!$B$41*U4</f>
        <v>300</v>
      </c>
      <c r="V33" s="76">
        <f>+Assumptions!$B$41*V4</f>
        <v>300</v>
      </c>
      <c r="W33" s="76">
        <f>+Assumptions!$B$41*W4</f>
        <v>400</v>
      </c>
      <c r="X33" s="76">
        <f>+Assumptions!$B$41*X4</f>
        <v>400</v>
      </c>
      <c r="Y33" s="76">
        <f>+Assumptions!$B$41*Y4</f>
        <v>400</v>
      </c>
      <c r="Z33" s="76">
        <f>+Assumptions!$B$41*Z4</f>
        <v>400</v>
      </c>
      <c r="AA33" s="76">
        <f>+Assumptions!$B$41*AA4</f>
        <v>400</v>
      </c>
      <c r="AB33" s="76">
        <f>+Assumptions!$B$41*AB4</f>
        <v>400</v>
      </c>
      <c r="AC33" s="127">
        <f t="shared" si="3"/>
        <v>4200</v>
      </c>
      <c r="AD33" s="76">
        <f>+Assumptions!$B$41*AD4</f>
        <v>500</v>
      </c>
      <c r="AE33" s="76">
        <f>+Assumptions!$B$41*AE4</f>
        <v>500</v>
      </c>
      <c r="AF33" s="76">
        <f>+Assumptions!$B$41*AF4</f>
        <v>500</v>
      </c>
      <c r="AG33" s="76">
        <f>+Assumptions!$B$41*AG4</f>
        <v>500</v>
      </c>
      <c r="AH33" s="76">
        <f>+Assumptions!$B$41*AH4</f>
        <v>500</v>
      </c>
      <c r="AI33" s="76">
        <f>+Assumptions!$B$41*AI4</f>
        <v>500</v>
      </c>
      <c r="AJ33" s="76">
        <f>+Assumptions!$B$41*AJ4</f>
        <v>600</v>
      </c>
      <c r="AK33" s="76">
        <f>+Assumptions!$B$41*AK4</f>
        <v>600</v>
      </c>
      <c r="AL33" s="76">
        <f>+Assumptions!$B$41*AL4</f>
        <v>600</v>
      </c>
      <c r="AM33" s="76">
        <f>+Assumptions!$B$41*AM4</f>
        <v>600</v>
      </c>
      <c r="AN33" s="76">
        <f>+Assumptions!$B$41*AN4</f>
        <v>600</v>
      </c>
      <c r="AO33" s="76">
        <f>+Assumptions!$B$41*AO4</f>
        <v>600</v>
      </c>
      <c r="AP33" s="127">
        <f t="shared" si="4"/>
        <v>6600</v>
      </c>
      <c r="AQ33" s="76">
        <f>+Assumptions!$B$41*AQ4</f>
        <v>700</v>
      </c>
      <c r="AR33" s="76">
        <f>+Assumptions!$B$41*AR4</f>
        <v>700</v>
      </c>
      <c r="AS33" s="76">
        <f>+Assumptions!$B$41*AS4</f>
        <v>700</v>
      </c>
      <c r="AT33" s="76">
        <f>+Assumptions!$B$41*AT4</f>
        <v>700</v>
      </c>
      <c r="AU33" s="76">
        <f>+Assumptions!$B$41*AU4</f>
        <v>700</v>
      </c>
      <c r="AV33" s="76">
        <f>+Assumptions!$B$41*AV4</f>
        <v>700</v>
      </c>
      <c r="AW33" s="76">
        <f>+Assumptions!$B$41*AW4</f>
        <v>800</v>
      </c>
      <c r="AX33" s="76">
        <f>+Assumptions!$B$41*AX4</f>
        <v>800</v>
      </c>
      <c r="AY33" s="76">
        <f>+Assumptions!$B$41*AY4</f>
        <v>800</v>
      </c>
      <c r="AZ33" s="76">
        <f>+Assumptions!$B$41*AZ4</f>
        <v>800</v>
      </c>
      <c r="BA33" s="76">
        <f>+Assumptions!$B$41*BA4</f>
        <v>800</v>
      </c>
      <c r="BB33" s="76">
        <f>+Assumptions!$B$41*BB4</f>
        <v>800</v>
      </c>
      <c r="BC33" s="127">
        <f t="shared" si="5"/>
        <v>9000</v>
      </c>
      <c r="BD33" s="76">
        <f>+Assumptions!$B$41*BD4</f>
        <v>900</v>
      </c>
      <c r="BE33" s="76">
        <f>+Assumptions!$B$41*BE4</f>
        <v>900</v>
      </c>
      <c r="BF33" s="76">
        <f>+Assumptions!$B$41*BF4</f>
        <v>900</v>
      </c>
      <c r="BG33" s="76">
        <f>+Assumptions!$B$41*BG4</f>
        <v>900</v>
      </c>
      <c r="BH33" s="76">
        <f>+Assumptions!$B$41*BH4</f>
        <v>900</v>
      </c>
      <c r="BI33" s="76">
        <f>+Assumptions!$B$41*BI4</f>
        <v>900</v>
      </c>
      <c r="BJ33" s="76">
        <f>+Assumptions!$B$41*BJ4</f>
        <v>1000</v>
      </c>
      <c r="BK33" s="76">
        <f>+Assumptions!$B$41*BK4</f>
        <v>1000</v>
      </c>
      <c r="BL33" s="76">
        <f>+Assumptions!$B$41*BL4</f>
        <v>1000</v>
      </c>
      <c r="BM33" s="76">
        <f>+Assumptions!$B$41*BM4</f>
        <v>1000</v>
      </c>
      <c r="BN33" s="76">
        <f>+Assumptions!$B$41*BN4</f>
        <v>1000</v>
      </c>
      <c r="BO33" s="76">
        <f>+Assumptions!$B$41*BO4</f>
        <v>1000</v>
      </c>
      <c r="BP33" s="127">
        <f t="shared" si="6"/>
        <v>11400</v>
      </c>
    </row>
    <row r="34" spans="1:68" s="77" customFormat="1" ht="15.75" customHeight="1" x14ac:dyDescent="0.2">
      <c r="A34" s="74"/>
      <c r="B34" s="75" t="str">
        <f>+Assumptions!A42</f>
        <v>Consumables</v>
      </c>
      <c r="D34" s="78">
        <f>+Assumptions!$B$42*D4</f>
        <v>100</v>
      </c>
      <c r="E34" s="78">
        <f>+Assumptions!$B$42*E4</f>
        <v>100</v>
      </c>
      <c r="F34" s="78">
        <f>+Assumptions!$B$42*F4</f>
        <v>100</v>
      </c>
      <c r="G34" s="76">
        <f>+Assumptions!$B$42*G4</f>
        <v>100</v>
      </c>
      <c r="H34" s="76">
        <f>+Assumptions!$B$42*H4</f>
        <v>100</v>
      </c>
      <c r="I34" s="76">
        <f>+Assumptions!$B$42*I4</f>
        <v>100</v>
      </c>
      <c r="J34" s="76">
        <f>+Assumptions!$B$42*J4</f>
        <v>200</v>
      </c>
      <c r="K34" s="76">
        <f>+Assumptions!$B$42*K4</f>
        <v>200</v>
      </c>
      <c r="L34" s="76">
        <f>+Assumptions!$B$42*L4</f>
        <v>200</v>
      </c>
      <c r="M34" s="76">
        <f>+Assumptions!$B$42*M4</f>
        <v>200</v>
      </c>
      <c r="N34" s="76">
        <f>+Assumptions!$B$42*N4</f>
        <v>200</v>
      </c>
      <c r="O34" s="76">
        <f>+Assumptions!$B$42*O4</f>
        <v>200</v>
      </c>
      <c r="P34" s="127">
        <f t="shared" si="1"/>
        <v>1800</v>
      </c>
      <c r="Q34" s="76">
        <f>+Assumptions!$B$42*Q4</f>
        <v>300</v>
      </c>
      <c r="R34" s="76">
        <f>+Assumptions!$B$42*R4</f>
        <v>300</v>
      </c>
      <c r="S34" s="76">
        <f>+Assumptions!$B$42*S4</f>
        <v>300</v>
      </c>
      <c r="T34" s="76">
        <f>+Assumptions!$B$42*T4</f>
        <v>300</v>
      </c>
      <c r="U34" s="76">
        <f>+Assumptions!$B$42*U4</f>
        <v>300</v>
      </c>
      <c r="V34" s="76">
        <f>+Assumptions!$B$42*V4</f>
        <v>300</v>
      </c>
      <c r="W34" s="76">
        <f>+Assumptions!$B$42*W4</f>
        <v>400</v>
      </c>
      <c r="X34" s="76">
        <f>+Assumptions!$B$42*X4</f>
        <v>400</v>
      </c>
      <c r="Y34" s="76">
        <f>+Assumptions!$B$42*Y4</f>
        <v>400</v>
      </c>
      <c r="Z34" s="76">
        <f>+Assumptions!$B$42*Z4</f>
        <v>400</v>
      </c>
      <c r="AA34" s="76">
        <f>+Assumptions!$B$42*AA4</f>
        <v>400</v>
      </c>
      <c r="AB34" s="76">
        <f>+Assumptions!$B$42*AB4</f>
        <v>400</v>
      </c>
      <c r="AC34" s="127">
        <f t="shared" si="3"/>
        <v>4200</v>
      </c>
      <c r="AD34" s="76">
        <f>+Assumptions!$B$42*AD4</f>
        <v>500</v>
      </c>
      <c r="AE34" s="76">
        <f>+Assumptions!$B$42*AE4</f>
        <v>500</v>
      </c>
      <c r="AF34" s="76">
        <f>+Assumptions!$B$42*AF4</f>
        <v>500</v>
      </c>
      <c r="AG34" s="76">
        <f>+Assumptions!$B$42*AG4</f>
        <v>500</v>
      </c>
      <c r="AH34" s="76">
        <f>+Assumptions!$B$42*AH4</f>
        <v>500</v>
      </c>
      <c r="AI34" s="76">
        <f>+Assumptions!$B$42*AI4</f>
        <v>500</v>
      </c>
      <c r="AJ34" s="76">
        <f>+Assumptions!$B$42*AJ4</f>
        <v>600</v>
      </c>
      <c r="AK34" s="76">
        <f>+Assumptions!$B$42*AK4</f>
        <v>600</v>
      </c>
      <c r="AL34" s="76">
        <f>+Assumptions!$B$42*AL4</f>
        <v>600</v>
      </c>
      <c r="AM34" s="76">
        <f>+Assumptions!$B$42*AM4</f>
        <v>600</v>
      </c>
      <c r="AN34" s="76">
        <f>+Assumptions!$B$42*AN4</f>
        <v>600</v>
      </c>
      <c r="AO34" s="76">
        <f>+Assumptions!$B$42*AO4</f>
        <v>600</v>
      </c>
      <c r="AP34" s="127">
        <f t="shared" si="4"/>
        <v>6600</v>
      </c>
      <c r="AQ34" s="76">
        <f>+Assumptions!$B$42*AQ4</f>
        <v>700</v>
      </c>
      <c r="AR34" s="76">
        <f>+Assumptions!$B$42*AR4</f>
        <v>700</v>
      </c>
      <c r="AS34" s="76">
        <f>+Assumptions!$B$42*AS4</f>
        <v>700</v>
      </c>
      <c r="AT34" s="76">
        <f>+Assumptions!$B$42*AT4</f>
        <v>700</v>
      </c>
      <c r="AU34" s="76">
        <f>+Assumptions!$B$42*AU4</f>
        <v>700</v>
      </c>
      <c r="AV34" s="76">
        <f>+Assumptions!$B$42*AV4</f>
        <v>700</v>
      </c>
      <c r="AW34" s="76">
        <f>+Assumptions!$B$42*AW4</f>
        <v>800</v>
      </c>
      <c r="AX34" s="76">
        <f>+Assumptions!$B$42*AX4</f>
        <v>800</v>
      </c>
      <c r="AY34" s="76">
        <f>+Assumptions!$B$42*AY4</f>
        <v>800</v>
      </c>
      <c r="AZ34" s="76">
        <f>+Assumptions!$B$42*AZ4</f>
        <v>800</v>
      </c>
      <c r="BA34" s="76">
        <f>+Assumptions!$B$42*BA4</f>
        <v>800</v>
      </c>
      <c r="BB34" s="76">
        <f>+Assumptions!$B$42*BB4</f>
        <v>800</v>
      </c>
      <c r="BC34" s="127">
        <f t="shared" si="5"/>
        <v>9000</v>
      </c>
      <c r="BD34" s="76">
        <f>+Assumptions!$B$42*BD4</f>
        <v>900</v>
      </c>
      <c r="BE34" s="76">
        <f>+Assumptions!$B$42*BE4</f>
        <v>900</v>
      </c>
      <c r="BF34" s="76">
        <f>+Assumptions!$B$42*BF4</f>
        <v>900</v>
      </c>
      <c r="BG34" s="76">
        <f>+Assumptions!$B$42*BG4</f>
        <v>900</v>
      </c>
      <c r="BH34" s="76">
        <f>+Assumptions!$B$42*BH4</f>
        <v>900</v>
      </c>
      <c r="BI34" s="76">
        <f>+Assumptions!$B$42*BI4</f>
        <v>900</v>
      </c>
      <c r="BJ34" s="76">
        <f>+Assumptions!$B$42*BJ4</f>
        <v>1000</v>
      </c>
      <c r="BK34" s="76">
        <f>+Assumptions!$B$42*BK4</f>
        <v>1000</v>
      </c>
      <c r="BL34" s="76">
        <f>+Assumptions!$B$42*BL4</f>
        <v>1000</v>
      </c>
      <c r="BM34" s="76">
        <f>+Assumptions!$B$42*BM4</f>
        <v>1000</v>
      </c>
      <c r="BN34" s="76">
        <f>+Assumptions!$B$42*BN4</f>
        <v>1000</v>
      </c>
      <c r="BO34" s="76">
        <f>+Assumptions!$B$42*BO4</f>
        <v>1000</v>
      </c>
      <c r="BP34" s="127">
        <f t="shared" si="6"/>
        <v>11400</v>
      </c>
    </row>
    <row r="35" spans="1:68" s="77" customFormat="1" ht="15.75" customHeight="1" x14ac:dyDescent="0.2">
      <c r="A35" s="74"/>
      <c r="B35" s="75" t="s">
        <v>159</v>
      </c>
      <c r="D35" s="78">
        <f>+D4*Assumptions!$B$44</f>
        <v>10</v>
      </c>
      <c r="E35" s="78">
        <f>+E4*Assumptions!$B$44</f>
        <v>10</v>
      </c>
      <c r="F35" s="78">
        <f>+F4*Assumptions!$B$44</f>
        <v>10</v>
      </c>
      <c r="G35" s="78">
        <f>+G4*Assumptions!$B$44</f>
        <v>10</v>
      </c>
      <c r="H35" s="78">
        <f>+H4*Assumptions!$B$44</f>
        <v>10</v>
      </c>
      <c r="I35" s="78">
        <f>+I4*Assumptions!$B$44</f>
        <v>10</v>
      </c>
      <c r="J35" s="78">
        <f>+J4*Assumptions!$B$44</f>
        <v>20</v>
      </c>
      <c r="K35" s="78">
        <f>+K4*Assumptions!$B$44</f>
        <v>20</v>
      </c>
      <c r="L35" s="78">
        <f>+L4*Assumptions!$B$44</f>
        <v>20</v>
      </c>
      <c r="M35" s="78">
        <f>+M4*Assumptions!$B$44</f>
        <v>20</v>
      </c>
      <c r="N35" s="78">
        <f>+N4*Assumptions!$B$44</f>
        <v>20</v>
      </c>
      <c r="O35" s="78">
        <f>+O4*Assumptions!$B$44</f>
        <v>20</v>
      </c>
      <c r="P35" s="127">
        <f t="shared" si="1"/>
        <v>180</v>
      </c>
      <c r="Q35" s="78">
        <f>+Q4*Assumptions!$B$44</f>
        <v>30</v>
      </c>
      <c r="R35" s="78">
        <f>+R4*Assumptions!$B$44</f>
        <v>30</v>
      </c>
      <c r="S35" s="78">
        <f>+S4*Assumptions!$B$44</f>
        <v>30</v>
      </c>
      <c r="T35" s="78">
        <f>+T4*Assumptions!$B$44</f>
        <v>30</v>
      </c>
      <c r="U35" s="78">
        <f>+U4*Assumptions!$B$44</f>
        <v>30</v>
      </c>
      <c r="V35" s="78">
        <f>+V4*Assumptions!$B$44</f>
        <v>30</v>
      </c>
      <c r="W35" s="78">
        <f>+W4*Assumptions!$B$44</f>
        <v>40</v>
      </c>
      <c r="X35" s="78">
        <f>+X4*Assumptions!$B$44</f>
        <v>40</v>
      </c>
      <c r="Y35" s="78">
        <f>+Y4*Assumptions!$B$44</f>
        <v>40</v>
      </c>
      <c r="Z35" s="78">
        <f>+Z4*Assumptions!$B$44</f>
        <v>40</v>
      </c>
      <c r="AA35" s="78">
        <f>+AA4*Assumptions!$B$44</f>
        <v>40</v>
      </c>
      <c r="AB35" s="78">
        <f>+AB4*Assumptions!$B$44</f>
        <v>40</v>
      </c>
      <c r="AC35" s="127">
        <f t="shared" si="3"/>
        <v>420</v>
      </c>
      <c r="AD35" s="78">
        <f>+AD4*Assumptions!$B$44</f>
        <v>50</v>
      </c>
      <c r="AE35" s="78">
        <f>+AE4*Assumptions!$B$44</f>
        <v>50</v>
      </c>
      <c r="AF35" s="78">
        <f>+AF4*Assumptions!$B$44</f>
        <v>50</v>
      </c>
      <c r="AG35" s="78">
        <f>+AG4*Assumptions!$B$44</f>
        <v>50</v>
      </c>
      <c r="AH35" s="78">
        <f>+AH4*Assumptions!$B$44</f>
        <v>50</v>
      </c>
      <c r="AI35" s="78">
        <f>+AI4*Assumptions!$B$44</f>
        <v>50</v>
      </c>
      <c r="AJ35" s="78">
        <f>+AJ4*Assumptions!$B$44</f>
        <v>60</v>
      </c>
      <c r="AK35" s="78">
        <f>+AK4*Assumptions!$B$44</f>
        <v>60</v>
      </c>
      <c r="AL35" s="78">
        <f>+AL4*Assumptions!$B$44</f>
        <v>60</v>
      </c>
      <c r="AM35" s="78">
        <f>+AM4*Assumptions!$B$44</f>
        <v>60</v>
      </c>
      <c r="AN35" s="78">
        <f>+AN4*Assumptions!$B$44</f>
        <v>60</v>
      </c>
      <c r="AO35" s="78">
        <f>+AO4*Assumptions!$B$44</f>
        <v>60</v>
      </c>
      <c r="AP35" s="127">
        <f t="shared" si="4"/>
        <v>660</v>
      </c>
      <c r="AQ35" s="78">
        <f>+AQ4*Assumptions!$B$44</f>
        <v>70</v>
      </c>
      <c r="AR35" s="78">
        <f>+AR4*Assumptions!$B$44</f>
        <v>70</v>
      </c>
      <c r="AS35" s="78">
        <f>+AS4*Assumptions!$B$44</f>
        <v>70</v>
      </c>
      <c r="AT35" s="78">
        <f>+AT4*Assumptions!$B$44</f>
        <v>70</v>
      </c>
      <c r="AU35" s="78">
        <f>+AU4*Assumptions!$B$44</f>
        <v>70</v>
      </c>
      <c r="AV35" s="78">
        <f>+AV4*Assumptions!$B$44</f>
        <v>70</v>
      </c>
      <c r="AW35" s="78">
        <f>+AW4*Assumptions!$B$44</f>
        <v>80</v>
      </c>
      <c r="AX35" s="78">
        <f>+AX4*Assumptions!$B$44</f>
        <v>80</v>
      </c>
      <c r="AY35" s="78">
        <f>+AY4*Assumptions!$B$44</f>
        <v>80</v>
      </c>
      <c r="AZ35" s="78">
        <f>+AZ4*Assumptions!$B$44</f>
        <v>80</v>
      </c>
      <c r="BA35" s="78">
        <f>+BA4*Assumptions!$B$44</f>
        <v>80</v>
      </c>
      <c r="BB35" s="78">
        <f>+BB4*Assumptions!$B$44</f>
        <v>80</v>
      </c>
      <c r="BC35" s="127">
        <f t="shared" si="5"/>
        <v>900</v>
      </c>
      <c r="BD35" s="78">
        <f>+BD4*Assumptions!$B$44</f>
        <v>90</v>
      </c>
      <c r="BE35" s="78">
        <f>+BE4*Assumptions!$B$44</f>
        <v>90</v>
      </c>
      <c r="BF35" s="78">
        <f>+BF4*Assumptions!$B$44</f>
        <v>90</v>
      </c>
      <c r="BG35" s="78">
        <f>+BG4*Assumptions!$B$44</f>
        <v>90</v>
      </c>
      <c r="BH35" s="78">
        <f>+BH4*Assumptions!$B$44</f>
        <v>90</v>
      </c>
      <c r="BI35" s="78">
        <f>+BI4*Assumptions!$B$44</f>
        <v>90</v>
      </c>
      <c r="BJ35" s="78">
        <f>+BJ4*Assumptions!$B$44</f>
        <v>100</v>
      </c>
      <c r="BK35" s="78">
        <f>+BK4*Assumptions!$B$44</f>
        <v>100</v>
      </c>
      <c r="BL35" s="78">
        <f>+BL4*Assumptions!$B$44</f>
        <v>100</v>
      </c>
      <c r="BM35" s="78">
        <f>+BM4*Assumptions!$B$44</f>
        <v>100</v>
      </c>
      <c r="BN35" s="78">
        <f>+BN4*Assumptions!$B$44</f>
        <v>100</v>
      </c>
      <c r="BO35" s="78">
        <f>+BO4*Assumptions!$B$44</f>
        <v>100</v>
      </c>
      <c r="BP35" s="127">
        <f t="shared" si="6"/>
        <v>1140</v>
      </c>
    </row>
    <row r="36" spans="1:68" s="77" customFormat="1" ht="15.75" customHeight="1" x14ac:dyDescent="0.2">
      <c r="A36" s="74"/>
      <c r="B36" s="75" t="s">
        <v>158</v>
      </c>
      <c r="D36" s="78">
        <f>+D4*Assumptions!$B$43</f>
        <v>50</v>
      </c>
      <c r="E36" s="78">
        <f>+E4*Assumptions!$B$43</f>
        <v>50</v>
      </c>
      <c r="F36" s="78">
        <f>+F4*Assumptions!$B$43</f>
        <v>50</v>
      </c>
      <c r="G36" s="78">
        <f>+G4*Assumptions!$B$43</f>
        <v>50</v>
      </c>
      <c r="H36" s="78">
        <f>+H4*Assumptions!$B$43</f>
        <v>50</v>
      </c>
      <c r="I36" s="78">
        <f>+I4*Assumptions!$B$43</f>
        <v>50</v>
      </c>
      <c r="J36" s="78">
        <f>+J4*Assumptions!$B$43</f>
        <v>100</v>
      </c>
      <c r="K36" s="78">
        <f>+K4*Assumptions!$B$43</f>
        <v>100</v>
      </c>
      <c r="L36" s="78">
        <f>+L4*Assumptions!$B$43</f>
        <v>100</v>
      </c>
      <c r="M36" s="78">
        <f>+M4*Assumptions!$B$43</f>
        <v>100</v>
      </c>
      <c r="N36" s="78">
        <f>+N4*Assumptions!$B$43</f>
        <v>100</v>
      </c>
      <c r="O36" s="78">
        <f>+O4*Assumptions!$B$43</f>
        <v>100</v>
      </c>
      <c r="P36" s="127">
        <f>SUM(D36:O36)</f>
        <v>900</v>
      </c>
      <c r="Q36" s="78">
        <f>+Q4*Assumptions!$B$43</f>
        <v>150</v>
      </c>
      <c r="R36" s="78">
        <f>+R4*Assumptions!$B$43</f>
        <v>150</v>
      </c>
      <c r="S36" s="78">
        <f>+S4*Assumptions!$B$43</f>
        <v>150</v>
      </c>
      <c r="T36" s="78">
        <f>+T4*Assumptions!$B$43</f>
        <v>150</v>
      </c>
      <c r="U36" s="78">
        <f>+U4*Assumptions!$B$43</f>
        <v>150</v>
      </c>
      <c r="V36" s="78">
        <f>+V4*Assumptions!$B$43</f>
        <v>150</v>
      </c>
      <c r="W36" s="78">
        <f>+W4*Assumptions!$B$43</f>
        <v>200</v>
      </c>
      <c r="X36" s="78">
        <f>+X4*Assumptions!$B$43</f>
        <v>200</v>
      </c>
      <c r="Y36" s="78">
        <f>+Y4*Assumptions!$B$43</f>
        <v>200</v>
      </c>
      <c r="Z36" s="78">
        <f>+Z4*Assumptions!$B$43</f>
        <v>200</v>
      </c>
      <c r="AA36" s="78">
        <f>+AA4*Assumptions!$B$43</f>
        <v>200</v>
      </c>
      <c r="AB36" s="78">
        <f>+AB4*Assumptions!$B$43</f>
        <v>200</v>
      </c>
      <c r="AC36" s="127">
        <f>SUM(Q36:AB36)</f>
        <v>2100</v>
      </c>
      <c r="AD36" s="78">
        <f>+AD4*Assumptions!$B$43</f>
        <v>250</v>
      </c>
      <c r="AE36" s="78">
        <f>+AE4*Assumptions!$B$43</f>
        <v>250</v>
      </c>
      <c r="AF36" s="78">
        <f>+AF4*Assumptions!$B$43</f>
        <v>250</v>
      </c>
      <c r="AG36" s="78">
        <f>+AG4*Assumptions!$B$43</f>
        <v>250</v>
      </c>
      <c r="AH36" s="78">
        <f>+AH4*Assumptions!$B$43</f>
        <v>250</v>
      </c>
      <c r="AI36" s="78">
        <f>+AI4*Assumptions!$B$43</f>
        <v>250</v>
      </c>
      <c r="AJ36" s="78">
        <f>+AJ4*Assumptions!$B$43</f>
        <v>300</v>
      </c>
      <c r="AK36" s="78">
        <f>+AK4*Assumptions!$B$43</f>
        <v>300</v>
      </c>
      <c r="AL36" s="78">
        <f>+AL4*Assumptions!$B$43</f>
        <v>300</v>
      </c>
      <c r="AM36" s="78">
        <f>+AM4*Assumptions!$B$43</f>
        <v>300</v>
      </c>
      <c r="AN36" s="78">
        <f>+AN4*Assumptions!$B$43</f>
        <v>300</v>
      </c>
      <c r="AO36" s="78">
        <f>+AO4*Assumptions!$B$43</f>
        <v>300</v>
      </c>
      <c r="AP36" s="127">
        <f>SUM(AD36:AO36)</f>
        <v>3300</v>
      </c>
      <c r="AQ36" s="78">
        <f>+AQ4*Assumptions!$B$43</f>
        <v>350</v>
      </c>
      <c r="AR36" s="78">
        <f>+AR4*Assumptions!$B$43</f>
        <v>350</v>
      </c>
      <c r="AS36" s="78">
        <f>+AS4*Assumptions!$B$43</f>
        <v>350</v>
      </c>
      <c r="AT36" s="78">
        <f>+AT4*Assumptions!$B$43</f>
        <v>350</v>
      </c>
      <c r="AU36" s="78">
        <f>+AU4*Assumptions!$B$43</f>
        <v>350</v>
      </c>
      <c r="AV36" s="78">
        <f>+AV4*Assumptions!$B$43</f>
        <v>350</v>
      </c>
      <c r="AW36" s="78">
        <f>+AW4*Assumptions!$B$43</f>
        <v>400</v>
      </c>
      <c r="AX36" s="78">
        <f>+AX4*Assumptions!$B$43</f>
        <v>400</v>
      </c>
      <c r="AY36" s="78">
        <f>+AY4*Assumptions!$B$43</f>
        <v>400</v>
      </c>
      <c r="AZ36" s="78">
        <f>+AZ4*Assumptions!$B$43</f>
        <v>400</v>
      </c>
      <c r="BA36" s="78">
        <f>+BA4*Assumptions!$B$43</f>
        <v>400</v>
      </c>
      <c r="BB36" s="78">
        <f>+BB4*Assumptions!$B$43</f>
        <v>400</v>
      </c>
      <c r="BC36" s="127">
        <f>SUM(AQ36:BB36)</f>
        <v>4500</v>
      </c>
      <c r="BD36" s="78">
        <f>+BD4*Assumptions!$B$43</f>
        <v>450</v>
      </c>
      <c r="BE36" s="78">
        <f>+BE4*Assumptions!$B$43</f>
        <v>450</v>
      </c>
      <c r="BF36" s="78">
        <f>+BF4*Assumptions!$B$43</f>
        <v>450</v>
      </c>
      <c r="BG36" s="78">
        <f>+BG4*Assumptions!$B$43</f>
        <v>450</v>
      </c>
      <c r="BH36" s="78">
        <f>+BH4*Assumptions!$B$43</f>
        <v>450</v>
      </c>
      <c r="BI36" s="78">
        <f>+BI4*Assumptions!$B$43</f>
        <v>450</v>
      </c>
      <c r="BJ36" s="78">
        <f>+BJ4*Assumptions!$B$43</f>
        <v>500</v>
      </c>
      <c r="BK36" s="78">
        <f>+BK4*Assumptions!$B$43</f>
        <v>500</v>
      </c>
      <c r="BL36" s="78">
        <f>+BL4*Assumptions!$B$43</f>
        <v>500</v>
      </c>
      <c r="BM36" s="78">
        <f>+BM4*Assumptions!$B$43</f>
        <v>500</v>
      </c>
      <c r="BN36" s="78">
        <f>+BN4*Assumptions!$B$43</f>
        <v>500</v>
      </c>
      <c r="BO36" s="78">
        <f>+BO4*Assumptions!$B$43</f>
        <v>500</v>
      </c>
      <c r="BP36" s="127">
        <f>SUM(BD36:BO36)</f>
        <v>5700</v>
      </c>
    </row>
    <row r="37" spans="1:68" s="77" customFormat="1" ht="15.75" customHeight="1" x14ac:dyDescent="0.2">
      <c r="A37" s="74"/>
      <c r="B37" s="75" t="s">
        <v>152</v>
      </c>
      <c r="D37" s="78">
        <f>+D4*Assumptions!$B$45</f>
        <v>50</v>
      </c>
      <c r="E37" s="78">
        <f>+E4*Assumptions!$B$45</f>
        <v>50</v>
      </c>
      <c r="F37" s="78">
        <f>+F4*Assumptions!$B$45</f>
        <v>50</v>
      </c>
      <c r="G37" s="78">
        <f>+G4*Assumptions!$B$45</f>
        <v>50</v>
      </c>
      <c r="H37" s="78">
        <f>+H4*Assumptions!$B$45</f>
        <v>50</v>
      </c>
      <c r="I37" s="78">
        <f>+I4*Assumptions!$B$45</f>
        <v>50</v>
      </c>
      <c r="J37" s="78">
        <f>+J4*Assumptions!$B$45</f>
        <v>100</v>
      </c>
      <c r="K37" s="78">
        <f>+K4*Assumptions!$B$45</f>
        <v>100</v>
      </c>
      <c r="L37" s="78">
        <f>+L4*Assumptions!$B$45</f>
        <v>100</v>
      </c>
      <c r="M37" s="78">
        <f>+M4*Assumptions!$B$45</f>
        <v>100</v>
      </c>
      <c r="N37" s="78">
        <f>+N4*Assumptions!$B$45</f>
        <v>100</v>
      </c>
      <c r="O37" s="78">
        <f>+O4*Assumptions!$B$45</f>
        <v>100</v>
      </c>
      <c r="P37" s="128">
        <f t="shared" si="1"/>
        <v>900</v>
      </c>
      <c r="Q37" s="78">
        <f>+Q4*Assumptions!$B$45</f>
        <v>150</v>
      </c>
      <c r="R37" s="78">
        <f>+R4*Assumptions!$B$45</f>
        <v>150</v>
      </c>
      <c r="S37" s="78">
        <f>+S4*Assumptions!$B$45</f>
        <v>150</v>
      </c>
      <c r="T37" s="78">
        <f>+T4*Assumptions!$B$45</f>
        <v>150</v>
      </c>
      <c r="U37" s="78">
        <f>+U4*Assumptions!$B$45</f>
        <v>150</v>
      </c>
      <c r="V37" s="78">
        <f>+V4*Assumptions!$B$45</f>
        <v>150</v>
      </c>
      <c r="W37" s="78">
        <f>+W4*Assumptions!$B$45</f>
        <v>200</v>
      </c>
      <c r="X37" s="78">
        <f>+X4*Assumptions!$B$45</f>
        <v>200</v>
      </c>
      <c r="Y37" s="78">
        <f>+Y4*Assumptions!$B$45</f>
        <v>200</v>
      </c>
      <c r="Z37" s="78">
        <f>+Z4*Assumptions!$B$45</f>
        <v>200</v>
      </c>
      <c r="AA37" s="78">
        <f>+AA4*Assumptions!$B$45</f>
        <v>200</v>
      </c>
      <c r="AB37" s="78">
        <f>+AB4*Assumptions!$B$45</f>
        <v>200</v>
      </c>
      <c r="AC37" s="128">
        <f t="shared" si="3"/>
        <v>2100</v>
      </c>
      <c r="AD37" s="78">
        <f>+AD4*Assumptions!$B$45</f>
        <v>250</v>
      </c>
      <c r="AE37" s="78">
        <f>+AE4*Assumptions!$B$45</f>
        <v>250</v>
      </c>
      <c r="AF37" s="78">
        <f>+AF4*Assumptions!$B$45</f>
        <v>250</v>
      </c>
      <c r="AG37" s="78">
        <f>+AG4*Assumptions!$B$45</f>
        <v>250</v>
      </c>
      <c r="AH37" s="78">
        <f>+AH4*Assumptions!$B$45</f>
        <v>250</v>
      </c>
      <c r="AI37" s="78">
        <f>+AI4*Assumptions!$B$45</f>
        <v>250</v>
      </c>
      <c r="AJ37" s="78">
        <f>+AJ4*Assumptions!$B$45</f>
        <v>300</v>
      </c>
      <c r="AK37" s="78">
        <f>+AK4*Assumptions!$B$45</f>
        <v>300</v>
      </c>
      <c r="AL37" s="78">
        <f>+AL4*Assumptions!$B$45</f>
        <v>300</v>
      </c>
      <c r="AM37" s="78">
        <f>+AM4*Assumptions!$B$45</f>
        <v>300</v>
      </c>
      <c r="AN37" s="78">
        <f>+AN4*Assumptions!$B$45</f>
        <v>300</v>
      </c>
      <c r="AO37" s="78">
        <f>+AO4*Assumptions!$B$45</f>
        <v>300</v>
      </c>
      <c r="AP37" s="128">
        <f t="shared" si="4"/>
        <v>3300</v>
      </c>
      <c r="AQ37" s="78">
        <f>+AQ4*Assumptions!$B$45</f>
        <v>350</v>
      </c>
      <c r="AR37" s="78">
        <f>+AR4*Assumptions!$B$45</f>
        <v>350</v>
      </c>
      <c r="AS37" s="78">
        <f>+AS4*Assumptions!$B$45</f>
        <v>350</v>
      </c>
      <c r="AT37" s="78">
        <f>+AT4*Assumptions!$B$45</f>
        <v>350</v>
      </c>
      <c r="AU37" s="78">
        <f>+AU4*Assumptions!$B$45</f>
        <v>350</v>
      </c>
      <c r="AV37" s="78">
        <f>+AV4*Assumptions!$B$45</f>
        <v>350</v>
      </c>
      <c r="AW37" s="78">
        <f>+AW4*Assumptions!$B$45</f>
        <v>400</v>
      </c>
      <c r="AX37" s="78">
        <f>+AX4*Assumptions!$B$45</f>
        <v>400</v>
      </c>
      <c r="AY37" s="78">
        <f>+AY4*Assumptions!$B$45</f>
        <v>400</v>
      </c>
      <c r="AZ37" s="78">
        <f>+AZ4*Assumptions!$B$45</f>
        <v>400</v>
      </c>
      <c r="BA37" s="78">
        <f>+BA4*Assumptions!$B$45</f>
        <v>400</v>
      </c>
      <c r="BB37" s="78">
        <f>+BB4*Assumptions!$B$45</f>
        <v>400</v>
      </c>
      <c r="BC37" s="128">
        <f t="shared" si="5"/>
        <v>4500</v>
      </c>
      <c r="BD37" s="78">
        <f>+BD4*Assumptions!$B$45</f>
        <v>450</v>
      </c>
      <c r="BE37" s="78">
        <f>+BE4*Assumptions!$B$45</f>
        <v>450</v>
      </c>
      <c r="BF37" s="78">
        <f>+BF4*Assumptions!$B$45</f>
        <v>450</v>
      </c>
      <c r="BG37" s="78">
        <f>+BG4*Assumptions!$B$45</f>
        <v>450</v>
      </c>
      <c r="BH37" s="78">
        <f>+BH4*Assumptions!$B$45</f>
        <v>450</v>
      </c>
      <c r="BI37" s="78">
        <f>+BI4*Assumptions!$B$45</f>
        <v>450</v>
      </c>
      <c r="BJ37" s="78">
        <f>+BJ4*Assumptions!$B$45</f>
        <v>500</v>
      </c>
      <c r="BK37" s="78">
        <f>+BK4*Assumptions!$B$45</f>
        <v>500</v>
      </c>
      <c r="BL37" s="78">
        <f>+BL4*Assumptions!$B$45</f>
        <v>500</v>
      </c>
      <c r="BM37" s="78">
        <f>+BM4*Assumptions!$B$45</f>
        <v>500</v>
      </c>
      <c r="BN37" s="78">
        <f>+BN4*Assumptions!$B$45</f>
        <v>500</v>
      </c>
      <c r="BO37" s="78">
        <f>+BO4*Assumptions!$B$45</f>
        <v>500</v>
      </c>
      <c r="BP37" s="128">
        <f t="shared" si="6"/>
        <v>5700</v>
      </c>
    </row>
    <row r="38" spans="1:68" s="77" customFormat="1" ht="15.75" customHeight="1" x14ac:dyDescent="0.2">
      <c r="A38" s="74"/>
      <c r="B38" s="75" t="s">
        <v>150</v>
      </c>
      <c r="D38" s="78">
        <f>+D12*Assumptions!$B$23</f>
        <v>0</v>
      </c>
      <c r="E38" s="78">
        <f>+E12*Assumptions!$B$23</f>
        <v>0</v>
      </c>
      <c r="F38" s="78">
        <f>+F12*Assumptions!$B$23</f>
        <v>0</v>
      </c>
      <c r="G38" s="78">
        <f>+G12*Assumptions!$B$23</f>
        <v>0</v>
      </c>
      <c r="H38" s="78">
        <f>+H12*Assumptions!$B$23</f>
        <v>0</v>
      </c>
      <c r="I38" s="78">
        <f>+I12*Assumptions!$B$23</f>
        <v>0</v>
      </c>
      <c r="J38" s="78">
        <f>+J12*Assumptions!$B$23</f>
        <v>0</v>
      </c>
      <c r="K38" s="78">
        <f>+K12*Assumptions!$B$23</f>
        <v>0</v>
      </c>
      <c r="L38" s="78">
        <f>+L12*Assumptions!$B$23</f>
        <v>0</v>
      </c>
      <c r="M38" s="78">
        <f>+M12*Assumptions!$B$23</f>
        <v>0</v>
      </c>
      <c r="N38" s="78">
        <f>+N12*Assumptions!$B$23</f>
        <v>0</v>
      </c>
      <c r="O38" s="78">
        <f>+O12*Assumptions!$B$23</f>
        <v>0</v>
      </c>
      <c r="P38" s="128">
        <f t="shared" si="1"/>
        <v>0</v>
      </c>
      <c r="Q38" s="78">
        <f>+Q12*Assumptions!$B$23</f>
        <v>0</v>
      </c>
      <c r="R38" s="78">
        <f>+R12*Assumptions!$B$23</f>
        <v>0</v>
      </c>
      <c r="S38" s="78">
        <f>+S12*Assumptions!$B$23</f>
        <v>0</v>
      </c>
      <c r="T38" s="78">
        <f>+T12*Assumptions!$B$23</f>
        <v>0</v>
      </c>
      <c r="U38" s="78">
        <f>+U12*Assumptions!$B$23</f>
        <v>0</v>
      </c>
      <c r="V38" s="78">
        <f>+V12*Assumptions!$B$23</f>
        <v>0</v>
      </c>
      <c r="W38" s="78">
        <f>+W12*Assumptions!$B$23</f>
        <v>0</v>
      </c>
      <c r="X38" s="78">
        <f>+X12*Assumptions!$B$23</f>
        <v>0</v>
      </c>
      <c r="Y38" s="78">
        <f>+Y12*Assumptions!$B$23</f>
        <v>0</v>
      </c>
      <c r="Z38" s="78">
        <f>+Z12*Assumptions!$B$23</f>
        <v>0</v>
      </c>
      <c r="AA38" s="78">
        <f>+AA12*Assumptions!$B$23</f>
        <v>0</v>
      </c>
      <c r="AB38" s="78">
        <f>+AB12*Assumptions!$B$23</f>
        <v>0</v>
      </c>
      <c r="AC38" s="128">
        <f t="shared" si="3"/>
        <v>0</v>
      </c>
      <c r="AD38" s="78">
        <f>+AD12*Assumptions!$B$23</f>
        <v>0</v>
      </c>
      <c r="AE38" s="78">
        <f>+AE12*Assumptions!$B$23</f>
        <v>0</v>
      </c>
      <c r="AF38" s="78">
        <f>+AF12*Assumptions!$B$23</f>
        <v>0</v>
      </c>
      <c r="AG38" s="78">
        <f>+AG12*Assumptions!$B$23</f>
        <v>0</v>
      </c>
      <c r="AH38" s="78">
        <f>+AH12*Assumptions!$B$23</f>
        <v>0</v>
      </c>
      <c r="AI38" s="78">
        <f>+AI12*Assumptions!$B$23</f>
        <v>0</v>
      </c>
      <c r="AJ38" s="78">
        <f>+AJ12*Assumptions!$B$23</f>
        <v>0</v>
      </c>
      <c r="AK38" s="78">
        <f>+AK12*Assumptions!$B$23</f>
        <v>0</v>
      </c>
      <c r="AL38" s="78">
        <f>+AL12*Assumptions!$B$23</f>
        <v>0</v>
      </c>
      <c r="AM38" s="78">
        <f>+AM12*Assumptions!$B$23</f>
        <v>0</v>
      </c>
      <c r="AN38" s="78">
        <f>+AN12*Assumptions!$B$23</f>
        <v>0</v>
      </c>
      <c r="AO38" s="78">
        <f>+AO12*Assumptions!$B$23</f>
        <v>0</v>
      </c>
      <c r="AP38" s="128">
        <f t="shared" si="4"/>
        <v>0</v>
      </c>
      <c r="AQ38" s="78">
        <f>+AQ12*Assumptions!$B$23</f>
        <v>0</v>
      </c>
      <c r="AR38" s="78">
        <f>+AR12*Assumptions!$B$23</f>
        <v>0</v>
      </c>
      <c r="AS38" s="78">
        <f>+AS12*Assumptions!$B$23</f>
        <v>0</v>
      </c>
      <c r="AT38" s="78">
        <f>+AT12*Assumptions!$B$23</f>
        <v>0</v>
      </c>
      <c r="AU38" s="78">
        <f>+AU12*Assumptions!$B$23</f>
        <v>0</v>
      </c>
      <c r="AV38" s="78">
        <f>+AV12*Assumptions!$B$23</f>
        <v>0</v>
      </c>
      <c r="AW38" s="78">
        <f>+AW12*Assumptions!$B$23</f>
        <v>0</v>
      </c>
      <c r="AX38" s="78">
        <f>+AX12*Assumptions!$B$23</f>
        <v>0</v>
      </c>
      <c r="AY38" s="78">
        <f>+AY12*Assumptions!$B$23</f>
        <v>0</v>
      </c>
      <c r="AZ38" s="78">
        <f>+AZ12*Assumptions!$B$23</f>
        <v>0</v>
      </c>
      <c r="BA38" s="78">
        <f>+BA12*Assumptions!$B$23</f>
        <v>0</v>
      </c>
      <c r="BB38" s="78">
        <f>+BB12*Assumptions!$B$23</f>
        <v>0</v>
      </c>
      <c r="BC38" s="128">
        <f t="shared" si="5"/>
        <v>0</v>
      </c>
      <c r="BD38" s="78">
        <f>+BD12*Assumptions!$B$23</f>
        <v>0</v>
      </c>
      <c r="BE38" s="78">
        <f>+BE12*Assumptions!$B$23</f>
        <v>0</v>
      </c>
      <c r="BF38" s="78">
        <f>+BF12*Assumptions!$B$23</f>
        <v>0</v>
      </c>
      <c r="BG38" s="78">
        <f>+BG12*Assumptions!$B$23</f>
        <v>0</v>
      </c>
      <c r="BH38" s="78">
        <f>+BH12*Assumptions!$B$23</f>
        <v>0</v>
      </c>
      <c r="BI38" s="78">
        <f>+BI12*Assumptions!$B$23</f>
        <v>0</v>
      </c>
      <c r="BJ38" s="78">
        <f>+BJ12*Assumptions!$B$23</f>
        <v>0</v>
      </c>
      <c r="BK38" s="78">
        <f>+BK12*Assumptions!$B$23</f>
        <v>0</v>
      </c>
      <c r="BL38" s="78">
        <f>+BL12*Assumptions!$B$23</f>
        <v>0</v>
      </c>
      <c r="BM38" s="78">
        <f>+BM12*Assumptions!$B$23</f>
        <v>0</v>
      </c>
      <c r="BN38" s="78">
        <f>+BN12*Assumptions!$B$23</f>
        <v>0</v>
      </c>
      <c r="BO38" s="78">
        <f>+BO12*Assumptions!$B$23</f>
        <v>0</v>
      </c>
      <c r="BP38" s="128">
        <f t="shared" si="6"/>
        <v>0</v>
      </c>
    </row>
    <row r="39" spans="1:68" s="77" customFormat="1" ht="15.75" customHeight="1" x14ac:dyDescent="0.2">
      <c r="A39" s="74"/>
      <c r="B39" s="75" t="s">
        <v>151</v>
      </c>
      <c r="D39" s="78">
        <f>+Assumptions!$B$29*D14</f>
        <v>0</v>
      </c>
      <c r="E39" s="78">
        <f>+Assumptions!$B$29*E14</f>
        <v>0</v>
      </c>
      <c r="F39" s="78">
        <f>+Assumptions!$B$29*F14</f>
        <v>0</v>
      </c>
      <c r="G39" s="76">
        <f>+Assumptions!$B$29*G14</f>
        <v>0</v>
      </c>
      <c r="H39" s="76">
        <f>+Assumptions!$B$29*H14</f>
        <v>0</v>
      </c>
      <c r="I39" s="76">
        <f>+Assumptions!$B$29*I14</f>
        <v>12</v>
      </c>
      <c r="J39" s="76">
        <f>+Assumptions!$B$29*J14</f>
        <v>24</v>
      </c>
      <c r="K39" s="76">
        <f>+Assumptions!$B$29*K14</f>
        <v>36</v>
      </c>
      <c r="L39" s="76">
        <f>+Assumptions!$B$29*L14</f>
        <v>48</v>
      </c>
      <c r="M39" s="76">
        <f>+Assumptions!$B$29*M14</f>
        <v>60</v>
      </c>
      <c r="N39" s="76">
        <f>+Assumptions!$B$29*N14</f>
        <v>72</v>
      </c>
      <c r="O39" s="76">
        <f>+Assumptions!$B$29*O14</f>
        <v>84</v>
      </c>
      <c r="P39" s="127">
        <f t="shared" si="1"/>
        <v>336</v>
      </c>
      <c r="Q39" s="76">
        <f>+Assumptions!$B$29*Q14</f>
        <v>96</v>
      </c>
      <c r="R39" s="76">
        <f>+Assumptions!$B$29*R14</f>
        <v>108</v>
      </c>
      <c r="S39" s="76">
        <f>+Assumptions!$B$29*S14</f>
        <v>120</v>
      </c>
      <c r="T39" s="76">
        <f>+Assumptions!$B$29*T14</f>
        <v>132</v>
      </c>
      <c r="U39" s="76">
        <f>+Assumptions!$B$29*U14</f>
        <v>144</v>
      </c>
      <c r="V39" s="76">
        <f>+Assumptions!$B$29*V14</f>
        <v>156</v>
      </c>
      <c r="W39" s="76">
        <f>+Assumptions!$B$29*W14</f>
        <v>168</v>
      </c>
      <c r="X39" s="76">
        <f>+Assumptions!$B$29*X14</f>
        <v>180</v>
      </c>
      <c r="Y39" s="76">
        <f>+Assumptions!$B$29*Y14</f>
        <v>192</v>
      </c>
      <c r="Z39" s="76">
        <f>+Assumptions!$B$29*Z14</f>
        <v>204</v>
      </c>
      <c r="AA39" s="76">
        <f>+Assumptions!$B$29*AA14</f>
        <v>216</v>
      </c>
      <c r="AB39" s="76">
        <f>+Assumptions!$B$29*AB14</f>
        <v>228</v>
      </c>
      <c r="AC39" s="127">
        <f t="shared" si="3"/>
        <v>1944</v>
      </c>
      <c r="AD39" s="76">
        <f>+Assumptions!$B$29*AD14</f>
        <v>240</v>
      </c>
      <c r="AE39" s="76">
        <f>+Assumptions!$B$29*AE14</f>
        <v>252</v>
      </c>
      <c r="AF39" s="76">
        <f>+Assumptions!$B$29*AF14</f>
        <v>264</v>
      </c>
      <c r="AG39" s="76">
        <f>+Assumptions!$B$29*AG14</f>
        <v>276</v>
      </c>
      <c r="AH39" s="76">
        <f>+Assumptions!$B$29*AH14</f>
        <v>288</v>
      </c>
      <c r="AI39" s="76">
        <f>+Assumptions!$B$29*AI14</f>
        <v>300</v>
      </c>
      <c r="AJ39" s="76">
        <f>+Assumptions!$B$29*AJ14</f>
        <v>312</v>
      </c>
      <c r="AK39" s="76">
        <f>+Assumptions!$B$29*AK14</f>
        <v>324</v>
      </c>
      <c r="AL39" s="76">
        <f>+Assumptions!$B$29*AL14</f>
        <v>336</v>
      </c>
      <c r="AM39" s="76">
        <f>+Assumptions!$B$29*AM14</f>
        <v>348</v>
      </c>
      <c r="AN39" s="76">
        <f>+Assumptions!$B$29*AN14</f>
        <v>360</v>
      </c>
      <c r="AO39" s="76">
        <f>+Assumptions!$B$29*AO14</f>
        <v>372</v>
      </c>
      <c r="AP39" s="127">
        <f t="shared" si="4"/>
        <v>3672</v>
      </c>
      <c r="AQ39" s="76">
        <f>+Assumptions!$B$29*AQ14</f>
        <v>384</v>
      </c>
      <c r="AR39" s="76">
        <f>+Assumptions!$B$29*AR14</f>
        <v>396</v>
      </c>
      <c r="AS39" s="76">
        <f>+Assumptions!$B$29*AS14</f>
        <v>408</v>
      </c>
      <c r="AT39" s="76">
        <f>+Assumptions!$B$29*AT14</f>
        <v>420</v>
      </c>
      <c r="AU39" s="76">
        <f>+Assumptions!$B$29*AU14</f>
        <v>432</v>
      </c>
      <c r="AV39" s="76">
        <f>+Assumptions!$B$29*AV14</f>
        <v>444</v>
      </c>
      <c r="AW39" s="76">
        <f>+Assumptions!$B$29*AW14</f>
        <v>456</v>
      </c>
      <c r="AX39" s="76">
        <f>+Assumptions!$B$29*AX14</f>
        <v>468</v>
      </c>
      <c r="AY39" s="76">
        <f>+Assumptions!$B$29*AY14</f>
        <v>480</v>
      </c>
      <c r="AZ39" s="76">
        <f>+Assumptions!$B$29*AZ14</f>
        <v>492</v>
      </c>
      <c r="BA39" s="76">
        <f>+Assumptions!$B$29*BA14</f>
        <v>504</v>
      </c>
      <c r="BB39" s="76">
        <f>+Assumptions!$B$29*BB14</f>
        <v>516</v>
      </c>
      <c r="BC39" s="127">
        <f t="shared" si="5"/>
        <v>5400</v>
      </c>
      <c r="BD39" s="76">
        <f>+Assumptions!$B$29*BD14</f>
        <v>528</v>
      </c>
      <c r="BE39" s="76">
        <f>+Assumptions!$B$29*BE14</f>
        <v>540</v>
      </c>
      <c r="BF39" s="76">
        <f>+Assumptions!$B$29*BF14</f>
        <v>552</v>
      </c>
      <c r="BG39" s="76">
        <f>+Assumptions!$B$29*BG14</f>
        <v>564</v>
      </c>
      <c r="BH39" s="76">
        <f>+Assumptions!$B$29*BH14</f>
        <v>576</v>
      </c>
      <c r="BI39" s="76">
        <f>+Assumptions!$B$29*BI14</f>
        <v>588</v>
      </c>
      <c r="BJ39" s="76">
        <f>+Assumptions!$B$29*BJ14</f>
        <v>600</v>
      </c>
      <c r="BK39" s="76">
        <f>+Assumptions!$B$29*BK14</f>
        <v>612</v>
      </c>
      <c r="BL39" s="76">
        <f>+Assumptions!$B$29*BL14</f>
        <v>624</v>
      </c>
      <c r="BM39" s="76">
        <f>+Assumptions!$B$29*BM14</f>
        <v>636</v>
      </c>
      <c r="BN39" s="76">
        <f>+Assumptions!$B$29*BN14</f>
        <v>648</v>
      </c>
      <c r="BO39" s="76">
        <f>+Assumptions!$B$29*BO14</f>
        <v>660</v>
      </c>
      <c r="BP39" s="127">
        <f t="shared" si="6"/>
        <v>7128</v>
      </c>
    </row>
    <row r="40" spans="1:68" s="77" customFormat="1" ht="15.75" customHeight="1" x14ac:dyDescent="0.2">
      <c r="A40" s="74"/>
      <c r="B40" s="75" t="s">
        <v>173</v>
      </c>
      <c r="D40" s="78">
        <f>+Assumptions!$B$36*D16</f>
        <v>0</v>
      </c>
      <c r="E40" s="78">
        <f>+Assumptions!$B$36*E16</f>
        <v>0</v>
      </c>
      <c r="F40" s="78">
        <f>+Assumptions!$B$36*F16</f>
        <v>0</v>
      </c>
      <c r="G40" s="78">
        <f>+Assumptions!$B$36*G16</f>
        <v>0</v>
      </c>
      <c r="H40" s="78">
        <f>+Assumptions!$B$36*H16</f>
        <v>0</v>
      </c>
      <c r="I40" s="78">
        <f>+Assumptions!$B$36*I16</f>
        <v>15</v>
      </c>
      <c r="J40" s="78">
        <f>+Assumptions!$B$36*J16</f>
        <v>30</v>
      </c>
      <c r="K40" s="78">
        <f>+Assumptions!$B$36*K16</f>
        <v>45</v>
      </c>
      <c r="L40" s="78">
        <f>+Assumptions!$B$36*L16</f>
        <v>60</v>
      </c>
      <c r="M40" s="78">
        <f>+Assumptions!$B$36*M16</f>
        <v>75</v>
      </c>
      <c r="N40" s="78">
        <f>+Assumptions!$B$36*N16</f>
        <v>90</v>
      </c>
      <c r="O40" s="78">
        <f>+Assumptions!$B$36*O16</f>
        <v>105</v>
      </c>
      <c r="P40" s="127">
        <f t="shared" si="1"/>
        <v>420</v>
      </c>
      <c r="Q40" s="78">
        <f>+Assumptions!$B$36*Q16</f>
        <v>135</v>
      </c>
      <c r="R40" s="78">
        <f>+Assumptions!$B$36*R16</f>
        <v>150</v>
      </c>
      <c r="S40" s="78">
        <f>+Assumptions!$B$36*S16</f>
        <v>165</v>
      </c>
      <c r="T40" s="78">
        <f>+Assumptions!$B$36*T16</f>
        <v>180</v>
      </c>
      <c r="U40" s="78">
        <f>+Assumptions!$B$36*U16</f>
        <v>195</v>
      </c>
      <c r="V40" s="78">
        <f>+Assumptions!$B$36*V16</f>
        <v>210</v>
      </c>
      <c r="W40" s="78">
        <f>+Assumptions!$B$36*W16</f>
        <v>225</v>
      </c>
      <c r="X40" s="78">
        <f>+Assumptions!$B$36*X16</f>
        <v>240</v>
      </c>
      <c r="Y40" s="78">
        <f>+Assumptions!$B$36*Y16</f>
        <v>255</v>
      </c>
      <c r="Z40" s="78">
        <f>+Assumptions!$B$36*Z16</f>
        <v>270</v>
      </c>
      <c r="AA40" s="78">
        <f>+Assumptions!$B$36*AA16</f>
        <v>285</v>
      </c>
      <c r="AB40" s="78">
        <f>+Assumptions!$B$36*AB16</f>
        <v>300</v>
      </c>
      <c r="AC40" s="127">
        <f t="shared" ref="AC40" si="22">SUM(Q40:AB40)</f>
        <v>2610</v>
      </c>
      <c r="AD40" s="78">
        <f>+Assumptions!$B$36*AD16</f>
        <v>330</v>
      </c>
      <c r="AE40" s="78">
        <f>+Assumptions!$B$36*AE16</f>
        <v>345</v>
      </c>
      <c r="AF40" s="78">
        <f>+Assumptions!$B$36*AF16</f>
        <v>360</v>
      </c>
      <c r="AG40" s="78">
        <f>+Assumptions!$B$36*AG16</f>
        <v>375</v>
      </c>
      <c r="AH40" s="78">
        <f>+Assumptions!$B$36*AH16</f>
        <v>390</v>
      </c>
      <c r="AI40" s="78">
        <f>+Assumptions!$B$36*AI16</f>
        <v>405</v>
      </c>
      <c r="AJ40" s="78">
        <f>+Assumptions!$B$36*AJ16</f>
        <v>420</v>
      </c>
      <c r="AK40" s="78">
        <f>+Assumptions!$B$36*AK16</f>
        <v>435</v>
      </c>
      <c r="AL40" s="78">
        <f>+Assumptions!$B$36*AL16</f>
        <v>450</v>
      </c>
      <c r="AM40" s="78">
        <f>+Assumptions!$B$36*AM16</f>
        <v>465</v>
      </c>
      <c r="AN40" s="78">
        <f>+Assumptions!$B$36*AN16</f>
        <v>480</v>
      </c>
      <c r="AO40" s="78">
        <f>+Assumptions!$B$36*AO16</f>
        <v>495</v>
      </c>
      <c r="AP40" s="127">
        <f t="shared" ref="AP40" si="23">SUM(AD40:AO40)</f>
        <v>4950</v>
      </c>
      <c r="AQ40" s="78">
        <f>+Assumptions!$B$36*AQ16</f>
        <v>525</v>
      </c>
      <c r="AR40" s="78">
        <f>+Assumptions!$B$36*AR16</f>
        <v>540</v>
      </c>
      <c r="AS40" s="78">
        <f>+Assumptions!$B$36*AS16</f>
        <v>555</v>
      </c>
      <c r="AT40" s="78">
        <f>+Assumptions!$B$36*AT16</f>
        <v>570</v>
      </c>
      <c r="AU40" s="78">
        <f>+Assumptions!$B$36*AU16</f>
        <v>585</v>
      </c>
      <c r="AV40" s="78">
        <f>+Assumptions!$B$36*AV16</f>
        <v>600</v>
      </c>
      <c r="AW40" s="78">
        <f>+Assumptions!$B$36*AW16</f>
        <v>615</v>
      </c>
      <c r="AX40" s="78">
        <f>+Assumptions!$B$36*AX16</f>
        <v>630</v>
      </c>
      <c r="AY40" s="78">
        <f>+Assumptions!$B$36*AY16</f>
        <v>645</v>
      </c>
      <c r="AZ40" s="78">
        <f>+Assumptions!$B$36*AZ16</f>
        <v>660</v>
      </c>
      <c r="BA40" s="78">
        <f>+Assumptions!$B$36*BA16</f>
        <v>675</v>
      </c>
      <c r="BB40" s="78">
        <f>+Assumptions!$B$36*BB16</f>
        <v>690</v>
      </c>
      <c r="BC40" s="127">
        <f t="shared" ref="BC40" si="24">SUM(AQ40:BB40)</f>
        <v>7290</v>
      </c>
      <c r="BD40" s="78">
        <f>+Assumptions!$B$36*BD16</f>
        <v>720</v>
      </c>
      <c r="BE40" s="78">
        <f>+Assumptions!$B$36*BE16</f>
        <v>735</v>
      </c>
      <c r="BF40" s="78">
        <f>+Assumptions!$B$36*BF16</f>
        <v>750</v>
      </c>
      <c r="BG40" s="78">
        <f>+Assumptions!$B$36*BG16</f>
        <v>765</v>
      </c>
      <c r="BH40" s="78">
        <f>+Assumptions!$B$36*BH16</f>
        <v>780</v>
      </c>
      <c r="BI40" s="78">
        <f>+Assumptions!$B$36*BI16</f>
        <v>795</v>
      </c>
      <c r="BJ40" s="78">
        <f>+Assumptions!$B$36*BJ16</f>
        <v>810</v>
      </c>
      <c r="BK40" s="78">
        <f>+Assumptions!$B$36*BK16</f>
        <v>825</v>
      </c>
      <c r="BL40" s="78">
        <f>+Assumptions!$B$36*BL16</f>
        <v>840</v>
      </c>
      <c r="BM40" s="78">
        <f>+Assumptions!$B$36*BM16</f>
        <v>855</v>
      </c>
      <c r="BN40" s="78">
        <f>+Assumptions!$B$36*BN16</f>
        <v>870</v>
      </c>
      <c r="BO40" s="78">
        <f>+Assumptions!$B$36*BO16</f>
        <v>885</v>
      </c>
      <c r="BP40" s="127">
        <f t="shared" ref="BP40" si="25">SUM(BD40:BO40)</f>
        <v>9630</v>
      </c>
    </row>
    <row r="41" spans="1:68" s="77" customFormat="1" ht="15.75" customHeight="1" thickBot="1" x14ac:dyDescent="0.25">
      <c r="A41" s="74"/>
      <c r="B41" s="95" t="s">
        <v>21</v>
      </c>
      <c r="C41" s="96"/>
      <c r="D41" s="97">
        <f>SUM(D27:D39)</f>
        <v>760</v>
      </c>
      <c r="E41" s="97">
        <f t="shared" ref="E41:I41" si="26">SUM(E27:E39)</f>
        <v>1789.192</v>
      </c>
      <c r="F41" s="97">
        <f t="shared" si="26"/>
        <v>2166.1840000000002</v>
      </c>
      <c r="G41" s="97">
        <f t="shared" si="26"/>
        <v>3138.1760000000004</v>
      </c>
      <c r="H41" s="97">
        <f t="shared" si="26"/>
        <v>3515.1680000000001</v>
      </c>
      <c r="I41" s="97">
        <f t="shared" si="26"/>
        <v>3904.16</v>
      </c>
      <c r="J41" s="97">
        <f t="shared" ref="J41" si="27">SUM(J27:J39)</f>
        <v>5491.152</v>
      </c>
      <c r="K41" s="97">
        <f t="shared" ref="K41" si="28">SUM(K27:K39)</f>
        <v>5880.1440000000002</v>
      </c>
      <c r="L41" s="97">
        <f t="shared" ref="L41" si="29">SUM(L27:L39)</f>
        <v>6269.1360000000004</v>
      </c>
      <c r="M41" s="97">
        <f t="shared" ref="M41:N41" si="30">SUM(M27:M39)</f>
        <v>7253.1280000000006</v>
      </c>
      <c r="N41" s="97">
        <f t="shared" si="30"/>
        <v>7642.12</v>
      </c>
      <c r="O41" s="97">
        <f t="shared" ref="O41" si="31">SUM(O27:O39)</f>
        <v>8031.1120000000001</v>
      </c>
      <c r="P41" s="97">
        <f t="shared" ref="P41" si="32">SUM(P27:P39)</f>
        <v>55839.672000000006</v>
      </c>
      <c r="Q41" s="97">
        <f t="shared" ref="Q41" si="33">SUM(Q27:Q39)</f>
        <v>9618.1040000000012</v>
      </c>
      <c r="R41" s="97">
        <f t="shared" ref="R41:S41" si="34">SUM(R27:R39)</f>
        <v>10007.096000000001</v>
      </c>
      <c r="S41" s="97">
        <f t="shared" si="34"/>
        <v>10396.088</v>
      </c>
      <c r="T41" s="97">
        <f t="shared" ref="T41" si="35">SUM(T27:T39)</f>
        <v>11380.08</v>
      </c>
      <c r="U41" s="97">
        <f t="shared" ref="U41" si="36">SUM(U27:U39)</f>
        <v>11769.072</v>
      </c>
      <c r="V41" s="97">
        <f t="shared" ref="V41" si="37">SUM(V27:V39)</f>
        <v>12158.064</v>
      </c>
      <c r="W41" s="97">
        <f t="shared" ref="W41:X41" si="38">SUM(W27:W39)</f>
        <v>13745.056</v>
      </c>
      <c r="X41" s="97">
        <f t="shared" si="38"/>
        <v>14134.048000000001</v>
      </c>
      <c r="Y41" s="97">
        <f t="shared" ref="Y41" si="39">SUM(Y27:Y39)</f>
        <v>14523.04</v>
      </c>
      <c r="Z41" s="97">
        <f t="shared" ref="Z41" si="40">SUM(Z27:Z39)</f>
        <v>15507.031999999999</v>
      </c>
      <c r="AA41" s="97">
        <f t="shared" ref="AA41" si="41">SUM(AA27:AA39)</f>
        <v>15896.024000000001</v>
      </c>
      <c r="AB41" s="97">
        <f t="shared" ref="AB41:AC41" si="42">SUM(AB27:AB39)</f>
        <v>16285.016000000001</v>
      </c>
      <c r="AC41" s="97">
        <f t="shared" si="42"/>
        <v>155418.72</v>
      </c>
      <c r="AD41" s="97">
        <f t="shared" ref="AD41" si="43">SUM(AD27:AD39)</f>
        <v>17872.008000000002</v>
      </c>
      <c r="AE41" s="97">
        <f t="shared" ref="AE41" si="44">SUM(AE27:AE39)</f>
        <v>18261</v>
      </c>
      <c r="AF41" s="97">
        <f t="shared" ref="AF41" si="45">SUM(AF27:AF39)</f>
        <v>18649.991999999998</v>
      </c>
      <c r="AG41" s="97">
        <f t="shared" ref="AG41:AH41" si="46">SUM(AG27:AG39)</f>
        <v>19633.984</v>
      </c>
      <c r="AH41" s="97">
        <f t="shared" si="46"/>
        <v>20022.976000000002</v>
      </c>
      <c r="AI41" s="97">
        <f t="shared" ref="AI41" si="47">SUM(AI27:AI39)</f>
        <v>20411.968000000001</v>
      </c>
      <c r="AJ41" s="97">
        <f t="shared" ref="AJ41" si="48">SUM(AJ27:AJ39)</f>
        <v>21998.959999999999</v>
      </c>
      <c r="AK41" s="97">
        <f t="shared" ref="AK41" si="49">SUM(AK27:AK39)</f>
        <v>22387.952000000001</v>
      </c>
      <c r="AL41" s="97">
        <f t="shared" ref="AL41:AM41" si="50">SUM(AL27:AL39)</f>
        <v>22776.944000000003</v>
      </c>
      <c r="AM41" s="97">
        <f t="shared" si="50"/>
        <v>23760.936000000002</v>
      </c>
      <c r="AN41" s="97">
        <f t="shared" ref="AN41" si="51">SUM(AN27:AN39)</f>
        <v>24149.928</v>
      </c>
      <c r="AO41" s="97">
        <f t="shared" ref="AO41" si="52">SUM(AO27:AO39)</f>
        <v>24538.92</v>
      </c>
      <c r="AP41" s="97">
        <f t="shared" ref="AP41" si="53">SUM(AP27:AP39)</f>
        <v>254465.568</v>
      </c>
      <c r="AQ41" s="97">
        <f t="shared" ref="AQ41:AR41" si="54">SUM(AQ27:AQ39)</f>
        <v>26125.912</v>
      </c>
      <c r="AR41" s="97">
        <f t="shared" si="54"/>
        <v>26514.904000000002</v>
      </c>
      <c r="AS41" s="97">
        <f t="shared" ref="AS41" si="55">SUM(AS27:AS39)</f>
        <v>26903.896000000001</v>
      </c>
      <c r="AT41" s="97">
        <f t="shared" ref="AT41" si="56">SUM(AT27:AT39)</f>
        <v>27887.887999999999</v>
      </c>
      <c r="AU41" s="97">
        <f t="shared" ref="AU41" si="57">SUM(AU27:AU39)</f>
        <v>28276.879999999997</v>
      </c>
      <c r="AV41" s="97">
        <f t="shared" ref="AV41:AW41" si="58">SUM(AV27:AV39)</f>
        <v>28665.872000000003</v>
      </c>
      <c r="AW41" s="97">
        <f t="shared" si="58"/>
        <v>30252.864000000001</v>
      </c>
      <c r="AX41" s="97">
        <f t="shared" ref="AX41" si="59">SUM(AX27:AX39)</f>
        <v>30641.856</v>
      </c>
      <c r="AY41" s="97">
        <f t="shared" ref="AY41" si="60">SUM(AY27:AY39)</f>
        <v>31030.848000000002</v>
      </c>
      <c r="AZ41" s="97">
        <f t="shared" ref="AZ41" si="61">SUM(AZ27:AZ39)</f>
        <v>32014.840000000004</v>
      </c>
      <c r="BA41" s="97">
        <f t="shared" ref="BA41:BB41" si="62">SUM(BA27:BA39)</f>
        <v>32403.832000000002</v>
      </c>
      <c r="BB41" s="97">
        <f t="shared" si="62"/>
        <v>32792.824000000001</v>
      </c>
      <c r="BC41" s="97">
        <f t="shared" ref="BC41" si="63">SUM(BC27:BC39)</f>
        <v>353512.41600000003</v>
      </c>
      <c r="BD41" s="97">
        <f t="shared" ref="BD41" si="64">SUM(BD27:BD39)</f>
        <v>34379.816000000006</v>
      </c>
      <c r="BE41" s="97">
        <f t="shared" ref="BE41" si="65">SUM(BE27:BE39)</f>
        <v>34768.808000000005</v>
      </c>
      <c r="BF41" s="97">
        <f t="shared" ref="BF41:BG41" si="66">SUM(BF27:BF39)</f>
        <v>35157.800000000003</v>
      </c>
      <c r="BG41" s="97">
        <f t="shared" si="66"/>
        <v>36141.792000000001</v>
      </c>
      <c r="BH41" s="97">
        <f t="shared" ref="BH41" si="67">SUM(BH27:BH39)</f>
        <v>36530.784</v>
      </c>
      <c r="BI41" s="97">
        <f t="shared" ref="BI41" si="68">SUM(BI27:BI39)</f>
        <v>36919.775999999998</v>
      </c>
      <c r="BJ41" s="97">
        <f t="shared" ref="BJ41" si="69">SUM(BJ27:BJ39)</f>
        <v>38506.767999999996</v>
      </c>
      <c r="BK41" s="97">
        <f t="shared" ref="BK41:BL41" si="70">SUM(BK27:BK39)</f>
        <v>38895.760000000002</v>
      </c>
      <c r="BL41" s="97">
        <f t="shared" si="70"/>
        <v>39284.752</v>
      </c>
      <c r="BM41" s="97">
        <f t="shared" ref="BM41" si="71">SUM(BM27:BM39)</f>
        <v>40268.744000000006</v>
      </c>
      <c r="BN41" s="97">
        <f t="shared" ref="BN41" si="72">SUM(BN27:BN39)</f>
        <v>40657.736000000004</v>
      </c>
      <c r="BO41" s="97">
        <f t="shared" ref="BO41" si="73">SUM(BO27:BO39)</f>
        <v>41046.728000000003</v>
      </c>
      <c r="BP41" s="97">
        <f t="shared" ref="BP41" si="74">SUM(BP27:BP39)</f>
        <v>452559.26400000008</v>
      </c>
    </row>
    <row r="42" spans="1:68" s="103" customFormat="1" ht="15.75" customHeight="1" thickTop="1" x14ac:dyDescent="0.2">
      <c r="A42" s="71"/>
      <c r="B42" s="102" t="s">
        <v>69</v>
      </c>
      <c r="D42" s="104">
        <f t="shared" ref="D42:O42" si="75">+D24-D41</f>
        <v>-760</v>
      </c>
      <c r="E42" s="104">
        <f t="shared" si="75"/>
        <v>58.80800000000022</v>
      </c>
      <c r="F42" s="104">
        <f t="shared" si="75"/>
        <v>1529.8160000000003</v>
      </c>
      <c r="G42" s="105">
        <f t="shared" si="75"/>
        <v>2405.8239999999996</v>
      </c>
      <c r="H42" s="105">
        <f t="shared" si="75"/>
        <v>3876.8320000000008</v>
      </c>
      <c r="I42" s="105">
        <f t="shared" si="75"/>
        <v>5371.84</v>
      </c>
      <c r="J42" s="105">
        <f t="shared" si="75"/>
        <v>5668.848</v>
      </c>
      <c r="K42" s="105">
        <f t="shared" si="75"/>
        <v>7163.8560000000016</v>
      </c>
      <c r="L42" s="105">
        <f t="shared" si="75"/>
        <v>8658.8640000000014</v>
      </c>
      <c r="M42" s="105">
        <f t="shared" si="75"/>
        <v>9558.8719999999994</v>
      </c>
      <c r="N42" s="105">
        <f t="shared" si="75"/>
        <v>11053.880000000001</v>
      </c>
      <c r="O42" s="105">
        <f t="shared" si="75"/>
        <v>12548.888000000003</v>
      </c>
      <c r="P42" s="136">
        <f t="shared" si="1"/>
        <v>67136.328000000009</v>
      </c>
      <c r="Q42" s="105">
        <f t="shared" ref="Q42:AB42" si="76">+Q24-Q41</f>
        <v>12845.895999999999</v>
      </c>
      <c r="R42" s="105">
        <f t="shared" si="76"/>
        <v>14340.903999999999</v>
      </c>
      <c r="S42" s="105">
        <f t="shared" si="76"/>
        <v>15835.912000000004</v>
      </c>
      <c r="T42" s="105">
        <f t="shared" si="76"/>
        <v>16735.919999999998</v>
      </c>
      <c r="U42" s="105">
        <f t="shared" si="76"/>
        <v>18230.928000000004</v>
      </c>
      <c r="V42" s="105">
        <f t="shared" si="76"/>
        <v>19725.936000000002</v>
      </c>
      <c r="W42" s="105">
        <f t="shared" si="76"/>
        <v>20022.944</v>
      </c>
      <c r="X42" s="105">
        <f t="shared" si="76"/>
        <v>21517.951999999997</v>
      </c>
      <c r="Y42" s="105">
        <f t="shared" si="76"/>
        <v>23012.959999999999</v>
      </c>
      <c r="Z42" s="105">
        <f t="shared" si="76"/>
        <v>23912.968000000001</v>
      </c>
      <c r="AA42" s="105">
        <f t="shared" si="76"/>
        <v>25407.976000000006</v>
      </c>
      <c r="AB42" s="105">
        <f t="shared" si="76"/>
        <v>26902.983999999997</v>
      </c>
      <c r="AC42" s="136">
        <f t="shared" si="3"/>
        <v>238493.27999999997</v>
      </c>
      <c r="AD42" s="105">
        <f t="shared" ref="AD42:AO42" si="77">+AD24-AD41</f>
        <v>27199.991999999998</v>
      </c>
      <c r="AE42" s="105">
        <f t="shared" si="77"/>
        <v>28695.000000000007</v>
      </c>
      <c r="AF42" s="105">
        <f t="shared" si="77"/>
        <v>30190.008000000002</v>
      </c>
      <c r="AG42" s="105">
        <f t="shared" si="77"/>
        <v>31090.016000000007</v>
      </c>
      <c r="AH42" s="105">
        <f t="shared" si="77"/>
        <v>32585.024000000005</v>
      </c>
      <c r="AI42" s="105">
        <f t="shared" si="77"/>
        <v>34080.031999999999</v>
      </c>
      <c r="AJ42" s="105">
        <f t="shared" si="77"/>
        <v>34377.040000000001</v>
      </c>
      <c r="AK42" s="105">
        <f t="shared" si="77"/>
        <v>35872.047999999995</v>
      </c>
      <c r="AL42" s="105">
        <f t="shared" si="77"/>
        <v>37367.056000000004</v>
      </c>
      <c r="AM42" s="105">
        <f t="shared" si="77"/>
        <v>38267.064000000006</v>
      </c>
      <c r="AN42" s="105">
        <f t="shared" si="77"/>
        <v>39762.072000000007</v>
      </c>
      <c r="AO42" s="105">
        <f t="shared" si="77"/>
        <v>41257.08</v>
      </c>
      <c r="AP42" s="136">
        <f t="shared" si="4"/>
        <v>410742.43200000003</v>
      </c>
      <c r="AQ42" s="105">
        <f t="shared" ref="AQ42:BB42" si="78">+AQ24-AQ41</f>
        <v>41554.088000000003</v>
      </c>
      <c r="AR42" s="105">
        <f t="shared" si="78"/>
        <v>43049.095999999998</v>
      </c>
      <c r="AS42" s="105">
        <f t="shared" si="78"/>
        <v>44544.103999999999</v>
      </c>
      <c r="AT42" s="105">
        <f t="shared" si="78"/>
        <v>45444.112000000016</v>
      </c>
      <c r="AU42" s="105">
        <f t="shared" si="78"/>
        <v>46939.12</v>
      </c>
      <c r="AV42" s="105">
        <f t="shared" si="78"/>
        <v>48434.127999999997</v>
      </c>
      <c r="AW42" s="105">
        <f t="shared" si="78"/>
        <v>48731.135999999999</v>
      </c>
      <c r="AX42" s="105">
        <f t="shared" si="78"/>
        <v>50226.144</v>
      </c>
      <c r="AY42" s="105">
        <f t="shared" si="78"/>
        <v>51721.152000000016</v>
      </c>
      <c r="AZ42" s="105">
        <f t="shared" si="78"/>
        <v>52621.160000000011</v>
      </c>
      <c r="BA42" s="105">
        <f t="shared" si="78"/>
        <v>54116.167999999998</v>
      </c>
      <c r="BB42" s="105">
        <f t="shared" si="78"/>
        <v>55611.175999999999</v>
      </c>
      <c r="BC42" s="136">
        <f t="shared" si="5"/>
        <v>582991.58400000003</v>
      </c>
      <c r="BD42" s="105">
        <f t="shared" ref="BD42:BO42" si="79">+BD24-BD41</f>
        <v>55908.183999999994</v>
      </c>
      <c r="BE42" s="105">
        <f t="shared" si="79"/>
        <v>57403.19200000001</v>
      </c>
      <c r="BF42" s="105">
        <f t="shared" si="79"/>
        <v>58898.200000000012</v>
      </c>
      <c r="BG42" s="105">
        <f t="shared" si="79"/>
        <v>59798.207999999999</v>
      </c>
      <c r="BH42" s="105">
        <f t="shared" si="79"/>
        <v>61293.216</v>
      </c>
      <c r="BI42" s="105">
        <f t="shared" si="79"/>
        <v>62788.224000000002</v>
      </c>
      <c r="BJ42" s="105">
        <f t="shared" si="79"/>
        <v>63085.232000000018</v>
      </c>
      <c r="BK42" s="105">
        <f t="shared" si="79"/>
        <v>64580.240000000013</v>
      </c>
      <c r="BL42" s="105">
        <f t="shared" si="79"/>
        <v>66075.248000000021</v>
      </c>
      <c r="BM42" s="105">
        <f t="shared" si="79"/>
        <v>66975.255999999994</v>
      </c>
      <c r="BN42" s="105">
        <f t="shared" si="79"/>
        <v>68470.263999999996</v>
      </c>
      <c r="BO42" s="105">
        <f t="shared" si="79"/>
        <v>69965.272000000012</v>
      </c>
      <c r="BP42" s="136">
        <f t="shared" si="6"/>
        <v>755240.73599999992</v>
      </c>
    </row>
    <row r="43" spans="1:68" s="103" customFormat="1" ht="8.25" customHeight="1" x14ac:dyDescent="0.2">
      <c r="A43" s="71"/>
      <c r="B43" s="102"/>
      <c r="D43" s="104"/>
      <c r="E43" s="104"/>
      <c r="F43" s="104"/>
      <c r="G43" s="105"/>
      <c r="H43" s="105"/>
      <c r="I43" s="105"/>
      <c r="J43" s="105"/>
      <c r="K43" s="105"/>
      <c r="L43" s="105"/>
      <c r="M43" s="105"/>
      <c r="N43" s="105"/>
      <c r="O43" s="105"/>
      <c r="P43" s="136">
        <f t="shared" si="1"/>
        <v>0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36">
        <f t="shared" si="3"/>
        <v>0</v>
      </c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36">
        <f t="shared" si="4"/>
        <v>0</v>
      </c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36">
        <f t="shared" si="5"/>
        <v>0</v>
      </c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36">
        <f t="shared" si="6"/>
        <v>0</v>
      </c>
    </row>
    <row r="44" spans="1:68" s="61" customFormat="1" ht="15.75" customHeight="1" x14ac:dyDescent="0.2">
      <c r="A44" s="62" t="s">
        <v>1</v>
      </c>
      <c r="C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134">
        <f t="shared" si="1"/>
        <v>0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134">
        <f t="shared" si="3"/>
        <v>0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134">
        <f t="shared" si="4"/>
        <v>0</v>
      </c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134">
        <f t="shared" si="5"/>
        <v>0</v>
      </c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134">
        <f t="shared" si="6"/>
        <v>0</v>
      </c>
    </row>
    <row r="45" spans="1:68" s="77" customFormat="1" ht="15.75" customHeight="1" x14ac:dyDescent="0.2">
      <c r="A45" s="74"/>
      <c r="B45" s="75" t="s">
        <v>58</v>
      </c>
      <c r="C45" s="75"/>
      <c r="D45" s="78">
        <f>Assumptions!$B$48</f>
        <v>46</v>
      </c>
      <c r="E45" s="78">
        <f>Assumptions!$B$48</f>
        <v>46</v>
      </c>
      <c r="F45" s="78">
        <f>Assumptions!$B$48</f>
        <v>46</v>
      </c>
      <c r="G45" s="76">
        <f>Assumptions!$B$48</f>
        <v>46</v>
      </c>
      <c r="H45" s="76">
        <f>Assumptions!$B$48</f>
        <v>46</v>
      </c>
      <c r="I45" s="76">
        <f>Assumptions!$B$48</f>
        <v>46</v>
      </c>
      <c r="J45" s="76">
        <f>Assumptions!$B$48</f>
        <v>46</v>
      </c>
      <c r="K45" s="76">
        <f>Assumptions!$B$48</f>
        <v>46</v>
      </c>
      <c r="L45" s="76">
        <f>Assumptions!$B$48</f>
        <v>46</v>
      </c>
      <c r="M45" s="76">
        <f>Assumptions!$B$48</f>
        <v>46</v>
      </c>
      <c r="N45" s="76">
        <f>Assumptions!$B$48</f>
        <v>46</v>
      </c>
      <c r="O45" s="76">
        <f>Assumptions!$B$48</f>
        <v>46</v>
      </c>
      <c r="P45" s="127">
        <f t="shared" si="1"/>
        <v>552</v>
      </c>
      <c r="Q45" s="76">
        <f>Assumptions!$B$48</f>
        <v>46</v>
      </c>
      <c r="R45" s="76">
        <f>Assumptions!$B$48</f>
        <v>46</v>
      </c>
      <c r="S45" s="76">
        <f>Assumptions!$B$48</f>
        <v>46</v>
      </c>
      <c r="T45" s="76">
        <f>Assumptions!$B$48</f>
        <v>46</v>
      </c>
      <c r="U45" s="76">
        <f>Assumptions!$B$48</f>
        <v>46</v>
      </c>
      <c r="V45" s="76">
        <f>Assumptions!$B$48</f>
        <v>46</v>
      </c>
      <c r="W45" s="76">
        <f>Assumptions!$B$48</f>
        <v>46</v>
      </c>
      <c r="X45" s="76">
        <f>Assumptions!$B$48</f>
        <v>46</v>
      </c>
      <c r="Y45" s="76">
        <f>Assumptions!$B$48</f>
        <v>46</v>
      </c>
      <c r="Z45" s="76">
        <f>Assumptions!$B$48</f>
        <v>46</v>
      </c>
      <c r="AA45" s="76">
        <f>Assumptions!$B$48</f>
        <v>46</v>
      </c>
      <c r="AB45" s="76">
        <f>Assumptions!$B$48</f>
        <v>46</v>
      </c>
      <c r="AC45" s="127">
        <f t="shared" si="3"/>
        <v>552</v>
      </c>
      <c r="AD45" s="76">
        <f>Assumptions!$B$48</f>
        <v>46</v>
      </c>
      <c r="AE45" s="76">
        <f>Assumptions!$B$48</f>
        <v>46</v>
      </c>
      <c r="AF45" s="76">
        <f>Assumptions!$B$48</f>
        <v>46</v>
      </c>
      <c r="AG45" s="76">
        <f>Assumptions!$B$48</f>
        <v>46</v>
      </c>
      <c r="AH45" s="76">
        <f>Assumptions!$B$48</f>
        <v>46</v>
      </c>
      <c r="AI45" s="76">
        <f>Assumptions!$B$48</f>
        <v>46</v>
      </c>
      <c r="AJ45" s="76">
        <f>Assumptions!$B$48</f>
        <v>46</v>
      </c>
      <c r="AK45" s="76">
        <f>Assumptions!$B$48</f>
        <v>46</v>
      </c>
      <c r="AL45" s="76">
        <f>Assumptions!$B$48</f>
        <v>46</v>
      </c>
      <c r="AM45" s="76">
        <f>Assumptions!$B$48</f>
        <v>46</v>
      </c>
      <c r="AN45" s="76">
        <f>Assumptions!$B$48</f>
        <v>46</v>
      </c>
      <c r="AO45" s="76">
        <f>Assumptions!$B$48</f>
        <v>46</v>
      </c>
      <c r="AP45" s="127">
        <f t="shared" si="4"/>
        <v>552</v>
      </c>
      <c r="AQ45" s="76">
        <f>Assumptions!$B$48</f>
        <v>46</v>
      </c>
      <c r="AR45" s="76">
        <f>Assumptions!$B$48</f>
        <v>46</v>
      </c>
      <c r="AS45" s="76">
        <f>Assumptions!$B$48</f>
        <v>46</v>
      </c>
      <c r="AT45" s="76">
        <f>Assumptions!$B$48</f>
        <v>46</v>
      </c>
      <c r="AU45" s="76">
        <f>Assumptions!$B$48</f>
        <v>46</v>
      </c>
      <c r="AV45" s="76">
        <f>Assumptions!$B$48</f>
        <v>46</v>
      </c>
      <c r="AW45" s="76">
        <f>Assumptions!$B$48</f>
        <v>46</v>
      </c>
      <c r="AX45" s="76">
        <f>Assumptions!$B$48</f>
        <v>46</v>
      </c>
      <c r="AY45" s="76">
        <f>Assumptions!$B$48</f>
        <v>46</v>
      </c>
      <c r="AZ45" s="76">
        <f>Assumptions!$B$48</f>
        <v>46</v>
      </c>
      <c r="BA45" s="76">
        <f>Assumptions!$B$48</f>
        <v>46</v>
      </c>
      <c r="BB45" s="76">
        <f>Assumptions!$B$48</f>
        <v>46</v>
      </c>
      <c r="BC45" s="127">
        <f t="shared" si="5"/>
        <v>552</v>
      </c>
      <c r="BD45" s="76">
        <f>Assumptions!$B$48</f>
        <v>46</v>
      </c>
      <c r="BE45" s="76">
        <f>Assumptions!$B$48</f>
        <v>46</v>
      </c>
      <c r="BF45" s="76">
        <f>Assumptions!$B$48</f>
        <v>46</v>
      </c>
      <c r="BG45" s="76">
        <f>Assumptions!$B$48</f>
        <v>46</v>
      </c>
      <c r="BH45" s="76">
        <f>Assumptions!$B$48</f>
        <v>46</v>
      </c>
      <c r="BI45" s="76">
        <f>Assumptions!$B$48</f>
        <v>46</v>
      </c>
      <c r="BJ45" s="76">
        <f>Assumptions!$B$48</f>
        <v>46</v>
      </c>
      <c r="BK45" s="76">
        <f>Assumptions!$B$48</f>
        <v>46</v>
      </c>
      <c r="BL45" s="76">
        <f>Assumptions!$B$48</f>
        <v>46</v>
      </c>
      <c r="BM45" s="76">
        <f>Assumptions!$B$48</f>
        <v>46</v>
      </c>
      <c r="BN45" s="76">
        <f>Assumptions!$B$48</f>
        <v>46</v>
      </c>
      <c r="BO45" s="76">
        <f>Assumptions!$B$48</f>
        <v>46</v>
      </c>
      <c r="BP45" s="127">
        <f t="shared" si="6"/>
        <v>552</v>
      </c>
    </row>
    <row r="46" spans="1:68" s="77" customFormat="1" ht="15.75" customHeight="1" x14ac:dyDescent="0.2">
      <c r="A46" s="74"/>
      <c r="B46" s="75" t="s">
        <v>24</v>
      </c>
      <c r="C46" s="75"/>
      <c r="D46" s="78">
        <f>+Assumptions!$B$49</f>
        <v>135</v>
      </c>
      <c r="E46" s="78">
        <f>+Assumptions!$B$49</f>
        <v>135</v>
      </c>
      <c r="F46" s="78">
        <f>+Assumptions!$B$49</f>
        <v>135</v>
      </c>
      <c r="G46" s="78">
        <f>+Assumptions!$B$49</f>
        <v>135</v>
      </c>
      <c r="H46" s="78">
        <f>+Assumptions!$B$49</f>
        <v>135</v>
      </c>
      <c r="I46" s="78">
        <f>+Assumptions!$B$49</f>
        <v>135</v>
      </c>
      <c r="J46" s="78">
        <f>+Assumptions!$B$49</f>
        <v>135</v>
      </c>
      <c r="K46" s="78">
        <f>+Assumptions!$B$49</f>
        <v>135</v>
      </c>
      <c r="L46" s="78">
        <f>+Assumptions!$B$49</f>
        <v>135</v>
      </c>
      <c r="M46" s="78">
        <f>+Assumptions!$B$49</f>
        <v>135</v>
      </c>
      <c r="N46" s="78">
        <f>+Assumptions!$B$49</f>
        <v>135</v>
      </c>
      <c r="O46" s="78">
        <f>+Assumptions!$B$49</f>
        <v>135</v>
      </c>
      <c r="P46" s="128">
        <f t="shared" si="1"/>
        <v>1620</v>
      </c>
      <c r="Q46" s="78">
        <f>+Assumptions!$B$49</f>
        <v>135</v>
      </c>
      <c r="R46" s="78">
        <f>+Assumptions!$B$49</f>
        <v>135</v>
      </c>
      <c r="S46" s="78">
        <f>+Assumptions!$B$49</f>
        <v>135</v>
      </c>
      <c r="T46" s="78">
        <f>+Assumptions!$B$49</f>
        <v>135</v>
      </c>
      <c r="U46" s="78">
        <f>+Assumptions!$B$49</f>
        <v>135</v>
      </c>
      <c r="V46" s="78">
        <f>+Assumptions!$B$49</f>
        <v>135</v>
      </c>
      <c r="W46" s="78">
        <f>+Assumptions!$B$49</f>
        <v>135</v>
      </c>
      <c r="X46" s="78">
        <f>+Assumptions!$B$49</f>
        <v>135</v>
      </c>
      <c r="Y46" s="78">
        <f>+Assumptions!$B$49</f>
        <v>135</v>
      </c>
      <c r="Z46" s="78">
        <f>+Assumptions!$B$49</f>
        <v>135</v>
      </c>
      <c r="AA46" s="78">
        <f>+Assumptions!$B$49</f>
        <v>135</v>
      </c>
      <c r="AB46" s="78">
        <f>+Assumptions!$B$49</f>
        <v>135</v>
      </c>
      <c r="AC46" s="128">
        <f t="shared" si="3"/>
        <v>1620</v>
      </c>
      <c r="AD46" s="78">
        <f>+Assumptions!$B$49</f>
        <v>135</v>
      </c>
      <c r="AE46" s="78">
        <f>+Assumptions!$B$49</f>
        <v>135</v>
      </c>
      <c r="AF46" s="78">
        <f>+Assumptions!$B$49</f>
        <v>135</v>
      </c>
      <c r="AG46" s="78">
        <f>+Assumptions!$B$49</f>
        <v>135</v>
      </c>
      <c r="AH46" s="78">
        <f>+Assumptions!$B$49</f>
        <v>135</v>
      </c>
      <c r="AI46" s="78">
        <f>+Assumptions!$B$49</f>
        <v>135</v>
      </c>
      <c r="AJ46" s="78">
        <f>+Assumptions!$B$49</f>
        <v>135</v>
      </c>
      <c r="AK46" s="78">
        <f>+Assumptions!$B$49</f>
        <v>135</v>
      </c>
      <c r="AL46" s="78">
        <f>+Assumptions!$B$49</f>
        <v>135</v>
      </c>
      <c r="AM46" s="78">
        <f>+Assumptions!$B$49</f>
        <v>135</v>
      </c>
      <c r="AN46" s="78">
        <f>+Assumptions!$B$49</f>
        <v>135</v>
      </c>
      <c r="AO46" s="78">
        <f>+Assumptions!$B$49</f>
        <v>135</v>
      </c>
      <c r="AP46" s="128">
        <f t="shared" si="4"/>
        <v>1620</v>
      </c>
      <c r="AQ46" s="78">
        <f>+Assumptions!$B$49</f>
        <v>135</v>
      </c>
      <c r="AR46" s="78">
        <f>+Assumptions!$B$49</f>
        <v>135</v>
      </c>
      <c r="AS46" s="78">
        <f>+Assumptions!$B$49</f>
        <v>135</v>
      </c>
      <c r="AT46" s="78">
        <f>+Assumptions!$B$49</f>
        <v>135</v>
      </c>
      <c r="AU46" s="78">
        <f>+Assumptions!$B$49</f>
        <v>135</v>
      </c>
      <c r="AV46" s="78">
        <f>+Assumptions!$B$49</f>
        <v>135</v>
      </c>
      <c r="AW46" s="78">
        <f>+Assumptions!$B$49</f>
        <v>135</v>
      </c>
      <c r="AX46" s="78">
        <f>+Assumptions!$B$49</f>
        <v>135</v>
      </c>
      <c r="AY46" s="78">
        <f>+Assumptions!$B$49</f>
        <v>135</v>
      </c>
      <c r="AZ46" s="78">
        <f>+Assumptions!$B$49</f>
        <v>135</v>
      </c>
      <c r="BA46" s="78">
        <f>+Assumptions!$B$49</f>
        <v>135</v>
      </c>
      <c r="BB46" s="78">
        <f>+Assumptions!$B$49</f>
        <v>135</v>
      </c>
      <c r="BC46" s="128">
        <f t="shared" si="5"/>
        <v>1620</v>
      </c>
      <c r="BD46" s="78">
        <f>+Assumptions!$B$49</f>
        <v>135</v>
      </c>
      <c r="BE46" s="78">
        <f>+Assumptions!$B$49</f>
        <v>135</v>
      </c>
      <c r="BF46" s="78">
        <f>+Assumptions!$B$49</f>
        <v>135</v>
      </c>
      <c r="BG46" s="78">
        <f>+Assumptions!$B$49</f>
        <v>135</v>
      </c>
      <c r="BH46" s="78">
        <f>+Assumptions!$B$49</f>
        <v>135</v>
      </c>
      <c r="BI46" s="78">
        <f>+Assumptions!$B$49</f>
        <v>135</v>
      </c>
      <c r="BJ46" s="78">
        <f>+Assumptions!$B$49</f>
        <v>135</v>
      </c>
      <c r="BK46" s="78">
        <f>+Assumptions!$B$49</f>
        <v>135</v>
      </c>
      <c r="BL46" s="78">
        <f>+Assumptions!$B$49</f>
        <v>135</v>
      </c>
      <c r="BM46" s="78">
        <f>+Assumptions!$B$49</f>
        <v>135</v>
      </c>
      <c r="BN46" s="78">
        <f>+Assumptions!$B$49</f>
        <v>135</v>
      </c>
      <c r="BO46" s="78">
        <f>+Assumptions!$B$49</f>
        <v>135</v>
      </c>
      <c r="BP46" s="128">
        <f t="shared" si="6"/>
        <v>1620</v>
      </c>
    </row>
    <row r="47" spans="1:68" s="77" customFormat="1" ht="15.75" customHeight="1" x14ac:dyDescent="0.2">
      <c r="A47" s="74"/>
      <c r="B47" s="75" t="str">
        <f>+Assumptions!A50</f>
        <v>Liability Insurance</v>
      </c>
      <c r="C47" s="75"/>
      <c r="D47" s="78">
        <f>+Assumptions!$B$50</f>
        <v>0</v>
      </c>
      <c r="E47" s="78">
        <f>+Assumptions!$B$50</f>
        <v>0</v>
      </c>
      <c r="F47" s="78">
        <f>+Assumptions!$B$50</f>
        <v>0</v>
      </c>
      <c r="G47" s="76">
        <f>+Assumptions!$B$50</f>
        <v>0</v>
      </c>
      <c r="H47" s="76">
        <f>+Assumptions!$B$50</f>
        <v>0</v>
      </c>
      <c r="I47" s="76">
        <f>+Assumptions!$B$50</f>
        <v>0</v>
      </c>
      <c r="J47" s="76">
        <f>+Assumptions!$B$50</f>
        <v>0</v>
      </c>
      <c r="K47" s="76">
        <f>+Assumptions!$B$50</f>
        <v>0</v>
      </c>
      <c r="L47" s="76">
        <f>+Assumptions!$B$50</f>
        <v>0</v>
      </c>
      <c r="M47" s="76">
        <f>+Assumptions!$B$50</f>
        <v>0</v>
      </c>
      <c r="N47" s="76">
        <f>+Assumptions!$B$50</f>
        <v>0</v>
      </c>
      <c r="O47" s="76">
        <f>+Assumptions!$B$50</f>
        <v>0</v>
      </c>
      <c r="P47" s="127">
        <f t="shared" si="1"/>
        <v>0</v>
      </c>
      <c r="Q47" s="76">
        <f>+Assumptions!$B$50</f>
        <v>0</v>
      </c>
      <c r="R47" s="76">
        <f>+Assumptions!$B$50</f>
        <v>0</v>
      </c>
      <c r="S47" s="76">
        <f>+Assumptions!$B$50</f>
        <v>0</v>
      </c>
      <c r="T47" s="76">
        <f>+Assumptions!$B$50</f>
        <v>0</v>
      </c>
      <c r="U47" s="76">
        <f>+Assumptions!$B$50</f>
        <v>0</v>
      </c>
      <c r="V47" s="76">
        <f>+Assumptions!$B$50</f>
        <v>0</v>
      </c>
      <c r="W47" s="76">
        <f>+Assumptions!$B$50</f>
        <v>0</v>
      </c>
      <c r="X47" s="76">
        <f>+Assumptions!$B$50</f>
        <v>0</v>
      </c>
      <c r="Y47" s="76">
        <f>+Assumptions!$B$50</f>
        <v>0</v>
      </c>
      <c r="Z47" s="76">
        <f>+Assumptions!$B$50</f>
        <v>0</v>
      </c>
      <c r="AA47" s="76">
        <f>+Assumptions!$B$50</f>
        <v>0</v>
      </c>
      <c r="AB47" s="76">
        <f>+Assumptions!$B$50</f>
        <v>0</v>
      </c>
      <c r="AC47" s="127">
        <f t="shared" si="3"/>
        <v>0</v>
      </c>
      <c r="AD47" s="76">
        <f>+Assumptions!$B$50</f>
        <v>0</v>
      </c>
      <c r="AE47" s="76">
        <f>+Assumptions!$B$50</f>
        <v>0</v>
      </c>
      <c r="AF47" s="76">
        <f>+Assumptions!$B$50</f>
        <v>0</v>
      </c>
      <c r="AG47" s="76">
        <f>+Assumptions!$B$50</f>
        <v>0</v>
      </c>
      <c r="AH47" s="76">
        <f>+Assumptions!$B$50</f>
        <v>0</v>
      </c>
      <c r="AI47" s="76">
        <f>+Assumptions!$B$50</f>
        <v>0</v>
      </c>
      <c r="AJ47" s="76">
        <f>+Assumptions!$B$50</f>
        <v>0</v>
      </c>
      <c r="AK47" s="76">
        <f>+Assumptions!$B$50</f>
        <v>0</v>
      </c>
      <c r="AL47" s="76">
        <f>+Assumptions!$B$50</f>
        <v>0</v>
      </c>
      <c r="AM47" s="76">
        <f>+Assumptions!$B$50</f>
        <v>0</v>
      </c>
      <c r="AN47" s="76">
        <f>+Assumptions!$B$50</f>
        <v>0</v>
      </c>
      <c r="AO47" s="76">
        <f>+Assumptions!$B$50</f>
        <v>0</v>
      </c>
      <c r="AP47" s="127">
        <f t="shared" si="4"/>
        <v>0</v>
      </c>
      <c r="AQ47" s="76">
        <f>+Assumptions!$B$50</f>
        <v>0</v>
      </c>
      <c r="AR47" s="76">
        <f>+Assumptions!$B$50</f>
        <v>0</v>
      </c>
      <c r="AS47" s="76">
        <f>+Assumptions!$B$50</f>
        <v>0</v>
      </c>
      <c r="AT47" s="76">
        <f>+Assumptions!$B$50</f>
        <v>0</v>
      </c>
      <c r="AU47" s="76">
        <f>+Assumptions!$B$50</f>
        <v>0</v>
      </c>
      <c r="AV47" s="76">
        <f>+Assumptions!$B$50</f>
        <v>0</v>
      </c>
      <c r="AW47" s="76">
        <f>+Assumptions!$B$50</f>
        <v>0</v>
      </c>
      <c r="AX47" s="76">
        <f>+Assumptions!$B$50</f>
        <v>0</v>
      </c>
      <c r="AY47" s="76">
        <f>+Assumptions!$B$50</f>
        <v>0</v>
      </c>
      <c r="AZ47" s="76">
        <f>+Assumptions!$B$50</f>
        <v>0</v>
      </c>
      <c r="BA47" s="76">
        <f>+Assumptions!$B$50</f>
        <v>0</v>
      </c>
      <c r="BB47" s="76">
        <f>+Assumptions!$B$50</f>
        <v>0</v>
      </c>
      <c r="BC47" s="127">
        <f t="shared" si="5"/>
        <v>0</v>
      </c>
      <c r="BD47" s="76">
        <f>+Assumptions!$B$50</f>
        <v>0</v>
      </c>
      <c r="BE47" s="76">
        <f>+Assumptions!$B$50</f>
        <v>0</v>
      </c>
      <c r="BF47" s="76">
        <f>+Assumptions!$B$50</f>
        <v>0</v>
      </c>
      <c r="BG47" s="76">
        <f>+Assumptions!$B$50</f>
        <v>0</v>
      </c>
      <c r="BH47" s="76">
        <f>+Assumptions!$B$50</f>
        <v>0</v>
      </c>
      <c r="BI47" s="76">
        <f>+Assumptions!$B$50</f>
        <v>0</v>
      </c>
      <c r="BJ47" s="76">
        <f>+Assumptions!$B$50</f>
        <v>0</v>
      </c>
      <c r="BK47" s="76">
        <f>+Assumptions!$B$50</f>
        <v>0</v>
      </c>
      <c r="BL47" s="76">
        <f>+Assumptions!$B$50</f>
        <v>0</v>
      </c>
      <c r="BM47" s="76">
        <f>+Assumptions!$B$50</f>
        <v>0</v>
      </c>
      <c r="BN47" s="76">
        <f>+Assumptions!$B$50</f>
        <v>0</v>
      </c>
      <c r="BO47" s="76">
        <f>+Assumptions!$B$50</f>
        <v>0</v>
      </c>
      <c r="BP47" s="127">
        <f t="shared" si="6"/>
        <v>0</v>
      </c>
    </row>
    <row r="48" spans="1:68" s="77" customFormat="1" ht="15.75" customHeight="1" x14ac:dyDescent="0.2">
      <c r="A48" s="74"/>
      <c r="B48" s="75" t="str">
        <f>+Assumptions!A51</f>
        <v>Miscellaneous</v>
      </c>
      <c r="C48" s="75"/>
      <c r="D48" s="78">
        <f>+Assumptions!$B$51</f>
        <v>2600</v>
      </c>
      <c r="E48" s="78">
        <f>+Assumptions!$B$51</f>
        <v>2600</v>
      </c>
      <c r="F48" s="78">
        <f>+Assumptions!$B$51</f>
        <v>2600</v>
      </c>
      <c r="G48" s="76">
        <f>+Assumptions!$B$51</f>
        <v>2600</v>
      </c>
      <c r="H48" s="76">
        <f>+Assumptions!$B$51</f>
        <v>2600</v>
      </c>
      <c r="I48" s="76">
        <f>+Assumptions!$B$51</f>
        <v>2600</v>
      </c>
      <c r="J48" s="76">
        <f>+Assumptions!$B$51</f>
        <v>2600</v>
      </c>
      <c r="K48" s="76">
        <f>+Assumptions!$B$51</f>
        <v>2600</v>
      </c>
      <c r="L48" s="76">
        <f>+Assumptions!$B$51</f>
        <v>2600</v>
      </c>
      <c r="M48" s="76">
        <f>+Assumptions!$B$51</f>
        <v>2600</v>
      </c>
      <c r="N48" s="76">
        <f>+Assumptions!$B$51</f>
        <v>2600</v>
      </c>
      <c r="O48" s="76">
        <f>+Assumptions!$B$51</f>
        <v>2600</v>
      </c>
      <c r="P48" s="127">
        <f t="shared" si="1"/>
        <v>31200</v>
      </c>
      <c r="Q48" s="76">
        <f>+Assumptions!$B$51</f>
        <v>2600</v>
      </c>
      <c r="R48" s="76">
        <f>+Assumptions!$B$51</f>
        <v>2600</v>
      </c>
      <c r="S48" s="76">
        <f>+Assumptions!$B$51</f>
        <v>2600</v>
      </c>
      <c r="T48" s="76">
        <f>+Assumptions!$B$51</f>
        <v>2600</v>
      </c>
      <c r="U48" s="76">
        <f>+Assumptions!$B$51</f>
        <v>2600</v>
      </c>
      <c r="V48" s="76">
        <f>+Assumptions!$B$51</f>
        <v>2600</v>
      </c>
      <c r="W48" s="76">
        <f>+Assumptions!$B$51</f>
        <v>2600</v>
      </c>
      <c r="X48" s="76">
        <f>+Assumptions!$B$51</f>
        <v>2600</v>
      </c>
      <c r="Y48" s="76">
        <f>+Assumptions!$B$51</f>
        <v>2600</v>
      </c>
      <c r="Z48" s="76">
        <f>+Assumptions!$B$51</f>
        <v>2600</v>
      </c>
      <c r="AA48" s="76">
        <f>+Assumptions!$B$51</f>
        <v>2600</v>
      </c>
      <c r="AB48" s="76">
        <f>+Assumptions!$B$51</f>
        <v>2600</v>
      </c>
      <c r="AC48" s="127">
        <f t="shared" si="3"/>
        <v>31200</v>
      </c>
      <c r="AD48" s="76">
        <f>+Assumptions!$B$51</f>
        <v>2600</v>
      </c>
      <c r="AE48" s="76">
        <f>+Assumptions!$B$51</f>
        <v>2600</v>
      </c>
      <c r="AF48" s="76">
        <f>+Assumptions!$B$51</f>
        <v>2600</v>
      </c>
      <c r="AG48" s="76">
        <f>+Assumptions!$B$51</f>
        <v>2600</v>
      </c>
      <c r="AH48" s="76">
        <f>+Assumptions!$B$51</f>
        <v>2600</v>
      </c>
      <c r="AI48" s="76">
        <f>+Assumptions!$B$51</f>
        <v>2600</v>
      </c>
      <c r="AJ48" s="76">
        <f>+Assumptions!$B$51</f>
        <v>2600</v>
      </c>
      <c r="AK48" s="76">
        <f>+Assumptions!$B$51</f>
        <v>2600</v>
      </c>
      <c r="AL48" s="76">
        <f>+Assumptions!$B$51</f>
        <v>2600</v>
      </c>
      <c r="AM48" s="76">
        <f>+Assumptions!$B$51</f>
        <v>2600</v>
      </c>
      <c r="AN48" s="76">
        <f>+Assumptions!$B$51</f>
        <v>2600</v>
      </c>
      <c r="AO48" s="76">
        <f>+Assumptions!$B$51</f>
        <v>2600</v>
      </c>
      <c r="AP48" s="127">
        <f t="shared" si="4"/>
        <v>31200</v>
      </c>
      <c r="AQ48" s="76">
        <f>+Assumptions!$B$51</f>
        <v>2600</v>
      </c>
      <c r="AR48" s="76">
        <f>+Assumptions!$B$51</f>
        <v>2600</v>
      </c>
      <c r="AS48" s="76">
        <f>+Assumptions!$B$51</f>
        <v>2600</v>
      </c>
      <c r="AT48" s="76">
        <f>+Assumptions!$B$51</f>
        <v>2600</v>
      </c>
      <c r="AU48" s="76">
        <f>+Assumptions!$B$51</f>
        <v>2600</v>
      </c>
      <c r="AV48" s="76">
        <f>+Assumptions!$B$51</f>
        <v>2600</v>
      </c>
      <c r="AW48" s="76">
        <f>+Assumptions!$B$51</f>
        <v>2600</v>
      </c>
      <c r="AX48" s="76">
        <f>+Assumptions!$B$51</f>
        <v>2600</v>
      </c>
      <c r="AY48" s="76">
        <f>+Assumptions!$B$51</f>
        <v>2600</v>
      </c>
      <c r="AZ48" s="76">
        <f>+Assumptions!$B$51</f>
        <v>2600</v>
      </c>
      <c r="BA48" s="76">
        <f>+Assumptions!$B$51</f>
        <v>2600</v>
      </c>
      <c r="BB48" s="76">
        <f>+Assumptions!$B$51</f>
        <v>2600</v>
      </c>
      <c r="BC48" s="127">
        <f t="shared" si="5"/>
        <v>31200</v>
      </c>
      <c r="BD48" s="76">
        <f>+Assumptions!$B$51</f>
        <v>2600</v>
      </c>
      <c r="BE48" s="76">
        <f>+Assumptions!$B$51</f>
        <v>2600</v>
      </c>
      <c r="BF48" s="76">
        <f>+Assumptions!$B$51</f>
        <v>2600</v>
      </c>
      <c r="BG48" s="76">
        <f>+Assumptions!$B$51</f>
        <v>2600</v>
      </c>
      <c r="BH48" s="76">
        <f>+Assumptions!$B$51</f>
        <v>2600</v>
      </c>
      <c r="BI48" s="76">
        <f>+Assumptions!$B$51</f>
        <v>2600</v>
      </c>
      <c r="BJ48" s="76">
        <f>+Assumptions!$B$51</f>
        <v>2600</v>
      </c>
      <c r="BK48" s="76">
        <f>+Assumptions!$B$51</f>
        <v>2600</v>
      </c>
      <c r="BL48" s="76">
        <f>+Assumptions!$B$51</f>
        <v>2600</v>
      </c>
      <c r="BM48" s="76">
        <f>+Assumptions!$B$51</f>
        <v>2600</v>
      </c>
      <c r="BN48" s="76">
        <f>+Assumptions!$B$51</f>
        <v>2600</v>
      </c>
      <c r="BO48" s="76">
        <f>+Assumptions!$B$51</f>
        <v>2600</v>
      </c>
      <c r="BP48" s="127">
        <f t="shared" si="6"/>
        <v>31200</v>
      </c>
    </row>
    <row r="49" spans="1:68" s="77" customFormat="1" ht="15.75" customHeight="1" x14ac:dyDescent="0.2">
      <c r="A49" s="74"/>
      <c r="B49" s="75" t="s">
        <v>154</v>
      </c>
      <c r="C49" s="75"/>
      <c r="D49" s="78">
        <f>Assumptions!$B$52</f>
        <v>0</v>
      </c>
      <c r="E49" s="78">
        <f>Assumptions!$B$52</f>
        <v>0</v>
      </c>
      <c r="F49" s="78">
        <f>Assumptions!$B$52</f>
        <v>0</v>
      </c>
      <c r="G49" s="76">
        <f>Assumptions!$B$52</f>
        <v>0</v>
      </c>
      <c r="H49" s="76">
        <f>Assumptions!$B$52</f>
        <v>0</v>
      </c>
      <c r="I49" s="76">
        <f>Assumptions!$B$52</f>
        <v>0</v>
      </c>
      <c r="J49" s="76">
        <f>Assumptions!$B$52</f>
        <v>0</v>
      </c>
      <c r="K49" s="76">
        <f>Assumptions!$B$52</f>
        <v>0</v>
      </c>
      <c r="L49" s="76">
        <f>Assumptions!$B$52</f>
        <v>0</v>
      </c>
      <c r="M49" s="76">
        <f>Assumptions!$B$52</f>
        <v>0</v>
      </c>
      <c r="N49" s="76">
        <f>Assumptions!$B$52</f>
        <v>0</v>
      </c>
      <c r="O49" s="76">
        <f>Assumptions!$B$52</f>
        <v>0</v>
      </c>
      <c r="P49" s="127">
        <f t="shared" si="1"/>
        <v>0</v>
      </c>
      <c r="Q49" s="76">
        <f>Assumptions!$B$52</f>
        <v>0</v>
      </c>
      <c r="R49" s="76">
        <f>Assumptions!$B$52</f>
        <v>0</v>
      </c>
      <c r="S49" s="76">
        <f>Assumptions!$B$52</f>
        <v>0</v>
      </c>
      <c r="T49" s="76">
        <f>Assumptions!$B$52</f>
        <v>0</v>
      </c>
      <c r="U49" s="76">
        <f>Assumptions!$B$52</f>
        <v>0</v>
      </c>
      <c r="V49" s="76">
        <f>Assumptions!$B$52</f>
        <v>0</v>
      </c>
      <c r="W49" s="76">
        <f>Assumptions!$B$52</f>
        <v>0</v>
      </c>
      <c r="X49" s="76">
        <f>Assumptions!$B$52</f>
        <v>0</v>
      </c>
      <c r="Y49" s="76">
        <f>Assumptions!$B$52</f>
        <v>0</v>
      </c>
      <c r="Z49" s="76">
        <f>Assumptions!$B$52</f>
        <v>0</v>
      </c>
      <c r="AA49" s="76">
        <f>Assumptions!$B$52</f>
        <v>0</v>
      </c>
      <c r="AB49" s="76">
        <f>Assumptions!$B$52</f>
        <v>0</v>
      </c>
      <c r="AC49" s="127">
        <f t="shared" si="3"/>
        <v>0</v>
      </c>
      <c r="AD49" s="76">
        <f>Assumptions!$B$52</f>
        <v>0</v>
      </c>
      <c r="AE49" s="76">
        <f>Assumptions!$B$52</f>
        <v>0</v>
      </c>
      <c r="AF49" s="76">
        <f>Assumptions!$B$52</f>
        <v>0</v>
      </c>
      <c r="AG49" s="76">
        <f>Assumptions!$B$52</f>
        <v>0</v>
      </c>
      <c r="AH49" s="76">
        <f>Assumptions!$B$52</f>
        <v>0</v>
      </c>
      <c r="AI49" s="76">
        <f>Assumptions!$B$52</f>
        <v>0</v>
      </c>
      <c r="AJ49" s="76">
        <f>Assumptions!$B$52</f>
        <v>0</v>
      </c>
      <c r="AK49" s="76">
        <f>Assumptions!$B$52</f>
        <v>0</v>
      </c>
      <c r="AL49" s="76">
        <f>Assumptions!$B$52</f>
        <v>0</v>
      </c>
      <c r="AM49" s="76">
        <f>Assumptions!$B$52</f>
        <v>0</v>
      </c>
      <c r="AN49" s="76">
        <f>Assumptions!$B$52</f>
        <v>0</v>
      </c>
      <c r="AO49" s="76">
        <f>Assumptions!$B$52</f>
        <v>0</v>
      </c>
      <c r="AP49" s="127">
        <f t="shared" si="4"/>
        <v>0</v>
      </c>
      <c r="AQ49" s="76">
        <f>Assumptions!$B$52</f>
        <v>0</v>
      </c>
      <c r="AR49" s="76">
        <f>Assumptions!$B$52</f>
        <v>0</v>
      </c>
      <c r="AS49" s="76">
        <f>Assumptions!$B$52</f>
        <v>0</v>
      </c>
      <c r="AT49" s="76">
        <f>Assumptions!$B$52</f>
        <v>0</v>
      </c>
      <c r="AU49" s="76">
        <f>Assumptions!$B$52</f>
        <v>0</v>
      </c>
      <c r="AV49" s="76">
        <f>Assumptions!$B$52</f>
        <v>0</v>
      </c>
      <c r="AW49" s="76">
        <f>Assumptions!$B$52</f>
        <v>0</v>
      </c>
      <c r="AX49" s="76">
        <f>Assumptions!$B$52</f>
        <v>0</v>
      </c>
      <c r="AY49" s="76">
        <f>Assumptions!$B$52</f>
        <v>0</v>
      </c>
      <c r="AZ49" s="76">
        <f>Assumptions!$B$52</f>
        <v>0</v>
      </c>
      <c r="BA49" s="76">
        <f>Assumptions!$B$52</f>
        <v>0</v>
      </c>
      <c r="BB49" s="76">
        <f>Assumptions!$B$52</f>
        <v>0</v>
      </c>
      <c r="BC49" s="127">
        <f t="shared" si="5"/>
        <v>0</v>
      </c>
      <c r="BD49" s="76">
        <f>Assumptions!$B$52</f>
        <v>0</v>
      </c>
      <c r="BE49" s="76">
        <f>Assumptions!$B$52</f>
        <v>0</v>
      </c>
      <c r="BF49" s="76">
        <f>Assumptions!$B$52</f>
        <v>0</v>
      </c>
      <c r="BG49" s="76">
        <f>Assumptions!$B$52</f>
        <v>0</v>
      </c>
      <c r="BH49" s="76">
        <f>Assumptions!$B$52</f>
        <v>0</v>
      </c>
      <c r="BI49" s="76">
        <f>Assumptions!$B$52</f>
        <v>0</v>
      </c>
      <c r="BJ49" s="76">
        <f>Assumptions!$B$52</f>
        <v>0</v>
      </c>
      <c r="BK49" s="76">
        <f>Assumptions!$B$52</f>
        <v>0</v>
      </c>
      <c r="BL49" s="76">
        <f>Assumptions!$B$52</f>
        <v>0</v>
      </c>
      <c r="BM49" s="76">
        <f>Assumptions!$B$52</f>
        <v>0</v>
      </c>
      <c r="BN49" s="76">
        <f>Assumptions!$B$52</f>
        <v>0</v>
      </c>
      <c r="BO49" s="76">
        <f>Assumptions!$B$52</f>
        <v>0</v>
      </c>
      <c r="BP49" s="127">
        <f t="shared" si="6"/>
        <v>0</v>
      </c>
    </row>
    <row r="50" spans="1:68" s="77" customFormat="1" ht="15.75" customHeight="1" x14ac:dyDescent="0.2">
      <c r="A50" s="74"/>
      <c r="B50" s="75" t="s">
        <v>100</v>
      </c>
      <c r="C50" s="75"/>
      <c r="D50" s="76">
        <f>IF(D4&lt;Assumptions!$B$54,0,Assumptions!$B$53)</f>
        <v>0</v>
      </c>
      <c r="E50" s="76">
        <f>IF(E4&lt;Assumptions!$B$54,0,Assumptions!$B$53)</f>
        <v>0</v>
      </c>
      <c r="F50" s="76">
        <f>IF(F4&lt;Assumptions!$B$54,0,Assumptions!$B$53)</f>
        <v>0</v>
      </c>
      <c r="G50" s="76">
        <f>IF(G4&lt;Assumptions!$B$54,0,Assumptions!$B$53)</f>
        <v>0</v>
      </c>
      <c r="H50" s="76">
        <f>IF(H4&lt;Assumptions!$B$54,0,Assumptions!$B$53)</f>
        <v>0</v>
      </c>
      <c r="I50" s="76">
        <f>IF(I4&lt;Assumptions!$B$54,0,Assumptions!$B$53)</f>
        <v>0</v>
      </c>
      <c r="J50" s="76">
        <f>IF(J4&lt;Assumptions!$B$54,0,Assumptions!$B$53)</f>
        <v>3750</v>
      </c>
      <c r="K50" s="76">
        <f>IF(K4&lt;Assumptions!$B$54,0,Assumptions!$B$53)</f>
        <v>3750</v>
      </c>
      <c r="L50" s="76">
        <f>IF(L4&lt;Assumptions!$B$54,0,Assumptions!$B$53)</f>
        <v>3750</v>
      </c>
      <c r="M50" s="76">
        <f>IF(M4&lt;Assumptions!$B$54,0,Assumptions!$B$53)</f>
        <v>3750</v>
      </c>
      <c r="N50" s="76">
        <f>IF(N4&lt;Assumptions!$B$54,0,Assumptions!$B$53)</f>
        <v>3750</v>
      </c>
      <c r="O50" s="76">
        <f>IF(O4&lt;Assumptions!$B$54,0,Assumptions!$B$53)</f>
        <v>3750</v>
      </c>
      <c r="P50" s="127">
        <f t="shared" si="1"/>
        <v>22500</v>
      </c>
      <c r="Q50" s="76">
        <f>IF(Q4&lt;Assumptions!$B$54,0,Assumptions!$B$53)</f>
        <v>3750</v>
      </c>
      <c r="R50" s="76">
        <f>IF(R4&lt;Assumptions!$B$54,0,Assumptions!$B$53)</f>
        <v>3750</v>
      </c>
      <c r="S50" s="76">
        <f>IF(S4&lt;Assumptions!$B$54,0,Assumptions!$B$53)</f>
        <v>3750</v>
      </c>
      <c r="T50" s="76">
        <f>IF(T4&lt;Assumptions!$B$54,0,Assumptions!$B$53)</f>
        <v>3750</v>
      </c>
      <c r="U50" s="76">
        <f>IF(U4&lt;Assumptions!$B$54,0,Assumptions!$B$53)</f>
        <v>3750</v>
      </c>
      <c r="V50" s="76">
        <f>IF(V4&lt;Assumptions!$B$54,0,Assumptions!$B$53)</f>
        <v>3750</v>
      </c>
      <c r="W50" s="76">
        <f>IF(W4&lt;Assumptions!$B$54,0,Assumptions!$B$53)</f>
        <v>3750</v>
      </c>
      <c r="X50" s="76">
        <f>IF(X4&lt;Assumptions!$B$54,0,Assumptions!$B$53)</f>
        <v>3750</v>
      </c>
      <c r="Y50" s="76">
        <f>IF(Y4&lt;Assumptions!$B$54,0,Assumptions!$B$53)</f>
        <v>3750</v>
      </c>
      <c r="Z50" s="76">
        <f>IF(Z4&lt;Assumptions!$B$54,0,Assumptions!$B$53)</f>
        <v>3750</v>
      </c>
      <c r="AA50" s="76">
        <f>IF(AA4&lt;Assumptions!$B$54,0,Assumptions!$B$53)</f>
        <v>3750</v>
      </c>
      <c r="AB50" s="76">
        <f>IF(AB4&lt;Assumptions!$B$54,0,Assumptions!$B$53)</f>
        <v>3750</v>
      </c>
      <c r="AC50" s="127">
        <f t="shared" si="3"/>
        <v>45000</v>
      </c>
      <c r="AD50" s="76">
        <f>IF(AD4&lt;Assumptions!$B$54,0,Assumptions!$B$53)</f>
        <v>3750</v>
      </c>
      <c r="AE50" s="76">
        <f>IF(AE4&lt;Assumptions!$B$54,0,Assumptions!$B$53)</f>
        <v>3750</v>
      </c>
      <c r="AF50" s="76">
        <f>IF(AF4&lt;Assumptions!$B$54,0,Assumptions!$B$53)</f>
        <v>3750</v>
      </c>
      <c r="AG50" s="76">
        <f>IF(AG4&lt;Assumptions!$B$54,0,Assumptions!$B$53)</f>
        <v>3750</v>
      </c>
      <c r="AH50" s="76">
        <f>IF(AH4&lt;Assumptions!$B$54,0,Assumptions!$B$53)</f>
        <v>3750</v>
      </c>
      <c r="AI50" s="76">
        <f>IF(AI4&lt;Assumptions!$B$54,0,Assumptions!$B$53)</f>
        <v>3750</v>
      </c>
      <c r="AJ50" s="76">
        <f>IF(AJ4&lt;Assumptions!$B$54,0,Assumptions!$B$53)</f>
        <v>3750</v>
      </c>
      <c r="AK50" s="76">
        <f>IF(AK4&lt;Assumptions!$B$54,0,Assumptions!$B$53)</f>
        <v>3750</v>
      </c>
      <c r="AL50" s="76">
        <f>IF(AL4&lt;Assumptions!$B$54,0,Assumptions!$B$53)</f>
        <v>3750</v>
      </c>
      <c r="AM50" s="76">
        <f>IF(AM4&lt;Assumptions!$B$54,0,Assumptions!$B$53)</f>
        <v>3750</v>
      </c>
      <c r="AN50" s="76">
        <f>IF(AN4&lt;Assumptions!$B$54,0,Assumptions!$B$53)</f>
        <v>3750</v>
      </c>
      <c r="AO50" s="76">
        <f>IF(AO4&lt;Assumptions!$B$54,0,Assumptions!$B$53)</f>
        <v>3750</v>
      </c>
      <c r="AP50" s="127">
        <f t="shared" si="4"/>
        <v>45000</v>
      </c>
      <c r="AQ50" s="76">
        <f>IF(AQ4&lt;Assumptions!$B$54,0,Assumptions!$B$53)</f>
        <v>3750</v>
      </c>
      <c r="AR50" s="76">
        <f>IF(AR4&lt;Assumptions!$B$54,0,Assumptions!$B$53)</f>
        <v>3750</v>
      </c>
      <c r="AS50" s="76">
        <f>IF(AS4&lt;Assumptions!$B$54,0,Assumptions!$B$53)</f>
        <v>3750</v>
      </c>
      <c r="AT50" s="76">
        <f>IF(AT4&lt;Assumptions!$B$54,0,Assumptions!$B$53)</f>
        <v>3750</v>
      </c>
      <c r="AU50" s="76">
        <f>IF(AU4&lt;Assumptions!$B$54,0,Assumptions!$B$53)</f>
        <v>3750</v>
      </c>
      <c r="AV50" s="76">
        <f>IF(AV4&lt;Assumptions!$B$54,0,Assumptions!$B$53)</f>
        <v>3750</v>
      </c>
      <c r="AW50" s="76">
        <f>IF(AW4&lt;Assumptions!$B$54,0,Assumptions!$B$53)</f>
        <v>3750</v>
      </c>
      <c r="AX50" s="76">
        <f>IF(AX4&lt;Assumptions!$B$54,0,Assumptions!$B$53)</f>
        <v>3750</v>
      </c>
      <c r="AY50" s="76">
        <f>IF(AY4&lt;Assumptions!$B$54,0,Assumptions!$B$53)</f>
        <v>3750</v>
      </c>
      <c r="AZ50" s="76">
        <f>IF(AZ4&lt;Assumptions!$B$54,0,Assumptions!$B$53)</f>
        <v>3750</v>
      </c>
      <c r="BA50" s="76">
        <f>IF(BA4&lt;Assumptions!$B$54,0,Assumptions!$B$53)</f>
        <v>3750</v>
      </c>
      <c r="BB50" s="76">
        <f>IF(BB4&lt;Assumptions!$B$54,0,Assumptions!$B$53)</f>
        <v>3750</v>
      </c>
      <c r="BC50" s="127">
        <f t="shared" si="5"/>
        <v>45000</v>
      </c>
      <c r="BD50" s="76">
        <f>IF(BD4&lt;Assumptions!$B$54,0,Assumptions!$B$53)</f>
        <v>3750</v>
      </c>
      <c r="BE50" s="76">
        <f>IF(BE4&lt;Assumptions!$B$54,0,Assumptions!$B$53)</f>
        <v>3750</v>
      </c>
      <c r="BF50" s="76">
        <f>IF(BF4&lt;Assumptions!$B$54,0,Assumptions!$B$53)</f>
        <v>3750</v>
      </c>
      <c r="BG50" s="76">
        <f>IF(BG4&lt;Assumptions!$B$54,0,Assumptions!$B$53)</f>
        <v>3750</v>
      </c>
      <c r="BH50" s="76">
        <f>IF(BH4&lt;Assumptions!$B$54,0,Assumptions!$B$53)</f>
        <v>3750</v>
      </c>
      <c r="BI50" s="76">
        <f>IF(BI4&lt;Assumptions!$B$54,0,Assumptions!$B$53)</f>
        <v>3750</v>
      </c>
      <c r="BJ50" s="76">
        <f>IF(BJ4&lt;Assumptions!$B$54,0,Assumptions!$B$53)</f>
        <v>3750</v>
      </c>
      <c r="BK50" s="76">
        <f>IF(BK4&lt;Assumptions!$B$54,0,Assumptions!$B$53)</f>
        <v>3750</v>
      </c>
      <c r="BL50" s="76">
        <f>IF(BL4&lt;Assumptions!$B$54,0,Assumptions!$B$53)</f>
        <v>3750</v>
      </c>
      <c r="BM50" s="76">
        <f>IF(BM4&lt;Assumptions!$B$54,0,Assumptions!$B$53)</f>
        <v>3750</v>
      </c>
      <c r="BN50" s="76">
        <f>IF(BN4&lt;Assumptions!$B$54,0,Assumptions!$B$53)</f>
        <v>3750</v>
      </c>
      <c r="BO50" s="76">
        <f>IF(BO4&lt;Assumptions!$B$54,0,Assumptions!$B$53)</f>
        <v>3750</v>
      </c>
      <c r="BP50" s="127">
        <f t="shared" si="6"/>
        <v>45000</v>
      </c>
    </row>
    <row r="51" spans="1:68" s="77" customFormat="1" ht="15.75" customHeight="1" x14ac:dyDescent="0.2">
      <c r="A51" s="74"/>
      <c r="B51" s="75" t="str">
        <f>+Assumptions!A55</f>
        <v>Office / Warehouse</v>
      </c>
      <c r="C51" s="75"/>
      <c r="D51" s="78">
        <f>+Assumptions!$B$55</f>
        <v>0</v>
      </c>
      <c r="E51" s="78">
        <f>+Assumptions!$B$55</f>
        <v>0</v>
      </c>
      <c r="F51" s="78">
        <f>+Assumptions!$B$55</f>
        <v>0</v>
      </c>
      <c r="G51" s="76">
        <f>+Assumptions!$B$55</f>
        <v>0</v>
      </c>
      <c r="H51" s="76">
        <f>+Assumptions!$B$55</f>
        <v>0</v>
      </c>
      <c r="I51" s="76">
        <f>+Assumptions!$B$55</f>
        <v>0</v>
      </c>
      <c r="J51" s="76">
        <f>+Assumptions!$B$55</f>
        <v>0</v>
      </c>
      <c r="K51" s="76">
        <f>+Assumptions!$B$55</f>
        <v>0</v>
      </c>
      <c r="L51" s="76">
        <f>+Assumptions!$B$55</f>
        <v>0</v>
      </c>
      <c r="M51" s="76">
        <f>+Assumptions!$B$55</f>
        <v>0</v>
      </c>
      <c r="N51" s="76">
        <f>+Assumptions!$B$55</f>
        <v>0</v>
      </c>
      <c r="O51" s="76">
        <f>+Assumptions!$B$55</f>
        <v>0</v>
      </c>
      <c r="P51" s="127">
        <f>SUM(D51:O51)</f>
        <v>0</v>
      </c>
      <c r="Q51" s="76">
        <f>+Assumptions!$B$55</f>
        <v>0</v>
      </c>
      <c r="R51" s="76">
        <f>+Assumptions!$B$55</f>
        <v>0</v>
      </c>
      <c r="S51" s="76">
        <f>+Assumptions!$B$55</f>
        <v>0</v>
      </c>
      <c r="T51" s="76">
        <f>+Assumptions!$B$55</f>
        <v>0</v>
      </c>
      <c r="U51" s="76">
        <f>+Assumptions!$B$55</f>
        <v>0</v>
      </c>
      <c r="V51" s="76">
        <f>+Assumptions!$B$55</f>
        <v>0</v>
      </c>
      <c r="W51" s="76">
        <f>+Assumptions!$B$55</f>
        <v>0</v>
      </c>
      <c r="X51" s="76">
        <f>+Assumptions!$B$55</f>
        <v>0</v>
      </c>
      <c r="Y51" s="76">
        <f>+Assumptions!$B$55</f>
        <v>0</v>
      </c>
      <c r="Z51" s="76">
        <f>+Assumptions!$B$55</f>
        <v>0</v>
      </c>
      <c r="AA51" s="76">
        <f>+Assumptions!$B$55</f>
        <v>0</v>
      </c>
      <c r="AB51" s="76">
        <f>+Assumptions!$B$55</f>
        <v>0</v>
      </c>
      <c r="AC51" s="127">
        <f t="shared" si="3"/>
        <v>0</v>
      </c>
      <c r="AD51" s="76">
        <f>+Assumptions!$B$55</f>
        <v>0</v>
      </c>
      <c r="AE51" s="76">
        <f>+Assumptions!$B$55</f>
        <v>0</v>
      </c>
      <c r="AF51" s="76">
        <f>+Assumptions!$B$55</f>
        <v>0</v>
      </c>
      <c r="AG51" s="76">
        <f>+Assumptions!$B$55</f>
        <v>0</v>
      </c>
      <c r="AH51" s="76">
        <f>+Assumptions!$B$55</f>
        <v>0</v>
      </c>
      <c r="AI51" s="76">
        <f>+Assumptions!$B$55</f>
        <v>0</v>
      </c>
      <c r="AJ51" s="76">
        <f>+Assumptions!$B$55</f>
        <v>0</v>
      </c>
      <c r="AK51" s="76">
        <f>+Assumptions!$B$55</f>
        <v>0</v>
      </c>
      <c r="AL51" s="76">
        <f>+Assumptions!$B$55</f>
        <v>0</v>
      </c>
      <c r="AM51" s="76">
        <f>+Assumptions!$B$55</f>
        <v>0</v>
      </c>
      <c r="AN51" s="76">
        <f>+Assumptions!$B$55</f>
        <v>0</v>
      </c>
      <c r="AO51" s="76">
        <f>+Assumptions!$B$55</f>
        <v>0</v>
      </c>
      <c r="AP51" s="127">
        <f t="shared" si="4"/>
        <v>0</v>
      </c>
      <c r="AQ51" s="76">
        <f>+Assumptions!$B$55</f>
        <v>0</v>
      </c>
      <c r="AR51" s="76">
        <f>+Assumptions!$B$55</f>
        <v>0</v>
      </c>
      <c r="AS51" s="76">
        <f>+Assumptions!$B$55</f>
        <v>0</v>
      </c>
      <c r="AT51" s="76">
        <f>+Assumptions!$B$55</f>
        <v>0</v>
      </c>
      <c r="AU51" s="76">
        <f>+Assumptions!$B$55</f>
        <v>0</v>
      </c>
      <c r="AV51" s="76">
        <f>+Assumptions!$B$55</f>
        <v>0</v>
      </c>
      <c r="AW51" s="76">
        <f>+Assumptions!$B$55</f>
        <v>0</v>
      </c>
      <c r="AX51" s="76">
        <f>+Assumptions!$B$55</f>
        <v>0</v>
      </c>
      <c r="AY51" s="76">
        <f>+Assumptions!$B$55</f>
        <v>0</v>
      </c>
      <c r="AZ51" s="76">
        <f>+Assumptions!$B$55</f>
        <v>0</v>
      </c>
      <c r="BA51" s="76">
        <f>+Assumptions!$B$55</f>
        <v>0</v>
      </c>
      <c r="BB51" s="76">
        <f>+Assumptions!$B$55</f>
        <v>0</v>
      </c>
      <c r="BC51" s="127">
        <f t="shared" si="5"/>
        <v>0</v>
      </c>
      <c r="BD51" s="76">
        <f>+Assumptions!$B$55</f>
        <v>0</v>
      </c>
      <c r="BE51" s="76">
        <f>+Assumptions!$B$55</f>
        <v>0</v>
      </c>
      <c r="BF51" s="76">
        <f>+Assumptions!$B$55</f>
        <v>0</v>
      </c>
      <c r="BG51" s="76">
        <f>+Assumptions!$B$55</f>
        <v>0</v>
      </c>
      <c r="BH51" s="76">
        <f>+Assumptions!$B$55</f>
        <v>0</v>
      </c>
      <c r="BI51" s="76">
        <f>+Assumptions!$B$55</f>
        <v>0</v>
      </c>
      <c r="BJ51" s="76">
        <f>+Assumptions!$B$55</f>
        <v>0</v>
      </c>
      <c r="BK51" s="76">
        <f>+Assumptions!$B$55</f>
        <v>0</v>
      </c>
      <c r="BL51" s="76">
        <f>+Assumptions!$B$55</f>
        <v>0</v>
      </c>
      <c r="BM51" s="76">
        <f>+Assumptions!$B$55</f>
        <v>0</v>
      </c>
      <c r="BN51" s="76">
        <f>+Assumptions!$B$55</f>
        <v>0</v>
      </c>
      <c r="BO51" s="76">
        <f>+Assumptions!$B$55</f>
        <v>0</v>
      </c>
      <c r="BP51" s="127">
        <f t="shared" si="6"/>
        <v>0</v>
      </c>
    </row>
    <row r="52" spans="1:68" s="77" customFormat="1" ht="15.75" customHeight="1" x14ac:dyDescent="0.2">
      <c r="A52" s="74"/>
      <c r="B52" s="75" t="s">
        <v>160</v>
      </c>
      <c r="C52" s="75"/>
      <c r="D52" s="78">
        <f>+Assumptions!B56</f>
        <v>50</v>
      </c>
      <c r="E52" s="78">
        <f>+D52+20</f>
        <v>70</v>
      </c>
      <c r="F52" s="78">
        <f t="shared" ref="F52:BO52" si="80">+E52+20</f>
        <v>90</v>
      </c>
      <c r="G52" s="78">
        <f t="shared" si="80"/>
        <v>110</v>
      </c>
      <c r="H52" s="78">
        <f t="shared" si="80"/>
        <v>130</v>
      </c>
      <c r="I52" s="78">
        <f t="shared" si="80"/>
        <v>150</v>
      </c>
      <c r="J52" s="78">
        <f t="shared" si="80"/>
        <v>170</v>
      </c>
      <c r="K52" s="78">
        <f t="shared" si="80"/>
        <v>190</v>
      </c>
      <c r="L52" s="78">
        <f t="shared" si="80"/>
        <v>210</v>
      </c>
      <c r="M52" s="78">
        <f t="shared" si="80"/>
        <v>230</v>
      </c>
      <c r="N52" s="78">
        <f t="shared" si="80"/>
        <v>250</v>
      </c>
      <c r="O52" s="78">
        <f t="shared" si="80"/>
        <v>270</v>
      </c>
      <c r="P52" s="127">
        <f>SUM(D52:O52)</f>
        <v>1920</v>
      </c>
      <c r="Q52" s="78">
        <f>+O52+20</f>
        <v>290</v>
      </c>
      <c r="R52" s="78">
        <f t="shared" si="80"/>
        <v>310</v>
      </c>
      <c r="S52" s="78">
        <f t="shared" si="80"/>
        <v>330</v>
      </c>
      <c r="T52" s="78">
        <f t="shared" si="80"/>
        <v>350</v>
      </c>
      <c r="U52" s="78">
        <f t="shared" si="80"/>
        <v>370</v>
      </c>
      <c r="V52" s="78">
        <f t="shared" si="80"/>
        <v>390</v>
      </c>
      <c r="W52" s="78">
        <f t="shared" si="80"/>
        <v>410</v>
      </c>
      <c r="X52" s="78">
        <f t="shared" si="80"/>
        <v>430</v>
      </c>
      <c r="Y52" s="78">
        <f t="shared" si="80"/>
        <v>450</v>
      </c>
      <c r="Z52" s="78">
        <f t="shared" si="80"/>
        <v>470</v>
      </c>
      <c r="AA52" s="78">
        <f t="shared" si="80"/>
        <v>490</v>
      </c>
      <c r="AB52" s="78">
        <f t="shared" si="80"/>
        <v>510</v>
      </c>
      <c r="AC52" s="127">
        <f t="shared" si="3"/>
        <v>4800</v>
      </c>
      <c r="AD52" s="78">
        <f>+AB52+20</f>
        <v>530</v>
      </c>
      <c r="AE52" s="78">
        <f t="shared" si="80"/>
        <v>550</v>
      </c>
      <c r="AF52" s="78">
        <f t="shared" si="80"/>
        <v>570</v>
      </c>
      <c r="AG52" s="78">
        <f t="shared" si="80"/>
        <v>590</v>
      </c>
      <c r="AH52" s="78">
        <f t="shared" si="80"/>
        <v>610</v>
      </c>
      <c r="AI52" s="78">
        <f t="shared" si="80"/>
        <v>630</v>
      </c>
      <c r="AJ52" s="78">
        <f t="shared" si="80"/>
        <v>650</v>
      </c>
      <c r="AK52" s="78">
        <f t="shared" si="80"/>
        <v>670</v>
      </c>
      <c r="AL52" s="78">
        <f t="shared" si="80"/>
        <v>690</v>
      </c>
      <c r="AM52" s="78">
        <f t="shared" si="80"/>
        <v>710</v>
      </c>
      <c r="AN52" s="78">
        <f t="shared" si="80"/>
        <v>730</v>
      </c>
      <c r="AO52" s="78">
        <f t="shared" si="80"/>
        <v>750</v>
      </c>
      <c r="AP52" s="127">
        <f t="shared" si="4"/>
        <v>7680</v>
      </c>
      <c r="AQ52" s="78">
        <f>+AO52+20</f>
        <v>770</v>
      </c>
      <c r="AR52" s="78">
        <f t="shared" si="80"/>
        <v>790</v>
      </c>
      <c r="AS52" s="78">
        <f t="shared" si="80"/>
        <v>810</v>
      </c>
      <c r="AT52" s="78">
        <f t="shared" si="80"/>
        <v>830</v>
      </c>
      <c r="AU52" s="78">
        <f t="shared" si="80"/>
        <v>850</v>
      </c>
      <c r="AV52" s="78">
        <f t="shared" si="80"/>
        <v>870</v>
      </c>
      <c r="AW52" s="78">
        <f t="shared" si="80"/>
        <v>890</v>
      </c>
      <c r="AX52" s="78">
        <f t="shared" si="80"/>
        <v>910</v>
      </c>
      <c r="AY52" s="78">
        <f t="shared" si="80"/>
        <v>930</v>
      </c>
      <c r="AZ52" s="78">
        <f t="shared" si="80"/>
        <v>950</v>
      </c>
      <c r="BA52" s="78">
        <f t="shared" si="80"/>
        <v>970</v>
      </c>
      <c r="BB52" s="78">
        <f t="shared" si="80"/>
        <v>990</v>
      </c>
      <c r="BC52" s="127">
        <f t="shared" si="5"/>
        <v>10560</v>
      </c>
      <c r="BD52" s="78">
        <f>+BB52+20</f>
        <v>1010</v>
      </c>
      <c r="BE52" s="78">
        <f t="shared" si="80"/>
        <v>1030</v>
      </c>
      <c r="BF52" s="78">
        <f t="shared" si="80"/>
        <v>1050</v>
      </c>
      <c r="BG52" s="78">
        <f t="shared" si="80"/>
        <v>1070</v>
      </c>
      <c r="BH52" s="78">
        <f t="shared" si="80"/>
        <v>1090</v>
      </c>
      <c r="BI52" s="78">
        <f t="shared" si="80"/>
        <v>1110</v>
      </c>
      <c r="BJ52" s="78">
        <f t="shared" si="80"/>
        <v>1130</v>
      </c>
      <c r="BK52" s="78">
        <f t="shared" si="80"/>
        <v>1150</v>
      </c>
      <c r="BL52" s="78">
        <f t="shared" si="80"/>
        <v>1170</v>
      </c>
      <c r="BM52" s="78">
        <f t="shared" si="80"/>
        <v>1190</v>
      </c>
      <c r="BN52" s="78">
        <f t="shared" si="80"/>
        <v>1210</v>
      </c>
      <c r="BO52" s="78">
        <f t="shared" si="80"/>
        <v>1230</v>
      </c>
      <c r="BP52" s="127">
        <f t="shared" si="6"/>
        <v>13440</v>
      </c>
    </row>
    <row r="53" spans="1:68" s="77" customFormat="1" ht="15.75" customHeight="1" x14ac:dyDescent="0.2">
      <c r="A53" s="124"/>
      <c r="B53" s="88" t="s">
        <v>107</v>
      </c>
      <c r="D53" s="94">
        <f>+Assumptions!$B$57</f>
        <v>0</v>
      </c>
      <c r="E53" s="94">
        <f>+Assumptions!$B$57</f>
        <v>0</v>
      </c>
      <c r="F53" s="94">
        <f>+Assumptions!$B$57</f>
        <v>0</v>
      </c>
      <c r="G53" s="94">
        <f>+Assumptions!$B$57</f>
        <v>0</v>
      </c>
      <c r="H53" s="94">
        <f>+Assumptions!$B$57</f>
        <v>0</v>
      </c>
      <c r="I53" s="94">
        <f>+Assumptions!$B$57</f>
        <v>0</v>
      </c>
      <c r="J53" s="94">
        <f>+Assumptions!$B$57</f>
        <v>0</v>
      </c>
      <c r="K53" s="94">
        <f>+Assumptions!$B$57</f>
        <v>0</v>
      </c>
      <c r="L53" s="94">
        <f>+Assumptions!$B$57</f>
        <v>0</v>
      </c>
      <c r="M53" s="94">
        <f>+Assumptions!$B$57</f>
        <v>0</v>
      </c>
      <c r="N53" s="94">
        <f>+Assumptions!$B$57</f>
        <v>0</v>
      </c>
      <c r="O53" s="94">
        <f>+Assumptions!$B$57</f>
        <v>0</v>
      </c>
      <c r="P53" s="128">
        <f>SUM(D53:O53)</f>
        <v>0</v>
      </c>
      <c r="Q53" s="94">
        <f>+Assumptions!$B$57</f>
        <v>0</v>
      </c>
      <c r="R53" s="94">
        <f>+Assumptions!$B$57</f>
        <v>0</v>
      </c>
      <c r="S53" s="94">
        <f>+Assumptions!$B$57</f>
        <v>0</v>
      </c>
      <c r="T53" s="94">
        <f>+Assumptions!$B$57</f>
        <v>0</v>
      </c>
      <c r="U53" s="94">
        <f>+Assumptions!$B$57</f>
        <v>0</v>
      </c>
      <c r="V53" s="94">
        <f>+Assumptions!$B$57</f>
        <v>0</v>
      </c>
      <c r="W53" s="94">
        <f>+Assumptions!$B$57</f>
        <v>0</v>
      </c>
      <c r="X53" s="94">
        <f>+Assumptions!$B$57</f>
        <v>0</v>
      </c>
      <c r="Y53" s="94">
        <f>+Assumptions!$B$57</f>
        <v>0</v>
      </c>
      <c r="Z53" s="94">
        <f>+Assumptions!$B$57</f>
        <v>0</v>
      </c>
      <c r="AA53" s="94">
        <f>+Assumptions!$B$57</f>
        <v>0</v>
      </c>
      <c r="AB53" s="94">
        <f>+Assumptions!$B$57</f>
        <v>0</v>
      </c>
      <c r="AC53" s="128">
        <f>SUM(Q53:AB53)</f>
        <v>0</v>
      </c>
      <c r="AD53" s="94">
        <f>+Assumptions!$B$57</f>
        <v>0</v>
      </c>
      <c r="AE53" s="94">
        <f>+Assumptions!$B$57</f>
        <v>0</v>
      </c>
      <c r="AF53" s="94">
        <f>+Assumptions!$B$57</f>
        <v>0</v>
      </c>
      <c r="AG53" s="94">
        <f>+Assumptions!$B$57</f>
        <v>0</v>
      </c>
      <c r="AH53" s="94">
        <f>+Assumptions!$B$57</f>
        <v>0</v>
      </c>
      <c r="AI53" s="94">
        <f>+Assumptions!$B$57</f>
        <v>0</v>
      </c>
      <c r="AJ53" s="94">
        <f>+Assumptions!$B$57</f>
        <v>0</v>
      </c>
      <c r="AK53" s="94">
        <f>+Assumptions!$B$57</f>
        <v>0</v>
      </c>
      <c r="AL53" s="94">
        <f>+Assumptions!$B$57</f>
        <v>0</v>
      </c>
      <c r="AM53" s="94">
        <f>+Assumptions!$B$57</f>
        <v>0</v>
      </c>
      <c r="AN53" s="94">
        <f>+Assumptions!$B$57</f>
        <v>0</v>
      </c>
      <c r="AO53" s="94">
        <f>+Assumptions!$B$57</f>
        <v>0</v>
      </c>
      <c r="AP53" s="128">
        <f>SUM(AD53:AO53)</f>
        <v>0</v>
      </c>
      <c r="AQ53" s="94">
        <f>+Assumptions!$B$57</f>
        <v>0</v>
      </c>
      <c r="AR53" s="94">
        <f>+Assumptions!$B$57</f>
        <v>0</v>
      </c>
      <c r="AS53" s="94">
        <f>+Assumptions!$B$57</f>
        <v>0</v>
      </c>
      <c r="AT53" s="94">
        <f>+Assumptions!$B$57</f>
        <v>0</v>
      </c>
      <c r="AU53" s="94">
        <f>+Assumptions!$B$57</f>
        <v>0</v>
      </c>
      <c r="AV53" s="94">
        <f>+Assumptions!$B$57</f>
        <v>0</v>
      </c>
      <c r="AW53" s="94">
        <f>+Assumptions!$B$57</f>
        <v>0</v>
      </c>
      <c r="AX53" s="94">
        <f>+Assumptions!$B$57</f>
        <v>0</v>
      </c>
      <c r="AY53" s="94">
        <f>+Assumptions!$B$57</f>
        <v>0</v>
      </c>
      <c r="AZ53" s="94">
        <f>+Assumptions!$B$57</f>
        <v>0</v>
      </c>
      <c r="BA53" s="94">
        <f>+Assumptions!$B$57</f>
        <v>0</v>
      </c>
      <c r="BB53" s="94">
        <f>+Assumptions!$B$57</f>
        <v>0</v>
      </c>
      <c r="BC53" s="128">
        <f>SUM(AQ53:BB53)</f>
        <v>0</v>
      </c>
      <c r="BD53" s="94">
        <f>+Assumptions!$B$57</f>
        <v>0</v>
      </c>
      <c r="BE53" s="94">
        <f>+Assumptions!$B$57</f>
        <v>0</v>
      </c>
      <c r="BF53" s="94">
        <f>+Assumptions!$B$57</f>
        <v>0</v>
      </c>
      <c r="BG53" s="94">
        <f>+Assumptions!$B$57</f>
        <v>0</v>
      </c>
      <c r="BH53" s="94">
        <f>+Assumptions!$B$57</f>
        <v>0</v>
      </c>
      <c r="BI53" s="94">
        <f>+Assumptions!$B$57</f>
        <v>0</v>
      </c>
      <c r="BJ53" s="94">
        <f>+Assumptions!$B$57</f>
        <v>0</v>
      </c>
      <c r="BK53" s="94">
        <f>+Assumptions!$B$57</f>
        <v>0</v>
      </c>
      <c r="BL53" s="94">
        <f>+Assumptions!$B$57</f>
        <v>0</v>
      </c>
      <c r="BM53" s="94">
        <f>+Assumptions!$B$57</f>
        <v>0</v>
      </c>
      <c r="BN53" s="94">
        <f>+Assumptions!$B$57</f>
        <v>0</v>
      </c>
      <c r="BO53" s="94">
        <f>+Assumptions!$B$57</f>
        <v>0</v>
      </c>
      <c r="BP53" s="128">
        <f>SUM(BD53:BO53)</f>
        <v>0</v>
      </c>
    </row>
    <row r="54" spans="1:68" s="77" customFormat="1" ht="15.75" customHeight="1" thickBot="1" x14ac:dyDescent="0.25">
      <c r="A54" s="74"/>
      <c r="B54" s="150" t="s">
        <v>22</v>
      </c>
      <c r="C54" s="110"/>
      <c r="D54" s="97">
        <f>SUM(D45:D53)</f>
        <v>2831</v>
      </c>
      <c r="E54" s="97">
        <f t="shared" ref="E54:BP54" si="81">SUM(E45:E53)</f>
        <v>2851</v>
      </c>
      <c r="F54" s="97">
        <f t="shared" si="81"/>
        <v>2871</v>
      </c>
      <c r="G54" s="97">
        <f t="shared" si="81"/>
        <v>2891</v>
      </c>
      <c r="H54" s="97">
        <f t="shared" si="81"/>
        <v>2911</v>
      </c>
      <c r="I54" s="97">
        <f t="shared" si="81"/>
        <v>2931</v>
      </c>
      <c r="J54" s="97">
        <f t="shared" si="81"/>
        <v>6701</v>
      </c>
      <c r="K54" s="97">
        <f t="shared" si="81"/>
        <v>6721</v>
      </c>
      <c r="L54" s="97">
        <f t="shared" si="81"/>
        <v>6741</v>
      </c>
      <c r="M54" s="97">
        <f t="shared" si="81"/>
        <v>6761</v>
      </c>
      <c r="N54" s="97">
        <f t="shared" si="81"/>
        <v>6781</v>
      </c>
      <c r="O54" s="97">
        <f t="shared" si="81"/>
        <v>6801</v>
      </c>
      <c r="P54" s="135">
        <f t="shared" si="81"/>
        <v>57792</v>
      </c>
      <c r="Q54" s="97">
        <f t="shared" si="81"/>
        <v>6821</v>
      </c>
      <c r="R54" s="97">
        <f t="shared" si="81"/>
        <v>6841</v>
      </c>
      <c r="S54" s="97">
        <f t="shared" si="81"/>
        <v>6861</v>
      </c>
      <c r="T54" s="97">
        <f t="shared" si="81"/>
        <v>6881</v>
      </c>
      <c r="U54" s="97">
        <f t="shared" si="81"/>
        <v>6901</v>
      </c>
      <c r="V54" s="97">
        <f t="shared" si="81"/>
        <v>6921</v>
      </c>
      <c r="W54" s="97">
        <f t="shared" si="81"/>
        <v>6941</v>
      </c>
      <c r="X54" s="97">
        <f t="shared" si="81"/>
        <v>6961</v>
      </c>
      <c r="Y54" s="97">
        <f t="shared" si="81"/>
        <v>6981</v>
      </c>
      <c r="Z54" s="97">
        <f t="shared" si="81"/>
        <v>7001</v>
      </c>
      <c r="AA54" s="97">
        <f t="shared" si="81"/>
        <v>7021</v>
      </c>
      <c r="AB54" s="97">
        <f t="shared" si="81"/>
        <v>7041</v>
      </c>
      <c r="AC54" s="135">
        <f t="shared" si="81"/>
        <v>83172</v>
      </c>
      <c r="AD54" s="97">
        <f t="shared" si="81"/>
        <v>7061</v>
      </c>
      <c r="AE54" s="97">
        <f t="shared" si="81"/>
        <v>7081</v>
      </c>
      <c r="AF54" s="97">
        <f t="shared" si="81"/>
        <v>7101</v>
      </c>
      <c r="AG54" s="97">
        <f t="shared" si="81"/>
        <v>7121</v>
      </c>
      <c r="AH54" s="97">
        <f t="shared" si="81"/>
        <v>7141</v>
      </c>
      <c r="AI54" s="97">
        <f t="shared" si="81"/>
        <v>7161</v>
      </c>
      <c r="AJ54" s="97">
        <f t="shared" si="81"/>
        <v>7181</v>
      </c>
      <c r="AK54" s="97">
        <f t="shared" si="81"/>
        <v>7201</v>
      </c>
      <c r="AL54" s="97">
        <f t="shared" si="81"/>
        <v>7221</v>
      </c>
      <c r="AM54" s="97">
        <f t="shared" si="81"/>
        <v>7241</v>
      </c>
      <c r="AN54" s="97">
        <f t="shared" si="81"/>
        <v>7261</v>
      </c>
      <c r="AO54" s="97">
        <f t="shared" si="81"/>
        <v>7281</v>
      </c>
      <c r="AP54" s="135">
        <f t="shared" si="81"/>
        <v>86052</v>
      </c>
      <c r="AQ54" s="97">
        <f t="shared" si="81"/>
        <v>7301</v>
      </c>
      <c r="AR54" s="97">
        <f t="shared" si="81"/>
        <v>7321</v>
      </c>
      <c r="AS54" s="97">
        <f t="shared" si="81"/>
        <v>7341</v>
      </c>
      <c r="AT54" s="97">
        <f t="shared" si="81"/>
        <v>7361</v>
      </c>
      <c r="AU54" s="97">
        <f t="shared" si="81"/>
        <v>7381</v>
      </c>
      <c r="AV54" s="97">
        <f t="shared" si="81"/>
        <v>7401</v>
      </c>
      <c r="AW54" s="97">
        <f t="shared" si="81"/>
        <v>7421</v>
      </c>
      <c r="AX54" s="97">
        <f t="shared" si="81"/>
        <v>7441</v>
      </c>
      <c r="AY54" s="97">
        <f t="shared" si="81"/>
        <v>7461</v>
      </c>
      <c r="AZ54" s="97">
        <f t="shared" si="81"/>
        <v>7481</v>
      </c>
      <c r="BA54" s="97">
        <f t="shared" si="81"/>
        <v>7501</v>
      </c>
      <c r="BB54" s="97">
        <f t="shared" si="81"/>
        <v>7521</v>
      </c>
      <c r="BC54" s="135">
        <f t="shared" si="81"/>
        <v>88932</v>
      </c>
      <c r="BD54" s="97">
        <f t="shared" si="81"/>
        <v>7541</v>
      </c>
      <c r="BE54" s="97">
        <f t="shared" si="81"/>
        <v>7561</v>
      </c>
      <c r="BF54" s="97">
        <f t="shared" si="81"/>
        <v>7581</v>
      </c>
      <c r="BG54" s="97">
        <f t="shared" si="81"/>
        <v>7601</v>
      </c>
      <c r="BH54" s="97">
        <f t="shared" si="81"/>
        <v>7621</v>
      </c>
      <c r="BI54" s="97">
        <f t="shared" si="81"/>
        <v>7641</v>
      </c>
      <c r="BJ54" s="97">
        <f t="shared" si="81"/>
        <v>7661</v>
      </c>
      <c r="BK54" s="97">
        <f t="shared" si="81"/>
        <v>7681</v>
      </c>
      <c r="BL54" s="97">
        <f t="shared" si="81"/>
        <v>7701</v>
      </c>
      <c r="BM54" s="97">
        <f t="shared" si="81"/>
        <v>7721</v>
      </c>
      <c r="BN54" s="97">
        <f t="shared" si="81"/>
        <v>7741</v>
      </c>
      <c r="BO54" s="97">
        <f t="shared" si="81"/>
        <v>7761</v>
      </c>
      <c r="BP54" s="135">
        <f t="shared" si="81"/>
        <v>91812</v>
      </c>
    </row>
    <row r="55" spans="1:68" s="77" customFormat="1" ht="9.75" customHeight="1" thickTop="1" thickBot="1" x14ac:dyDescent="0.25">
      <c r="A55" s="74"/>
      <c r="B55" s="151"/>
      <c r="C55" s="110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135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35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135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135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135"/>
    </row>
    <row r="56" spans="1:68" s="77" customFormat="1" ht="15.75" customHeight="1" thickTop="1" thickBot="1" x14ac:dyDescent="0.25">
      <c r="A56" s="74"/>
      <c r="B56" s="149" t="s">
        <v>109</v>
      </c>
      <c r="C56" s="96"/>
      <c r="D56" s="97">
        <f t="shared" ref="D56:O56" si="82">+D24-D41-D54</f>
        <v>-3591</v>
      </c>
      <c r="E56" s="97">
        <f t="shared" si="82"/>
        <v>-2792.192</v>
      </c>
      <c r="F56" s="97">
        <f t="shared" si="82"/>
        <v>-1341.1839999999997</v>
      </c>
      <c r="G56" s="97">
        <f t="shared" si="82"/>
        <v>-485.17600000000039</v>
      </c>
      <c r="H56" s="97">
        <f t="shared" si="82"/>
        <v>965.83200000000079</v>
      </c>
      <c r="I56" s="97">
        <f t="shared" si="82"/>
        <v>2440.84</v>
      </c>
      <c r="J56" s="97">
        <f t="shared" si="82"/>
        <v>-1032.152</v>
      </c>
      <c r="K56" s="97">
        <f t="shared" si="82"/>
        <v>442.85600000000159</v>
      </c>
      <c r="L56" s="97">
        <f t="shared" si="82"/>
        <v>1917.8640000000014</v>
      </c>
      <c r="M56" s="97">
        <f t="shared" si="82"/>
        <v>2797.8719999999994</v>
      </c>
      <c r="N56" s="97">
        <f t="shared" si="82"/>
        <v>4272.880000000001</v>
      </c>
      <c r="O56" s="97">
        <f t="shared" si="82"/>
        <v>5747.8880000000026</v>
      </c>
      <c r="P56" s="135">
        <f t="shared" si="1"/>
        <v>9344.3280000000068</v>
      </c>
      <c r="Q56" s="97">
        <f t="shared" ref="Q56:AB56" si="83">+Q24-Q41-Q54</f>
        <v>6024.8959999999988</v>
      </c>
      <c r="R56" s="97">
        <f t="shared" si="83"/>
        <v>7499.9039999999986</v>
      </c>
      <c r="S56" s="97">
        <f t="shared" si="83"/>
        <v>8974.9120000000039</v>
      </c>
      <c r="T56" s="97">
        <f t="shared" si="83"/>
        <v>9854.9199999999983</v>
      </c>
      <c r="U56" s="97">
        <f t="shared" si="83"/>
        <v>11329.928000000004</v>
      </c>
      <c r="V56" s="97">
        <f t="shared" si="83"/>
        <v>12804.936000000002</v>
      </c>
      <c r="W56" s="97">
        <f t="shared" si="83"/>
        <v>13081.944</v>
      </c>
      <c r="X56" s="97">
        <f t="shared" si="83"/>
        <v>14556.951999999997</v>
      </c>
      <c r="Y56" s="97">
        <f t="shared" si="83"/>
        <v>16031.96</v>
      </c>
      <c r="Z56" s="97">
        <f t="shared" si="83"/>
        <v>16911.968000000001</v>
      </c>
      <c r="AA56" s="97">
        <f t="shared" si="83"/>
        <v>18386.976000000006</v>
      </c>
      <c r="AB56" s="97">
        <f t="shared" si="83"/>
        <v>19861.983999999997</v>
      </c>
      <c r="AC56" s="135">
        <f t="shared" si="3"/>
        <v>155321.27999999997</v>
      </c>
      <c r="AD56" s="97">
        <f t="shared" ref="AD56:AO56" si="84">+AD24-AD41-AD54</f>
        <v>20138.991999999998</v>
      </c>
      <c r="AE56" s="97">
        <f t="shared" si="84"/>
        <v>21614.000000000007</v>
      </c>
      <c r="AF56" s="97">
        <f t="shared" si="84"/>
        <v>23089.008000000002</v>
      </c>
      <c r="AG56" s="97">
        <f t="shared" si="84"/>
        <v>23969.016000000007</v>
      </c>
      <c r="AH56" s="97">
        <f t="shared" si="84"/>
        <v>25444.024000000005</v>
      </c>
      <c r="AI56" s="97">
        <f t="shared" si="84"/>
        <v>26919.031999999999</v>
      </c>
      <c r="AJ56" s="97">
        <f t="shared" si="84"/>
        <v>27196.04</v>
      </c>
      <c r="AK56" s="97">
        <f t="shared" si="84"/>
        <v>28671.047999999995</v>
      </c>
      <c r="AL56" s="97">
        <f t="shared" si="84"/>
        <v>30146.056000000004</v>
      </c>
      <c r="AM56" s="97">
        <f t="shared" si="84"/>
        <v>31026.064000000006</v>
      </c>
      <c r="AN56" s="97">
        <f t="shared" si="84"/>
        <v>32501.072000000007</v>
      </c>
      <c r="AO56" s="97">
        <f t="shared" si="84"/>
        <v>33976.080000000002</v>
      </c>
      <c r="AP56" s="135">
        <f t="shared" si="4"/>
        <v>324690.43200000009</v>
      </c>
      <c r="AQ56" s="97">
        <f t="shared" ref="AQ56:BB56" si="85">+AQ24-AQ41-AQ54</f>
        <v>34253.088000000003</v>
      </c>
      <c r="AR56" s="97">
        <f t="shared" si="85"/>
        <v>35728.095999999998</v>
      </c>
      <c r="AS56" s="97">
        <f t="shared" si="85"/>
        <v>37203.103999999999</v>
      </c>
      <c r="AT56" s="97">
        <f t="shared" si="85"/>
        <v>38083.112000000016</v>
      </c>
      <c r="AU56" s="97">
        <f t="shared" si="85"/>
        <v>39558.120000000003</v>
      </c>
      <c r="AV56" s="97">
        <f t="shared" si="85"/>
        <v>41033.127999999997</v>
      </c>
      <c r="AW56" s="97">
        <f t="shared" si="85"/>
        <v>41310.135999999999</v>
      </c>
      <c r="AX56" s="97">
        <f t="shared" si="85"/>
        <v>42785.144</v>
      </c>
      <c r="AY56" s="97">
        <f t="shared" si="85"/>
        <v>44260.152000000016</v>
      </c>
      <c r="AZ56" s="97">
        <f t="shared" si="85"/>
        <v>45140.160000000011</v>
      </c>
      <c r="BA56" s="97">
        <f t="shared" si="85"/>
        <v>46615.167999999998</v>
      </c>
      <c r="BB56" s="97">
        <f t="shared" si="85"/>
        <v>48090.175999999999</v>
      </c>
      <c r="BC56" s="135">
        <f t="shared" si="5"/>
        <v>494059.58399999997</v>
      </c>
      <c r="BD56" s="97">
        <f t="shared" ref="BD56:BO56" si="86">+BD24-BD41-BD54</f>
        <v>48367.183999999994</v>
      </c>
      <c r="BE56" s="97">
        <f t="shared" si="86"/>
        <v>49842.19200000001</v>
      </c>
      <c r="BF56" s="97">
        <f t="shared" si="86"/>
        <v>51317.200000000012</v>
      </c>
      <c r="BG56" s="97">
        <f t="shared" si="86"/>
        <v>52197.207999999999</v>
      </c>
      <c r="BH56" s="97">
        <f t="shared" si="86"/>
        <v>53672.216</v>
      </c>
      <c r="BI56" s="97">
        <f t="shared" si="86"/>
        <v>55147.224000000002</v>
      </c>
      <c r="BJ56" s="97">
        <f t="shared" si="86"/>
        <v>55424.232000000018</v>
      </c>
      <c r="BK56" s="97">
        <f t="shared" si="86"/>
        <v>56899.240000000013</v>
      </c>
      <c r="BL56" s="97">
        <f t="shared" si="86"/>
        <v>58374.248000000021</v>
      </c>
      <c r="BM56" s="97">
        <f t="shared" si="86"/>
        <v>59254.255999999994</v>
      </c>
      <c r="BN56" s="97">
        <f t="shared" si="86"/>
        <v>60729.263999999996</v>
      </c>
      <c r="BO56" s="97">
        <f t="shared" si="86"/>
        <v>62204.272000000012</v>
      </c>
      <c r="BP56" s="135">
        <f t="shared" si="6"/>
        <v>663428.73599999992</v>
      </c>
    </row>
    <row r="57" spans="1:68" s="77" customFormat="1" ht="7.5" customHeight="1" thickTop="1" x14ac:dyDescent="0.2">
      <c r="A57" s="74"/>
      <c r="B57" s="92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137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137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137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137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137"/>
    </row>
    <row r="58" spans="1:68" s="54" customFormat="1" ht="15.75" customHeight="1" x14ac:dyDescent="0.2">
      <c r="A58" s="59" t="s">
        <v>108</v>
      </c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138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138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138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138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138"/>
    </row>
    <row r="59" spans="1:68" s="77" customFormat="1" ht="15.75" customHeight="1" x14ac:dyDescent="0.2">
      <c r="A59" s="74"/>
      <c r="B59" s="111" t="s">
        <v>132</v>
      </c>
      <c r="D59" s="112"/>
      <c r="E59" s="112">
        <f t="shared" ref="E59:AJ59" si="87">+E41/E24</f>
        <v>0.96817748917748903</v>
      </c>
      <c r="F59" s="112">
        <f t="shared" si="87"/>
        <v>0.5860887445887446</v>
      </c>
      <c r="G59" s="112">
        <f t="shared" si="87"/>
        <v>0.56604906204906213</v>
      </c>
      <c r="H59" s="112">
        <f t="shared" si="87"/>
        <v>0.47553679653679648</v>
      </c>
      <c r="I59" s="112">
        <f t="shared" si="87"/>
        <v>0.42088831392841741</v>
      </c>
      <c r="J59" s="112">
        <f t="shared" si="87"/>
        <v>0.49203870967741936</v>
      </c>
      <c r="K59" s="112">
        <f t="shared" si="87"/>
        <v>0.45079300827966878</v>
      </c>
      <c r="L59" s="112">
        <f t="shared" si="87"/>
        <v>0.41995819935691314</v>
      </c>
      <c r="M59" s="112">
        <f t="shared" si="87"/>
        <v>0.43142564834641928</v>
      </c>
      <c r="N59" s="112">
        <f t="shared" si="87"/>
        <v>0.40875695335900725</v>
      </c>
      <c r="O59" s="112">
        <f t="shared" si="87"/>
        <v>0.3902386783284742</v>
      </c>
      <c r="P59" s="139">
        <f t="shared" si="87"/>
        <v>0.45406967213114757</v>
      </c>
      <c r="Q59" s="112">
        <f t="shared" si="87"/>
        <v>0.42815633903133909</v>
      </c>
      <c r="R59" s="112">
        <f t="shared" si="87"/>
        <v>0.4110027928371941</v>
      </c>
      <c r="S59" s="112">
        <f t="shared" si="87"/>
        <v>0.39631320524550162</v>
      </c>
      <c r="T59" s="112">
        <f t="shared" si="87"/>
        <v>0.40475458813486981</v>
      </c>
      <c r="U59" s="112">
        <f t="shared" si="87"/>
        <v>0.39230239999999994</v>
      </c>
      <c r="V59" s="112">
        <f t="shared" si="87"/>
        <v>0.38132179149416634</v>
      </c>
      <c r="W59" s="112">
        <f t="shared" si="87"/>
        <v>0.40704382847666432</v>
      </c>
      <c r="X59" s="112">
        <f t="shared" si="87"/>
        <v>0.39644474363289578</v>
      </c>
      <c r="Y59" s="112">
        <f t="shared" si="87"/>
        <v>0.38690963341858486</v>
      </c>
      <c r="Z59" s="112">
        <f t="shared" si="87"/>
        <v>0.39337980720446469</v>
      </c>
      <c r="AA59" s="112">
        <f t="shared" si="87"/>
        <v>0.3848543482471431</v>
      </c>
      <c r="AB59" s="112">
        <f t="shared" si="87"/>
        <v>0.37707270538112442</v>
      </c>
      <c r="AC59" s="139">
        <f t="shared" si="87"/>
        <v>0.39455187960762811</v>
      </c>
      <c r="AD59" s="112">
        <f t="shared" si="87"/>
        <v>0.39652129925452612</v>
      </c>
      <c r="AE59" s="112">
        <f t="shared" si="87"/>
        <v>0.388895987733197</v>
      </c>
      <c r="AF59" s="112">
        <f t="shared" si="87"/>
        <v>0.38185896805896802</v>
      </c>
      <c r="AG59" s="112">
        <f t="shared" si="87"/>
        <v>0.38707483636937146</v>
      </c>
      <c r="AH59" s="112">
        <f t="shared" si="87"/>
        <v>0.38060705596107053</v>
      </c>
      <c r="AI59" s="112">
        <f t="shared" si="87"/>
        <v>0.37458650811128241</v>
      </c>
      <c r="AJ59" s="112">
        <f t="shared" si="87"/>
        <v>0.39021853270895412</v>
      </c>
      <c r="AK59" s="112">
        <f t="shared" ref="AK59:BP59" si="88">+AK41/AK24</f>
        <v>0.38427655338139377</v>
      </c>
      <c r="AL59" s="112">
        <f t="shared" si="88"/>
        <v>0.37870683692471402</v>
      </c>
      <c r="AM59" s="112">
        <f t="shared" si="88"/>
        <v>0.38306790481717934</v>
      </c>
      <c r="AN59" s="112">
        <f t="shared" si="88"/>
        <v>0.37786218550506945</v>
      </c>
      <c r="AO59" s="112">
        <f t="shared" si="88"/>
        <v>0.37295458690497901</v>
      </c>
      <c r="AP59" s="139">
        <f t="shared" si="88"/>
        <v>0.3825353393224375</v>
      </c>
      <c r="AQ59" s="112">
        <f t="shared" si="88"/>
        <v>0.386021158392435</v>
      </c>
      <c r="AR59" s="112">
        <f t="shared" si="88"/>
        <v>0.38115841527226729</v>
      </c>
      <c r="AS59" s="112">
        <f t="shared" si="88"/>
        <v>0.37655212182286418</v>
      </c>
      <c r="AT59" s="112">
        <f t="shared" si="88"/>
        <v>0.38029629629629619</v>
      </c>
      <c r="AU59" s="112">
        <f t="shared" si="88"/>
        <v>0.3759423526909168</v>
      </c>
      <c r="AV59" s="112">
        <f t="shared" si="88"/>
        <v>0.37180119325551236</v>
      </c>
      <c r="AW59" s="112">
        <f t="shared" si="88"/>
        <v>0.38302522029778185</v>
      </c>
      <c r="AX59" s="112">
        <f t="shared" si="88"/>
        <v>0.37891200474847903</v>
      </c>
      <c r="AY59" s="112">
        <f t="shared" si="88"/>
        <v>0.37498607888631086</v>
      </c>
      <c r="AZ59" s="112">
        <f t="shared" si="88"/>
        <v>0.37826504088094898</v>
      </c>
      <c r="BA59" s="112">
        <f t="shared" si="88"/>
        <v>0.3745241793804901</v>
      </c>
      <c r="BB59" s="112">
        <f t="shared" si="88"/>
        <v>0.37094276277091537</v>
      </c>
      <c r="BC59" s="139">
        <f t="shared" si="88"/>
        <v>0.37748094615719746</v>
      </c>
      <c r="BD59" s="112">
        <f t="shared" si="88"/>
        <v>0.38077946127946133</v>
      </c>
      <c r="BE59" s="112">
        <f t="shared" si="88"/>
        <v>0.37721659506140692</v>
      </c>
      <c r="BF59" s="112">
        <f t="shared" si="88"/>
        <v>0.37379646168240194</v>
      </c>
      <c r="BG59" s="112">
        <f t="shared" si="88"/>
        <v>0.37671244527829895</v>
      </c>
      <c r="BH59" s="112">
        <f t="shared" si="88"/>
        <v>0.37343375858684985</v>
      </c>
      <c r="BI59" s="112">
        <f t="shared" si="88"/>
        <v>0.37027897460584908</v>
      </c>
      <c r="BJ59" s="112">
        <f t="shared" si="88"/>
        <v>0.37903346720214182</v>
      </c>
      <c r="BK59" s="112">
        <f t="shared" si="88"/>
        <v>0.37589160771579883</v>
      </c>
      <c r="BL59" s="112">
        <f t="shared" si="88"/>
        <v>0.37286211085801058</v>
      </c>
      <c r="BM59" s="112">
        <f t="shared" si="88"/>
        <v>0.37548715079631501</v>
      </c>
      <c r="BN59" s="112">
        <f t="shared" si="88"/>
        <v>0.37256923979180417</v>
      </c>
      <c r="BO59" s="112">
        <f t="shared" si="88"/>
        <v>0.36975036932944183</v>
      </c>
      <c r="BP59" s="139">
        <f t="shared" si="88"/>
        <v>0.37469718827620474</v>
      </c>
    </row>
    <row r="60" spans="1:68" s="77" customFormat="1" ht="15.75" customHeight="1" x14ac:dyDescent="0.2">
      <c r="A60" s="74"/>
      <c r="B60" s="111" t="s">
        <v>111</v>
      </c>
      <c r="D60" s="112"/>
      <c r="E60" s="112">
        <f t="shared" ref="E60:BO60" si="89">1-E59</f>
        <v>3.1822510822510974E-2</v>
      </c>
      <c r="F60" s="112">
        <f t="shared" si="89"/>
        <v>0.4139112554112554</v>
      </c>
      <c r="G60" s="112">
        <f t="shared" si="89"/>
        <v>0.43395093795093787</v>
      </c>
      <c r="H60" s="112">
        <f t="shared" si="89"/>
        <v>0.52446320346320352</v>
      </c>
      <c r="I60" s="112">
        <f>1-I59</f>
        <v>0.57911168607158259</v>
      </c>
      <c r="J60" s="112">
        <f t="shared" si="89"/>
        <v>0.50796129032258064</v>
      </c>
      <c r="K60" s="112">
        <f t="shared" si="89"/>
        <v>0.54920699172033127</v>
      </c>
      <c r="L60" s="112">
        <f t="shared" si="89"/>
        <v>0.58004180064308686</v>
      </c>
      <c r="M60" s="112">
        <f t="shared" si="89"/>
        <v>0.56857435165358072</v>
      </c>
      <c r="N60" s="112">
        <f t="shared" si="89"/>
        <v>0.59124304664099281</v>
      </c>
      <c r="O60" s="112">
        <f t="shared" si="89"/>
        <v>0.60976132167152586</v>
      </c>
      <c r="P60" s="139">
        <f t="shared" ref="P60" si="90">1-P59</f>
        <v>0.54593032786885243</v>
      </c>
      <c r="Q60" s="112">
        <f t="shared" si="89"/>
        <v>0.57184366096866091</v>
      </c>
      <c r="R60" s="112">
        <f t="shared" si="89"/>
        <v>0.5889972071628059</v>
      </c>
      <c r="S60" s="112">
        <f t="shared" si="89"/>
        <v>0.60368679475449838</v>
      </c>
      <c r="T60" s="112">
        <f t="shared" si="89"/>
        <v>0.59524541186513025</v>
      </c>
      <c r="U60" s="112">
        <f t="shared" si="89"/>
        <v>0.60769760000000006</v>
      </c>
      <c r="V60" s="112">
        <f t="shared" si="89"/>
        <v>0.61867820850583366</v>
      </c>
      <c r="W60" s="112">
        <f t="shared" si="89"/>
        <v>0.59295617152333568</v>
      </c>
      <c r="X60" s="112">
        <f t="shared" si="89"/>
        <v>0.60355525636710428</v>
      </c>
      <c r="Y60" s="112">
        <f t="shared" si="89"/>
        <v>0.61309036658141514</v>
      </c>
      <c r="Z60" s="112">
        <f t="shared" si="89"/>
        <v>0.60662019279553525</v>
      </c>
      <c r="AA60" s="112">
        <f t="shared" si="89"/>
        <v>0.61514565175285685</v>
      </c>
      <c r="AB60" s="112">
        <f t="shared" si="89"/>
        <v>0.62292729461887553</v>
      </c>
      <c r="AC60" s="139">
        <f t="shared" si="89"/>
        <v>0.60544812039237184</v>
      </c>
      <c r="AD60" s="112">
        <f t="shared" si="89"/>
        <v>0.60347870074547383</v>
      </c>
      <c r="AE60" s="112">
        <f t="shared" si="89"/>
        <v>0.611104012266803</v>
      </c>
      <c r="AF60" s="112">
        <f t="shared" si="89"/>
        <v>0.61814103194103198</v>
      </c>
      <c r="AG60" s="112">
        <f t="shared" si="89"/>
        <v>0.61292516363062854</v>
      </c>
      <c r="AH60" s="112">
        <f t="shared" si="89"/>
        <v>0.61939294403892942</v>
      </c>
      <c r="AI60" s="112">
        <f t="shared" si="89"/>
        <v>0.62541349188871753</v>
      </c>
      <c r="AJ60" s="112">
        <f t="shared" si="89"/>
        <v>0.60978146729104588</v>
      </c>
      <c r="AK60" s="112">
        <f t="shared" si="89"/>
        <v>0.61572344661860623</v>
      </c>
      <c r="AL60" s="112">
        <f t="shared" si="89"/>
        <v>0.62129316307528604</v>
      </c>
      <c r="AM60" s="112">
        <f t="shared" si="89"/>
        <v>0.61693209518282066</v>
      </c>
      <c r="AN60" s="112">
        <f t="shared" si="89"/>
        <v>0.62213781449493055</v>
      </c>
      <c r="AO60" s="112">
        <f t="shared" si="89"/>
        <v>0.62704541309502093</v>
      </c>
      <c r="AP60" s="139">
        <f t="shared" ref="AP60" si="91">1-AP59</f>
        <v>0.61746466067756245</v>
      </c>
      <c r="AQ60" s="112">
        <f t="shared" si="89"/>
        <v>0.613978841607565</v>
      </c>
      <c r="AR60" s="112">
        <f t="shared" si="89"/>
        <v>0.61884158472773265</v>
      </c>
      <c r="AS60" s="112">
        <f t="shared" si="89"/>
        <v>0.62344787817713576</v>
      </c>
      <c r="AT60" s="112">
        <f t="shared" si="89"/>
        <v>0.61970370370370387</v>
      </c>
      <c r="AU60" s="112">
        <f t="shared" si="89"/>
        <v>0.6240576473090832</v>
      </c>
      <c r="AV60" s="112">
        <f t="shared" si="89"/>
        <v>0.62819880674448769</v>
      </c>
      <c r="AW60" s="112">
        <f t="shared" si="89"/>
        <v>0.61697477970221815</v>
      </c>
      <c r="AX60" s="112">
        <f t="shared" si="89"/>
        <v>0.62108799525152092</v>
      </c>
      <c r="AY60" s="112">
        <f t="shared" si="89"/>
        <v>0.62501392111368914</v>
      </c>
      <c r="AZ60" s="112">
        <f t="shared" si="89"/>
        <v>0.62173495911905108</v>
      </c>
      <c r="BA60" s="112">
        <f t="shared" si="89"/>
        <v>0.6254758206195099</v>
      </c>
      <c r="BB60" s="112">
        <f t="shared" si="89"/>
        <v>0.62905723722908458</v>
      </c>
      <c r="BC60" s="139">
        <f t="shared" si="89"/>
        <v>0.62251905384280248</v>
      </c>
      <c r="BD60" s="112">
        <f t="shared" si="89"/>
        <v>0.61922053872053873</v>
      </c>
      <c r="BE60" s="112">
        <f t="shared" si="89"/>
        <v>0.62278340493859308</v>
      </c>
      <c r="BF60" s="112">
        <f t="shared" si="89"/>
        <v>0.62620353831759812</v>
      </c>
      <c r="BG60" s="112">
        <f t="shared" si="89"/>
        <v>0.62328755472170105</v>
      </c>
      <c r="BH60" s="112">
        <f t="shared" si="89"/>
        <v>0.62656624141315009</v>
      </c>
      <c r="BI60" s="112">
        <f t="shared" si="89"/>
        <v>0.62972102539415098</v>
      </c>
      <c r="BJ60" s="112">
        <f t="shared" si="89"/>
        <v>0.62096653279785818</v>
      </c>
      <c r="BK60" s="112">
        <f t="shared" si="89"/>
        <v>0.62410839228420123</v>
      </c>
      <c r="BL60" s="112">
        <f t="shared" si="89"/>
        <v>0.62713788914198942</v>
      </c>
      <c r="BM60" s="112">
        <f t="shared" si="89"/>
        <v>0.62451284920368499</v>
      </c>
      <c r="BN60" s="112">
        <f t="shared" si="89"/>
        <v>0.62743076020819588</v>
      </c>
      <c r="BO60" s="112">
        <f t="shared" si="89"/>
        <v>0.63024963067055817</v>
      </c>
      <c r="BP60" s="139">
        <f t="shared" ref="BP60" si="92">1-BP59</f>
        <v>0.62530281172379532</v>
      </c>
    </row>
    <row r="61" spans="1:68" s="77" customFormat="1" ht="15.75" customHeight="1" x14ac:dyDescent="0.2">
      <c r="A61" s="74"/>
      <c r="B61" s="111" t="s">
        <v>110</v>
      </c>
      <c r="D61" s="112"/>
      <c r="E61" s="112">
        <f t="shared" ref="E61:AJ61" si="93">E56/E24</f>
        <v>-1.5109264069264068</v>
      </c>
      <c r="F61" s="112">
        <f t="shared" si="93"/>
        <v>-0.36287445887445874</v>
      </c>
      <c r="G61" s="112">
        <f t="shared" si="93"/>
        <v>-8.7513708513708585E-2</v>
      </c>
      <c r="H61" s="112">
        <f t="shared" si="93"/>
        <v>0.130659090909091</v>
      </c>
      <c r="I61" s="112">
        <f t="shared" si="93"/>
        <v>0.26313497197067703</v>
      </c>
      <c r="J61" s="112">
        <f t="shared" si="93"/>
        <v>-9.2486738351254483E-2</v>
      </c>
      <c r="K61" s="112">
        <f t="shared" si="93"/>
        <v>3.3950935295921615E-2</v>
      </c>
      <c r="L61" s="112">
        <f t="shared" si="93"/>
        <v>0.12847427652733126</v>
      </c>
      <c r="M61" s="112">
        <f t="shared" si="93"/>
        <v>0.16642112776588147</v>
      </c>
      <c r="N61" s="112">
        <f t="shared" si="93"/>
        <v>0.22854514334617035</v>
      </c>
      <c r="O61" s="112">
        <f t="shared" si="93"/>
        <v>0.27929484936831883</v>
      </c>
      <c r="P61" s="139">
        <f t="shared" si="93"/>
        <v>7.5984972677595686E-2</v>
      </c>
      <c r="Q61" s="112">
        <f t="shared" si="93"/>
        <v>0.26820227920227913</v>
      </c>
      <c r="R61" s="112">
        <f t="shared" si="93"/>
        <v>0.30802957121734842</v>
      </c>
      <c r="S61" s="112">
        <f t="shared" si="93"/>
        <v>0.34213601707837765</v>
      </c>
      <c r="T61" s="112">
        <f t="shared" si="93"/>
        <v>0.35050931853748751</v>
      </c>
      <c r="U61" s="112">
        <f t="shared" si="93"/>
        <v>0.37766426666666675</v>
      </c>
      <c r="V61" s="112">
        <f t="shared" si="93"/>
        <v>0.40161008656379377</v>
      </c>
      <c r="W61" s="112">
        <f t="shared" si="93"/>
        <v>0.38740653873489694</v>
      </c>
      <c r="X61" s="112">
        <f t="shared" si="93"/>
        <v>0.40830674295972169</v>
      </c>
      <c r="Y61" s="112">
        <f t="shared" si="93"/>
        <v>0.42710890878090363</v>
      </c>
      <c r="Z61" s="112">
        <f t="shared" si="93"/>
        <v>0.4290199898528666</v>
      </c>
      <c r="AA61" s="112">
        <f t="shared" si="93"/>
        <v>0.44516211504938996</v>
      </c>
      <c r="AB61" s="112">
        <f t="shared" si="93"/>
        <v>0.4598958970084282</v>
      </c>
      <c r="AC61" s="139">
        <f t="shared" si="93"/>
        <v>0.39430451471394617</v>
      </c>
      <c r="AD61" s="112">
        <f t="shared" si="93"/>
        <v>0.44681824636137729</v>
      </c>
      <c r="AE61" s="112">
        <f t="shared" si="93"/>
        <v>0.46030326262884413</v>
      </c>
      <c r="AF61" s="112">
        <f t="shared" si="93"/>
        <v>0.47274791154791157</v>
      </c>
      <c r="AG61" s="112">
        <f t="shared" si="93"/>
        <v>0.47253797019162536</v>
      </c>
      <c r="AH61" s="112">
        <f t="shared" si="93"/>
        <v>0.48365313260340637</v>
      </c>
      <c r="AI61" s="112">
        <f t="shared" si="93"/>
        <v>0.49399970637891799</v>
      </c>
      <c r="AJ61" s="112">
        <f t="shared" si="93"/>
        <v>0.48240456932027814</v>
      </c>
      <c r="AK61" s="112">
        <f t="shared" ref="AK61:BP61" si="94">AK56/AK24</f>
        <v>0.49212234809474759</v>
      </c>
      <c r="AL61" s="112">
        <f t="shared" si="94"/>
        <v>0.50123131151902101</v>
      </c>
      <c r="AM61" s="112">
        <f t="shared" si="94"/>
        <v>0.50019449280969885</v>
      </c>
      <c r="AN61" s="112">
        <f t="shared" si="94"/>
        <v>0.50852847665540124</v>
      </c>
      <c r="AO61" s="112">
        <f t="shared" si="94"/>
        <v>0.5163851905890936</v>
      </c>
      <c r="AP61" s="139">
        <f t="shared" si="94"/>
        <v>0.48810361871775459</v>
      </c>
      <c r="AQ61" s="112">
        <f t="shared" si="94"/>
        <v>0.50610354609929087</v>
      </c>
      <c r="AR61" s="112">
        <f t="shared" si="94"/>
        <v>0.51360036800644004</v>
      </c>
      <c r="AS61" s="112">
        <f t="shared" si="94"/>
        <v>0.52070182510357177</v>
      </c>
      <c r="AT61" s="112">
        <f t="shared" si="94"/>
        <v>0.51932460590192564</v>
      </c>
      <c r="AU61" s="112">
        <f t="shared" si="94"/>
        <v>0.5259269304403319</v>
      </c>
      <c r="AV61" s="112">
        <f t="shared" si="94"/>
        <v>0.53220658884565497</v>
      </c>
      <c r="AW61" s="112">
        <f t="shared" si="94"/>
        <v>0.52301904183125691</v>
      </c>
      <c r="AX61" s="112">
        <f t="shared" si="94"/>
        <v>0.52907384874115848</v>
      </c>
      <c r="AY61" s="112">
        <f t="shared" si="94"/>
        <v>0.53485295823665902</v>
      </c>
      <c r="AZ61" s="112">
        <f t="shared" si="94"/>
        <v>0.53334467602438684</v>
      </c>
      <c r="BA61" s="112">
        <f t="shared" si="94"/>
        <v>0.53877910309754973</v>
      </c>
      <c r="BB61" s="112">
        <f t="shared" si="94"/>
        <v>0.54398190127143564</v>
      </c>
      <c r="BC61" s="139">
        <f t="shared" si="94"/>
        <v>0.52755736654621865</v>
      </c>
      <c r="BD61" s="112">
        <f t="shared" si="94"/>
        <v>0.53569891901470845</v>
      </c>
      <c r="BE61" s="112">
        <f t="shared" si="94"/>
        <v>0.54075198541856528</v>
      </c>
      <c r="BF61" s="112">
        <f t="shared" si="94"/>
        <v>0.54560261971591395</v>
      </c>
      <c r="BG61" s="112">
        <f t="shared" si="94"/>
        <v>0.54406095476339378</v>
      </c>
      <c r="BH61" s="112">
        <f t="shared" si="94"/>
        <v>0.54866102387962057</v>
      </c>
      <c r="BI61" s="112">
        <f t="shared" si="94"/>
        <v>0.55308725478396925</v>
      </c>
      <c r="BJ61" s="112">
        <f t="shared" si="94"/>
        <v>0.54555705173635727</v>
      </c>
      <c r="BK61" s="112">
        <f t="shared" si="94"/>
        <v>0.54987861919672198</v>
      </c>
      <c r="BL61" s="112">
        <f t="shared" si="94"/>
        <v>0.55404563401670481</v>
      </c>
      <c r="BM61" s="112">
        <f t="shared" si="94"/>
        <v>0.5525181455372794</v>
      </c>
      <c r="BN61" s="112">
        <f t="shared" si="94"/>
        <v>0.55649571145810417</v>
      </c>
      <c r="BO61" s="112">
        <f t="shared" si="94"/>
        <v>0.56033826973660505</v>
      </c>
      <c r="BP61" s="139">
        <f t="shared" si="94"/>
        <v>0.54928691505216087</v>
      </c>
    </row>
    <row r="62" spans="1:68" s="73" customFormat="1" ht="15.75" customHeight="1" x14ac:dyDescent="0.2">
      <c r="A62" s="71"/>
      <c r="B62" s="72" t="s">
        <v>102</v>
      </c>
      <c r="D62" s="113"/>
      <c r="E62" s="113">
        <f t="shared" ref="E62:O62" si="95">+E24/E4</f>
        <v>1848.0000000000002</v>
      </c>
      <c r="F62" s="113">
        <f t="shared" si="95"/>
        <v>3696.0000000000005</v>
      </c>
      <c r="G62" s="114">
        <f t="shared" si="95"/>
        <v>5544</v>
      </c>
      <c r="H62" s="114">
        <f t="shared" si="95"/>
        <v>7392.0000000000009</v>
      </c>
      <c r="I62" s="114">
        <f t="shared" si="95"/>
        <v>9276</v>
      </c>
      <c r="J62" s="114">
        <f t="shared" si="95"/>
        <v>5580</v>
      </c>
      <c r="K62" s="114">
        <f t="shared" si="95"/>
        <v>6522.0000000000009</v>
      </c>
      <c r="L62" s="114">
        <f t="shared" si="95"/>
        <v>7464.0000000000009</v>
      </c>
      <c r="M62" s="114">
        <f t="shared" si="95"/>
        <v>8406</v>
      </c>
      <c r="N62" s="114">
        <f t="shared" si="95"/>
        <v>9348</v>
      </c>
      <c r="O62" s="114">
        <f t="shared" si="95"/>
        <v>10290.000000000002</v>
      </c>
      <c r="P62" s="140">
        <f>AVERAGE(D62:O62)</f>
        <v>6851.454545454545</v>
      </c>
      <c r="Q62" s="114">
        <f t="shared" ref="Q62:AV62" si="96">+Q24/Q4</f>
        <v>7488</v>
      </c>
      <c r="R62" s="114">
        <f t="shared" si="96"/>
        <v>8116</v>
      </c>
      <c r="S62" s="114">
        <f t="shared" si="96"/>
        <v>8744.0000000000018</v>
      </c>
      <c r="T62" s="114">
        <f t="shared" si="96"/>
        <v>9372</v>
      </c>
      <c r="U62" s="114">
        <f t="shared" si="96"/>
        <v>10000.000000000002</v>
      </c>
      <c r="V62" s="114">
        <f t="shared" si="96"/>
        <v>10628.000000000002</v>
      </c>
      <c r="W62" s="114">
        <f t="shared" si="96"/>
        <v>8442</v>
      </c>
      <c r="X62" s="114">
        <f t="shared" si="96"/>
        <v>8913</v>
      </c>
      <c r="Y62" s="114">
        <f t="shared" si="96"/>
        <v>9384</v>
      </c>
      <c r="Z62" s="114">
        <f t="shared" si="96"/>
        <v>9855</v>
      </c>
      <c r="AA62" s="114">
        <f t="shared" si="96"/>
        <v>10326.000000000002</v>
      </c>
      <c r="AB62" s="114">
        <f t="shared" si="96"/>
        <v>10797</v>
      </c>
      <c r="AC62" s="140">
        <f>AVERAGE(Q62:AB62)</f>
        <v>9338.75</v>
      </c>
      <c r="AD62" s="114">
        <f t="shared" si="96"/>
        <v>9014.4</v>
      </c>
      <c r="AE62" s="114">
        <f t="shared" si="96"/>
        <v>9391.2000000000007</v>
      </c>
      <c r="AF62" s="114">
        <f t="shared" si="96"/>
        <v>9768</v>
      </c>
      <c r="AG62" s="114">
        <f t="shared" si="96"/>
        <v>10144.800000000001</v>
      </c>
      <c r="AH62" s="114">
        <f t="shared" si="96"/>
        <v>10521.600000000002</v>
      </c>
      <c r="AI62" s="114">
        <f t="shared" si="96"/>
        <v>10898.4</v>
      </c>
      <c r="AJ62" s="114">
        <f t="shared" si="96"/>
        <v>9396</v>
      </c>
      <c r="AK62" s="114">
        <f t="shared" si="96"/>
        <v>9710</v>
      </c>
      <c r="AL62" s="114">
        <f t="shared" si="96"/>
        <v>10024.000000000002</v>
      </c>
      <c r="AM62" s="114">
        <f t="shared" si="96"/>
        <v>10338.000000000002</v>
      </c>
      <c r="AN62" s="114">
        <f t="shared" si="96"/>
        <v>10652.000000000002</v>
      </c>
      <c r="AO62" s="114">
        <f t="shared" si="96"/>
        <v>10966</v>
      </c>
      <c r="AP62" s="140">
        <f>AVERAGE(AD62:AO62)</f>
        <v>10068.699999999999</v>
      </c>
      <c r="AQ62" s="114">
        <f t="shared" si="96"/>
        <v>9668.5714285714294</v>
      </c>
      <c r="AR62" s="114">
        <f t="shared" si="96"/>
        <v>9937.7142857142862</v>
      </c>
      <c r="AS62" s="114">
        <f t="shared" si="96"/>
        <v>10206.857142857143</v>
      </c>
      <c r="AT62" s="114">
        <f t="shared" si="96"/>
        <v>10476.000000000002</v>
      </c>
      <c r="AU62" s="114">
        <f t="shared" si="96"/>
        <v>10745.142857142857</v>
      </c>
      <c r="AV62" s="114">
        <f t="shared" si="96"/>
        <v>11014.285714285714</v>
      </c>
      <c r="AW62" s="114">
        <f t="shared" ref="AW62:BO62" si="97">+AW24/AW4</f>
        <v>9873</v>
      </c>
      <c r="AX62" s="114">
        <f t="shared" si="97"/>
        <v>10108.5</v>
      </c>
      <c r="AY62" s="114">
        <f t="shared" si="97"/>
        <v>10344.000000000002</v>
      </c>
      <c r="AZ62" s="114">
        <f t="shared" si="97"/>
        <v>10579.500000000002</v>
      </c>
      <c r="BA62" s="114">
        <f t="shared" si="97"/>
        <v>10815</v>
      </c>
      <c r="BB62" s="114">
        <f t="shared" si="97"/>
        <v>11050.5</v>
      </c>
      <c r="BC62" s="140">
        <f>AVERAGE(AQ62:BB62)</f>
        <v>10401.589285714286</v>
      </c>
      <c r="BD62" s="114">
        <f t="shared" si="97"/>
        <v>10032</v>
      </c>
      <c r="BE62" s="114">
        <f t="shared" si="97"/>
        <v>10241.333333333336</v>
      </c>
      <c r="BF62" s="114">
        <f t="shared" si="97"/>
        <v>10450.666666666668</v>
      </c>
      <c r="BG62" s="114">
        <f t="shared" si="97"/>
        <v>10660</v>
      </c>
      <c r="BH62" s="114">
        <f t="shared" si="97"/>
        <v>10869.333333333334</v>
      </c>
      <c r="BI62" s="114">
        <f t="shared" si="97"/>
        <v>11078.666666666666</v>
      </c>
      <c r="BJ62" s="114">
        <f t="shared" si="97"/>
        <v>10159.200000000001</v>
      </c>
      <c r="BK62" s="114">
        <f t="shared" si="97"/>
        <v>10347.600000000002</v>
      </c>
      <c r="BL62" s="114">
        <f t="shared" si="97"/>
        <v>10536.000000000002</v>
      </c>
      <c r="BM62" s="114">
        <f t="shared" si="97"/>
        <v>10724.4</v>
      </c>
      <c r="BN62" s="114">
        <f t="shared" si="97"/>
        <v>10912.8</v>
      </c>
      <c r="BO62" s="114">
        <f t="shared" si="97"/>
        <v>11101.2</v>
      </c>
      <c r="BP62" s="140">
        <f>AVERAGE(BD62:BO62)</f>
        <v>10592.766666666666</v>
      </c>
    </row>
    <row r="63" spans="1:68" s="73" customFormat="1" ht="15.75" customHeight="1" x14ac:dyDescent="0.2">
      <c r="A63" s="71"/>
      <c r="B63" s="72" t="s">
        <v>115</v>
      </c>
      <c r="D63" s="113"/>
      <c r="E63" s="113">
        <f t="shared" ref="E63:AJ63" si="98">+E24/E3</f>
        <v>66.956521739130437</v>
      </c>
      <c r="F63" s="113">
        <f t="shared" si="98"/>
        <v>81.769911504424783</v>
      </c>
      <c r="G63" s="113">
        <f t="shared" si="98"/>
        <v>88.280254777070056</v>
      </c>
      <c r="H63" s="113">
        <f t="shared" si="98"/>
        <v>91.940298507462686</v>
      </c>
      <c r="I63" s="113">
        <f t="shared" si="98"/>
        <v>94.65306122448979</v>
      </c>
      <c r="J63" s="113">
        <f t="shared" si="98"/>
        <v>88.853503184713375</v>
      </c>
      <c r="K63" s="113">
        <f t="shared" si="98"/>
        <v>91.089385474860336</v>
      </c>
      <c r="L63" s="113">
        <f t="shared" si="98"/>
        <v>92.835820895522389</v>
      </c>
      <c r="M63" s="113">
        <f t="shared" si="98"/>
        <v>94.237668161434968</v>
      </c>
      <c r="N63" s="113">
        <f t="shared" si="98"/>
        <v>95.387755102040813</v>
      </c>
      <c r="O63" s="113">
        <f t="shared" si="98"/>
        <v>96.348314606741582</v>
      </c>
      <c r="P63" s="141">
        <f t="shared" si="98"/>
        <v>92.352057674977473</v>
      </c>
      <c r="Q63" s="113">
        <f t="shared" si="98"/>
        <v>93.134328358208947</v>
      </c>
      <c r="R63" s="113">
        <f t="shared" si="98"/>
        <v>94.080370942812976</v>
      </c>
      <c r="S63" s="113">
        <f t="shared" si="98"/>
        <v>94.905933429811867</v>
      </c>
      <c r="T63" s="113">
        <f t="shared" si="98"/>
        <v>95.632653061224488</v>
      </c>
      <c r="U63" s="113">
        <f t="shared" si="98"/>
        <v>96.277278562259312</v>
      </c>
      <c r="V63" s="113">
        <f t="shared" si="98"/>
        <v>96.852976913730259</v>
      </c>
      <c r="W63" s="113">
        <f t="shared" si="98"/>
        <v>94.641255605381161</v>
      </c>
      <c r="X63" s="113">
        <f t="shared" si="98"/>
        <v>95.224358974358964</v>
      </c>
      <c r="Y63" s="113">
        <f t="shared" si="98"/>
        <v>95.755102040816325</v>
      </c>
      <c r="Z63" s="113">
        <f t="shared" si="98"/>
        <v>96.240234375</v>
      </c>
      <c r="AA63" s="113">
        <f t="shared" si="98"/>
        <v>96.68539325842697</v>
      </c>
      <c r="AB63" s="113">
        <f t="shared" si="98"/>
        <v>97.095323741007192</v>
      </c>
      <c r="AC63" s="141">
        <f t="shared" si="98"/>
        <v>95.70262390670554</v>
      </c>
      <c r="AD63" s="113">
        <f t="shared" si="98"/>
        <v>95.410668924640134</v>
      </c>
      <c r="AE63" s="113">
        <f t="shared" si="98"/>
        <v>95.828571428571436</v>
      </c>
      <c r="AF63" s="113">
        <f t="shared" si="98"/>
        <v>96.217494089834517</v>
      </c>
      <c r="AG63" s="113">
        <f t="shared" si="98"/>
        <v>96.580350342726589</v>
      </c>
      <c r="AH63" s="113">
        <f t="shared" si="98"/>
        <v>96.919675755342666</v>
      </c>
      <c r="AI63" s="113">
        <f t="shared" si="98"/>
        <v>97.237687366167009</v>
      </c>
      <c r="AJ63" s="113">
        <f t="shared" si="98"/>
        <v>95.877551020408163</v>
      </c>
      <c r="AK63" s="113">
        <f t="shared" ref="AK63:BP63" si="99">+AK24/AK3</f>
        <v>96.202113606340816</v>
      </c>
      <c r="AL63" s="113">
        <f t="shared" si="99"/>
        <v>96.508344030808729</v>
      </c>
      <c r="AM63" s="113">
        <f t="shared" si="99"/>
        <v>96.797752808988761</v>
      </c>
      <c r="AN63" s="113">
        <f t="shared" si="99"/>
        <v>97.071688942891853</v>
      </c>
      <c r="AO63" s="113">
        <f t="shared" si="99"/>
        <v>97.331360946745562</v>
      </c>
      <c r="AP63" s="141">
        <f t="shared" si="99"/>
        <v>96.541274817136895</v>
      </c>
      <c r="AQ63" s="113">
        <f t="shared" si="99"/>
        <v>96.191017623649799</v>
      </c>
      <c r="AR63" s="113">
        <f t="shared" si="99"/>
        <v>96.455906821963382</v>
      </c>
      <c r="AS63" s="113">
        <f t="shared" si="99"/>
        <v>96.708175419599343</v>
      </c>
      <c r="AT63" s="113">
        <f t="shared" si="99"/>
        <v>96.948704389212068</v>
      </c>
      <c r="AU63" s="113">
        <f t="shared" si="99"/>
        <v>97.178294573643413</v>
      </c>
      <c r="AV63" s="113">
        <f t="shared" si="99"/>
        <v>97.397675593734206</v>
      </c>
      <c r="AW63" s="113">
        <f t="shared" si="99"/>
        <v>96.416015625</v>
      </c>
      <c r="AX63" s="113">
        <f t="shared" si="99"/>
        <v>96.639579349904395</v>
      </c>
      <c r="AY63" s="113">
        <f t="shared" si="99"/>
        <v>96.853932584269671</v>
      </c>
      <c r="AZ63" s="113">
        <f t="shared" si="99"/>
        <v>97.059633027522935</v>
      </c>
      <c r="BA63" s="113">
        <f t="shared" si="99"/>
        <v>97.257194244604321</v>
      </c>
      <c r="BB63" s="113">
        <f t="shared" si="99"/>
        <v>97.447089947089935</v>
      </c>
      <c r="BC63" s="141">
        <f t="shared" si="99"/>
        <v>96.898435559970196</v>
      </c>
      <c r="BD63" s="113">
        <f t="shared" si="99"/>
        <v>96.58536585365853</v>
      </c>
      <c r="BE63" s="113">
        <f t="shared" si="99"/>
        <v>96.778664426711472</v>
      </c>
      <c r="BF63" s="113">
        <f t="shared" si="99"/>
        <v>96.964948453608244</v>
      </c>
      <c r="BG63" s="113">
        <f t="shared" si="99"/>
        <v>97.144592952612385</v>
      </c>
      <c r="BH63" s="113">
        <f t="shared" si="99"/>
        <v>97.317946677278144</v>
      </c>
      <c r="BI63" s="113">
        <f t="shared" si="99"/>
        <v>97.485334376222127</v>
      </c>
      <c r="BJ63" s="113">
        <f t="shared" si="99"/>
        <v>96.717440974866719</v>
      </c>
      <c r="BK63" s="113">
        <f t="shared" si="99"/>
        <v>96.887640449438223</v>
      </c>
      <c r="BL63" s="113">
        <f t="shared" si="99"/>
        <v>97.052321296978633</v>
      </c>
      <c r="BM63" s="113">
        <f t="shared" si="99"/>
        <v>97.211747643219724</v>
      </c>
      <c r="BN63" s="113">
        <f t="shared" si="99"/>
        <v>97.366167023554581</v>
      </c>
      <c r="BO63" s="113">
        <f t="shared" si="99"/>
        <v>97.515811665495434</v>
      </c>
      <c r="BP63" s="141">
        <f t="shared" si="99"/>
        <v>97.096276287864157</v>
      </c>
    </row>
    <row r="64" spans="1:68" s="73" customFormat="1" ht="15.75" customHeight="1" x14ac:dyDescent="0.2">
      <c r="A64" s="71"/>
      <c r="B64" s="72" t="s">
        <v>116</v>
      </c>
      <c r="D64" s="113"/>
      <c r="E64" s="113">
        <f t="shared" ref="E64:AJ64" si="100">+E19/E3</f>
        <v>66.956521739130437</v>
      </c>
      <c r="F64" s="113">
        <f t="shared" si="100"/>
        <v>81.769911504424783</v>
      </c>
      <c r="G64" s="113">
        <f t="shared" si="100"/>
        <v>88.280254777070056</v>
      </c>
      <c r="H64" s="113">
        <f t="shared" si="100"/>
        <v>91.940298507462686</v>
      </c>
      <c r="I64" s="113">
        <f t="shared" si="100"/>
        <v>94.285714285714292</v>
      </c>
      <c r="J64" s="113">
        <f t="shared" si="100"/>
        <v>88.280254777070056</v>
      </c>
      <c r="K64" s="113">
        <f t="shared" si="100"/>
        <v>90.335195530726253</v>
      </c>
      <c r="L64" s="113">
        <f t="shared" si="100"/>
        <v>91.940298507462686</v>
      </c>
      <c r="M64" s="113">
        <f t="shared" si="100"/>
        <v>93.228699551569505</v>
      </c>
      <c r="N64" s="113">
        <f t="shared" si="100"/>
        <v>94.285714285714292</v>
      </c>
      <c r="O64" s="113">
        <f t="shared" si="100"/>
        <v>95.168539325842701</v>
      </c>
      <c r="P64" s="141">
        <f t="shared" si="100"/>
        <v>91.595073595674378</v>
      </c>
      <c r="Q64" s="113">
        <f t="shared" si="100"/>
        <v>91.940298507462686</v>
      </c>
      <c r="R64" s="113">
        <f t="shared" si="100"/>
        <v>92.828438948995355</v>
      </c>
      <c r="S64" s="113">
        <f t="shared" si="100"/>
        <v>93.603473227206948</v>
      </c>
      <c r="T64" s="113">
        <f t="shared" si="100"/>
        <v>94.285714285714292</v>
      </c>
      <c r="U64" s="113">
        <f t="shared" si="100"/>
        <v>94.890885750962781</v>
      </c>
      <c r="V64" s="113">
        <f t="shared" si="100"/>
        <v>95.431348724179827</v>
      </c>
      <c r="W64" s="113">
        <f t="shared" si="100"/>
        <v>93.228699551569505</v>
      </c>
      <c r="X64" s="113">
        <f t="shared" si="100"/>
        <v>93.78205128205127</v>
      </c>
      <c r="Y64" s="113">
        <f t="shared" si="100"/>
        <v>94.285714285714292</v>
      </c>
      <c r="Z64" s="113">
        <f t="shared" si="100"/>
        <v>94.74609375</v>
      </c>
      <c r="AA64" s="113">
        <f t="shared" si="100"/>
        <v>95.168539325842701</v>
      </c>
      <c r="AB64" s="113">
        <f t="shared" si="100"/>
        <v>95.557553956834525</v>
      </c>
      <c r="AC64" s="141">
        <f t="shared" si="100"/>
        <v>94.285714285714292</v>
      </c>
      <c r="AD64" s="113">
        <f t="shared" si="100"/>
        <v>93.88653683319221</v>
      </c>
      <c r="AE64" s="113">
        <f t="shared" si="100"/>
        <v>94.285714285714292</v>
      </c>
      <c r="AF64" s="113">
        <f t="shared" si="100"/>
        <v>94.657210401891248</v>
      </c>
      <c r="AG64" s="113">
        <f t="shared" si="100"/>
        <v>95.00380807311501</v>
      </c>
      <c r="AH64" s="113">
        <f t="shared" si="100"/>
        <v>95.327929255711126</v>
      </c>
      <c r="AI64" s="113">
        <f t="shared" si="100"/>
        <v>95.631691648822255</v>
      </c>
      <c r="AJ64" s="113">
        <f t="shared" si="100"/>
        <v>94.285714285714292</v>
      </c>
      <c r="AK64" s="113">
        <f t="shared" ref="AK64:BP64" si="101">+AK19/AK3</f>
        <v>94.597093791281367</v>
      </c>
      <c r="AL64" s="113">
        <f t="shared" si="101"/>
        <v>94.890885750962781</v>
      </c>
      <c r="AM64" s="113">
        <f t="shared" si="101"/>
        <v>95.168539325842701</v>
      </c>
      <c r="AN64" s="113">
        <f t="shared" si="101"/>
        <v>95.431348724179827</v>
      </c>
      <c r="AO64" s="113">
        <f t="shared" si="101"/>
        <v>95.680473372781066</v>
      </c>
      <c r="AP64" s="141">
        <f t="shared" si="101"/>
        <v>94.942528735632195</v>
      </c>
      <c r="AQ64" s="113">
        <f t="shared" si="101"/>
        <v>94.55372370665151</v>
      </c>
      <c r="AR64" s="113">
        <f t="shared" si="101"/>
        <v>94.80865224625623</v>
      </c>
      <c r="AS64" s="113">
        <f t="shared" si="101"/>
        <v>95.051434759068755</v>
      </c>
      <c r="AT64" s="113">
        <f t="shared" si="101"/>
        <v>95.282919090428351</v>
      </c>
      <c r="AU64" s="113">
        <f t="shared" si="101"/>
        <v>95.503875968992247</v>
      </c>
      <c r="AV64" s="113">
        <f t="shared" si="101"/>
        <v>95.715007579585645</v>
      </c>
      <c r="AW64" s="113">
        <f t="shared" si="101"/>
        <v>94.74609375</v>
      </c>
      <c r="AX64" s="113">
        <f t="shared" si="101"/>
        <v>94.961759082217966</v>
      </c>
      <c r="AY64" s="113">
        <f t="shared" si="101"/>
        <v>95.168539325842701</v>
      </c>
      <c r="AZ64" s="113">
        <f t="shared" si="101"/>
        <v>95.366972477064223</v>
      </c>
      <c r="BA64" s="113">
        <f t="shared" si="101"/>
        <v>95.557553956834525</v>
      </c>
      <c r="BB64" s="113">
        <f t="shared" si="101"/>
        <v>95.740740740740733</v>
      </c>
      <c r="BC64" s="141">
        <f t="shared" si="101"/>
        <v>95.222249813757131</v>
      </c>
      <c r="BD64" s="113">
        <f t="shared" si="101"/>
        <v>94.890885750962767</v>
      </c>
      <c r="BE64" s="113">
        <f t="shared" si="101"/>
        <v>95.077698446031079</v>
      </c>
      <c r="BF64" s="113">
        <f t="shared" si="101"/>
        <v>95.257731958762889</v>
      </c>
      <c r="BG64" s="113">
        <f t="shared" si="101"/>
        <v>95.431348724179827</v>
      </c>
      <c r="BH64" s="113">
        <f t="shared" si="101"/>
        <v>95.598885793871858</v>
      </c>
      <c r="BI64" s="113">
        <f t="shared" si="101"/>
        <v>95.760657019945242</v>
      </c>
      <c r="BJ64" s="113">
        <f t="shared" si="101"/>
        <v>95.00380807311501</v>
      </c>
      <c r="BK64" s="113">
        <f t="shared" si="101"/>
        <v>95.168539325842715</v>
      </c>
      <c r="BL64" s="113">
        <f t="shared" si="101"/>
        <v>95.327929255711126</v>
      </c>
      <c r="BM64" s="113">
        <f t="shared" si="101"/>
        <v>95.482233502538065</v>
      </c>
      <c r="BN64" s="113">
        <f t="shared" si="101"/>
        <v>95.631691648822255</v>
      </c>
      <c r="BO64" s="113">
        <f t="shared" si="101"/>
        <v>95.776528460997895</v>
      </c>
      <c r="BP64" s="141">
        <f t="shared" si="101"/>
        <v>95.377194674898689</v>
      </c>
    </row>
    <row r="65" spans="1:68" s="73" customFormat="1" ht="15.75" customHeight="1" x14ac:dyDescent="0.2">
      <c r="A65" s="71"/>
      <c r="B65" s="72" t="s">
        <v>117</v>
      </c>
      <c r="D65" s="113"/>
      <c r="E65" s="113">
        <f t="shared" ref="E65:N65" si="102">+E63-E64</f>
        <v>0</v>
      </c>
      <c r="F65" s="113">
        <f t="shared" si="102"/>
        <v>0</v>
      </c>
      <c r="G65" s="113">
        <f t="shared" si="102"/>
        <v>0</v>
      </c>
      <c r="H65" s="113">
        <f t="shared" si="102"/>
        <v>0</v>
      </c>
      <c r="I65" s="113">
        <f t="shared" si="102"/>
        <v>0.36734693877549773</v>
      </c>
      <c r="J65" s="113">
        <f t="shared" si="102"/>
        <v>0.57324840764331952</v>
      </c>
      <c r="K65" s="113">
        <f t="shared" si="102"/>
        <v>0.75418994413408313</v>
      </c>
      <c r="L65" s="113">
        <f t="shared" si="102"/>
        <v>0.89552238805970319</v>
      </c>
      <c r="M65" s="113">
        <f t="shared" si="102"/>
        <v>1.0089686098654624</v>
      </c>
      <c r="N65" s="113">
        <f t="shared" si="102"/>
        <v>1.1020408163265216</v>
      </c>
      <c r="O65" s="113">
        <f t="shared" ref="O65:AW65" si="103">+O63-O64</f>
        <v>1.1797752808988804</v>
      </c>
      <c r="P65" s="141">
        <f t="shared" ref="P65" si="104">+P63-P64</f>
        <v>0.75698407930309486</v>
      </c>
      <c r="Q65" s="113">
        <f t="shared" si="103"/>
        <v>1.1940298507462614</v>
      </c>
      <c r="R65" s="113">
        <f t="shared" si="103"/>
        <v>1.251931993817621</v>
      </c>
      <c r="S65" s="113">
        <f t="shared" si="103"/>
        <v>1.3024602026049195</v>
      </c>
      <c r="T65" s="113">
        <f t="shared" si="103"/>
        <v>1.3469387755101963</v>
      </c>
      <c r="U65" s="113">
        <f t="shared" si="103"/>
        <v>1.3863928112965311</v>
      </c>
      <c r="V65" s="113">
        <f t="shared" si="103"/>
        <v>1.4216281895504324</v>
      </c>
      <c r="W65" s="113">
        <f t="shared" si="103"/>
        <v>1.4125560538116559</v>
      </c>
      <c r="X65" s="113">
        <f t="shared" si="103"/>
        <v>1.4423076923076934</v>
      </c>
      <c r="Y65" s="113">
        <f t="shared" si="103"/>
        <v>1.4693877551020336</v>
      </c>
      <c r="Z65" s="113">
        <f t="shared" si="103"/>
        <v>1.494140625</v>
      </c>
      <c r="AA65" s="113">
        <f t="shared" si="103"/>
        <v>1.5168539325842687</v>
      </c>
      <c r="AB65" s="113">
        <f t="shared" si="103"/>
        <v>1.5377697841726672</v>
      </c>
      <c r="AC65" s="141">
        <f t="shared" si="103"/>
        <v>1.4169096209912482</v>
      </c>
      <c r="AD65" s="113">
        <f t="shared" si="103"/>
        <v>1.5241320914479246</v>
      </c>
      <c r="AE65" s="113">
        <f t="shared" si="103"/>
        <v>1.5428571428571445</v>
      </c>
      <c r="AF65" s="113">
        <f t="shared" si="103"/>
        <v>1.5602836879432687</v>
      </c>
      <c r="AG65" s="113">
        <f t="shared" si="103"/>
        <v>1.5765422696115792</v>
      </c>
      <c r="AH65" s="113">
        <f t="shared" si="103"/>
        <v>1.5917464996315402</v>
      </c>
      <c r="AI65" s="113">
        <f t="shared" si="103"/>
        <v>1.6059957173447543</v>
      </c>
      <c r="AJ65" s="113">
        <f t="shared" si="103"/>
        <v>1.5918367346938709</v>
      </c>
      <c r="AK65" s="113">
        <f t="shared" si="103"/>
        <v>1.6050198150594497</v>
      </c>
      <c r="AL65" s="113">
        <f t="shared" si="103"/>
        <v>1.6174582798459483</v>
      </c>
      <c r="AM65" s="113">
        <f t="shared" si="103"/>
        <v>1.6292134831460601</v>
      </c>
      <c r="AN65" s="113">
        <f t="shared" si="103"/>
        <v>1.6403402187120264</v>
      </c>
      <c r="AO65" s="113">
        <f t="shared" si="103"/>
        <v>1.6508875739644964</v>
      </c>
      <c r="AP65" s="141">
        <f t="shared" ref="AP65" si="105">+AP63-AP64</f>
        <v>1.5987460815047001</v>
      </c>
      <c r="AQ65" s="113">
        <f t="shared" si="103"/>
        <v>1.6372939169982885</v>
      </c>
      <c r="AR65" s="113">
        <f t="shared" si="103"/>
        <v>1.6472545757071515</v>
      </c>
      <c r="AS65" s="113">
        <f t="shared" si="103"/>
        <v>1.6567406605305877</v>
      </c>
      <c r="AT65" s="113">
        <f t="shared" si="103"/>
        <v>1.6657852987837174</v>
      </c>
      <c r="AU65" s="113">
        <f t="shared" si="103"/>
        <v>1.6744186046511658</v>
      </c>
      <c r="AV65" s="113">
        <f t="shared" si="103"/>
        <v>1.682668014148561</v>
      </c>
      <c r="AW65" s="113">
        <f t="shared" si="103"/>
        <v>1.669921875</v>
      </c>
      <c r="AX65" s="113">
        <f t="shared" ref="AX65:BO65" si="106">+AX63-AX64</f>
        <v>1.6778202676864282</v>
      </c>
      <c r="AY65" s="113">
        <f t="shared" si="106"/>
        <v>1.68539325842697</v>
      </c>
      <c r="AZ65" s="113">
        <f t="shared" si="106"/>
        <v>1.6926605504587116</v>
      </c>
      <c r="BA65" s="113">
        <f t="shared" si="106"/>
        <v>1.699640287769796</v>
      </c>
      <c r="BB65" s="113">
        <f t="shared" si="106"/>
        <v>1.7063492063492021</v>
      </c>
      <c r="BC65" s="141">
        <f t="shared" si="106"/>
        <v>1.6761857462130649</v>
      </c>
      <c r="BD65" s="113">
        <f t="shared" si="106"/>
        <v>1.6944801026957634</v>
      </c>
      <c r="BE65" s="113">
        <f t="shared" si="106"/>
        <v>1.7009659806803938</v>
      </c>
      <c r="BF65" s="113">
        <f t="shared" si="106"/>
        <v>1.7072164948453548</v>
      </c>
      <c r="BG65" s="113">
        <f t="shared" si="106"/>
        <v>1.7132442284325577</v>
      </c>
      <c r="BH65" s="113">
        <f t="shared" si="106"/>
        <v>1.7190608834062857</v>
      </c>
      <c r="BI65" s="113">
        <f t="shared" si="106"/>
        <v>1.7246773562768851</v>
      </c>
      <c r="BJ65" s="113">
        <f t="shared" si="106"/>
        <v>1.7136329017517085</v>
      </c>
      <c r="BK65" s="113">
        <f t="shared" si="106"/>
        <v>1.7191011235955074</v>
      </c>
      <c r="BL65" s="113">
        <f t="shared" si="106"/>
        <v>1.7243920412675067</v>
      </c>
      <c r="BM65" s="113">
        <f t="shared" si="106"/>
        <v>1.7295141406816583</v>
      </c>
      <c r="BN65" s="113">
        <f t="shared" si="106"/>
        <v>1.7344753747323267</v>
      </c>
      <c r="BO65" s="113">
        <f t="shared" si="106"/>
        <v>1.7392832044975393</v>
      </c>
      <c r="BP65" s="141">
        <f t="shared" ref="BP65" si="107">+BP63-BP64</f>
        <v>1.7190816129654678</v>
      </c>
    </row>
    <row r="66" spans="1:68" s="116" customFormat="1" ht="15.75" customHeight="1" thickBot="1" x14ac:dyDescent="0.25">
      <c r="A66" s="115"/>
      <c r="B66" s="72" t="s">
        <v>118</v>
      </c>
      <c r="D66" s="117"/>
      <c r="E66" s="117">
        <f>((E27+E28)/E24)</f>
        <v>0.31990909090909087</v>
      </c>
      <c r="F66" s="117">
        <f t="shared" ref="F66:BP66" si="108">((F27+F28)/F24)</f>
        <v>0.26195454545454544</v>
      </c>
      <c r="G66" s="117">
        <f t="shared" si="108"/>
        <v>0.24263636363636368</v>
      </c>
      <c r="H66" s="117">
        <f t="shared" si="108"/>
        <v>0.23297727272727273</v>
      </c>
      <c r="I66" s="117">
        <f t="shared" si="108"/>
        <v>0.22630012936610605</v>
      </c>
      <c r="J66" s="117">
        <f t="shared" si="108"/>
        <v>0.22187741935483876</v>
      </c>
      <c r="K66" s="117">
        <f t="shared" si="108"/>
        <v>0.21873229070837166</v>
      </c>
      <c r="L66" s="117">
        <f t="shared" si="108"/>
        <v>0.21638102893890673</v>
      </c>
      <c r="M66" s="117">
        <f t="shared" si="108"/>
        <v>0.21455674518201287</v>
      </c>
      <c r="N66" s="117">
        <f t="shared" si="108"/>
        <v>0.21310012836970474</v>
      </c>
      <c r="O66" s="117">
        <f t="shared" si="108"/>
        <v>0.21191020408163261</v>
      </c>
      <c r="P66" s="142">
        <f t="shared" si="108"/>
        <v>0.22148770491803282</v>
      </c>
      <c r="Q66" s="117">
        <f t="shared" si="108"/>
        <v>0.21091987179487184</v>
      </c>
      <c r="R66" s="117">
        <f t="shared" si="108"/>
        <v>0.21008279940857566</v>
      </c>
      <c r="S66" s="117">
        <f t="shared" si="108"/>
        <v>0.20936596523330284</v>
      </c>
      <c r="T66" s="117">
        <f t="shared" si="108"/>
        <v>0.20874519846350831</v>
      </c>
      <c r="U66" s="117">
        <f t="shared" si="108"/>
        <v>0.20820239999999998</v>
      </c>
      <c r="V66" s="117">
        <f t="shared" si="108"/>
        <v>0.20772374858863379</v>
      </c>
      <c r="W66" s="117">
        <f t="shared" si="108"/>
        <v>0.20729850746268658</v>
      </c>
      <c r="X66" s="117">
        <f t="shared" si="108"/>
        <v>0.20691820935711883</v>
      </c>
      <c r="Y66" s="117">
        <f t="shared" si="108"/>
        <v>0.20657608695652174</v>
      </c>
      <c r="Z66" s="117">
        <f t="shared" si="108"/>
        <v>0.20626666666666668</v>
      </c>
      <c r="AA66" s="117">
        <f t="shared" si="108"/>
        <v>0.20598547356188263</v>
      </c>
      <c r="AB66" s="117">
        <f t="shared" si="108"/>
        <v>0.20572881355932207</v>
      </c>
      <c r="AC66" s="142">
        <f t="shared" si="108"/>
        <v>0.20750502650338146</v>
      </c>
      <c r="AD66" s="117">
        <f t="shared" si="108"/>
        <v>0.20549361022364221</v>
      </c>
      <c r="AE66" s="117">
        <f t="shared" si="108"/>
        <v>0.20527728085867622</v>
      </c>
      <c r="AF66" s="117">
        <f t="shared" si="108"/>
        <v>0.20507764127764128</v>
      </c>
      <c r="AG66" s="117">
        <f t="shared" si="108"/>
        <v>0.20489283179559969</v>
      </c>
      <c r="AH66" s="117">
        <f t="shared" si="108"/>
        <v>0.20472125912408756</v>
      </c>
      <c r="AI66" s="117">
        <f t="shared" si="108"/>
        <v>0.20456155031931295</v>
      </c>
      <c r="AJ66" s="117">
        <f t="shared" si="108"/>
        <v>0.20441251596424009</v>
      </c>
      <c r="AK66" s="117">
        <f t="shared" si="108"/>
        <v>0.20427312049433577</v>
      </c>
      <c r="AL66" s="117">
        <f t="shared" si="108"/>
        <v>0.20414245810055864</v>
      </c>
      <c r="AM66" s="117">
        <f t="shared" si="108"/>
        <v>0.2040197330237957</v>
      </c>
      <c r="AN66" s="117">
        <f t="shared" si="108"/>
        <v>0.20390424333458507</v>
      </c>
      <c r="AO66" s="117">
        <f t="shared" si="108"/>
        <v>0.20379536749954405</v>
      </c>
      <c r="AP66" s="142">
        <f t="shared" si="108"/>
        <v>0.20448576685788505</v>
      </c>
      <c r="AQ66" s="117">
        <f t="shared" si="108"/>
        <v>0.20369255319148938</v>
      </c>
      <c r="AR66" s="117">
        <f t="shared" si="108"/>
        <v>0.20359530791788857</v>
      </c>
      <c r="AS66" s="117">
        <f t="shared" si="108"/>
        <v>0.2035031911320121</v>
      </c>
      <c r="AT66" s="117">
        <f t="shared" si="108"/>
        <v>0.20341580756013744</v>
      </c>
      <c r="AU66" s="117">
        <f t="shared" si="108"/>
        <v>0.203332801531589</v>
      </c>
      <c r="AV66" s="117">
        <f t="shared" si="108"/>
        <v>0.20325385214007782</v>
      </c>
      <c r="AW66" s="117">
        <f t="shared" si="108"/>
        <v>0.20317866909753876</v>
      </c>
      <c r="AX66" s="117">
        <f t="shared" si="108"/>
        <v>0.20310698916753228</v>
      </c>
      <c r="AY66" s="117">
        <f t="shared" si="108"/>
        <v>0.20303857308584686</v>
      </c>
      <c r="AZ66" s="117">
        <f t="shared" si="108"/>
        <v>0.20297320289238624</v>
      </c>
      <c r="BA66" s="117">
        <f t="shared" si="108"/>
        <v>0.20291067961165052</v>
      </c>
      <c r="BB66" s="117">
        <f t="shared" si="108"/>
        <v>0.2028508212298086</v>
      </c>
      <c r="BC66" s="142">
        <f t="shared" si="108"/>
        <v>0.20321580687322213</v>
      </c>
      <c r="BD66" s="117">
        <f t="shared" si="108"/>
        <v>0.20279346092503989</v>
      </c>
      <c r="BE66" s="117">
        <f t="shared" si="108"/>
        <v>0.20273844551490688</v>
      </c>
      <c r="BF66" s="117">
        <f t="shared" si="108"/>
        <v>0.20268563409032916</v>
      </c>
      <c r="BG66" s="117">
        <f t="shared" si="108"/>
        <v>0.20263489681050659</v>
      </c>
      <c r="BH66" s="117">
        <f t="shared" si="108"/>
        <v>0.20258611383709518</v>
      </c>
      <c r="BI66" s="117">
        <f t="shared" si="108"/>
        <v>0.20253917438921654</v>
      </c>
      <c r="BJ66" s="117">
        <f t="shared" si="108"/>
        <v>0.20249397590361443</v>
      </c>
      <c r="BK66" s="117">
        <f t="shared" si="108"/>
        <v>0.20245042328655918</v>
      </c>
      <c r="BL66" s="117">
        <f t="shared" si="108"/>
        <v>0.20240842824601366</v>
      </c>
      <c r="BM66" s="117">
        <f t="shared" si="108"/>
        <v>0.20236790869419272</v>
      </c>
      <c r="BN66" s="117">
        <f t="shared" si="108"/>
        <v>0.20232878821200795</v>
      </c>
      <c r="BO66" s="117">
        <f t="shared" si="108"/>
        <v>0.20229099556804669</v>
      </c>
      <c r="BP66" s="142">
        <f t="shared" si="108"/>
        <v>0.20251636363636369</v>
      </c>
    </row>
    <row r="67" spans="1:68" s="73" customFormat="1" ht="15.75" customHeight="1" x14ac:dyDescent="0.2">
      <c r="A67" s="71"/>
      <c r="B67" s="72"/>
      <c r="D67" s="113"/>
      <c r="E67" s="113"/>
      <c r="F67" s="113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</row>
    <row r="68" spans="1:68" s="120" customFormat="1" ht="15.75" customHeight="1" x14ac:dyDescent="0.25">
      <c r="A68" s="118"/>
      <c r="B68" s="118"/>
      <c r="C68" s="119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</row>
    <row r="69" spans="1:68" s="120" customFormat="1" ht="15.75" customHeight="1" x14ac:dyDescent="0.25">
      <c r="A69" s="118"/>
      <c r="B69" s="118"/>
      <c r="C69" s="119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</row>
    <row r="70" spans="1:68" ht="15.75" customHeight="1" x14ac:dyDescent="0.25">
      <c r="K70" s="153"/>
    </row>
    <row r="71" spans="1:68" ht="15.75" customHeight="1" x14ac:dyDescent="0.25">
      <c r="K71" s="154"/>
    </row>
    <row r="72" spans="1:68" ht="15.75" customHeight="1" x14ac:dyDescent="0.25">
      <c r="K72" s="153"/>
    </row>
    <row r="73" spans="1:68" ht="15.75" customHeight="1" x14ac:dyDescent="0.25">
      <c r="K73" s="154"/>
    </row>
    <row r="74" spans="1:68" ht="15.75" customHeight="1" x14ac:dyDescent="0.25">
      <c r="K74" s="153"/>
    </row>
  </sheetData>
  <phoneticPr fontId="0" type="noConversion"/>
  <printOptions horizontalCentered="1" gridLines="1"/>
  <pageMargins left="0.25" right="0.25" top="0.49" bottom="0.2" header="0.25" footer="0.16"/>
  <pageSetup scale="60" fitToWidth="0" orientation="landscape" r:id="rId1"/>
  <headerFooter alignWithMargins="0">
    <oddHeader>&amp;C&amp;"Arial Black,Italic"&amp;12Filta Financial Model - &amp;A&amp;R&amp;P</oddHeader>
  </headerFooter>
  <colBreaks count="5" manualBreakCount="5">
    <brk id="16" max="1048575" man="1"/>
    <brk id="29" max="1048575" man="1"/>
    <brk id="42" max="1048575" man="1"/>
    <brk id="55" max="1048575" man="1"/>
    <brk id="6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Assumptions</vt:lpstr>
      <vt:lpstr>Income Statement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JT Home PC</cp:lastModifiedBy>
  <cp:lastPrinted>2016-03-17T16:47:44Z</cp:lastPrinted>
  <dcterms:created xsi:type="dcterms:W3CDTF">2005-10-21T20:19:07Z</dcterms:created>
  <dcterms:modified xsi:type="dcterms:W3CDTF">2019-01-17T01:24:29Z</dcterms:modified>
</cp:coreProperties>
</file>