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60" windowWidth="24240" windowHeight="1368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C12" i="1" s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C32" i="1" l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B4" i="1"/>
  <c r="C4" i="1" s="1"/>
  <c r="D4" i="1" s="1"/>
  <c r="E4" i="1" s="1"/>
  <c r="F4" i="1" s="1"/>
  <c r="G4" i="1" s="1"/>
  <c r="H4" i="1" s="1"/>
  <c r="I4" i="1" s="1"/>
  <c r="J4" i="1" s="1"/>
  <c r="K4" i="1" s="1"/>
  <c r="L4" i="1" s="1"/>
  <c r="M4" i="1" s="1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C23" i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C22" i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C21" i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C20" i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C18" i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C17" i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B19" i="1"/>
  <c r="C19" i="1" s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B16" i="1"/>
  <c r="C16" i="1" s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B14" i="1" l="1"/>
  <c r="C5" i="1"/>
  <c r="D5" i="1"/>
  <c r="E5" i="1"/>
  <c r="F5" i="1"/>
  <c r="G5" i="1"/>
  <c r="H6" i="1"/>
  <c r="I5" i="1"/>
  <c r="J7" i="1"/>
  <c r="K5" i="1"/>
  <c r="M5" i="1"/>
  <c r="L5" i="1"/>
  <c r="D6" i="1"/>
  <c r="E6" i="1"/>
  <c r="L6" i="1"/>
  <c r="D7" i="1"/>
  <c r="L7" i="1"/>
  <c r="B5" i="1"/>
  <c r="N30" i="1"/>
  <c r="N31" i="1"/>
  <c r="N32" i="1"/>
  <c r="N33" i="1"/>
  <c r="N34" i="1"/>
  <c r="N35" i="1"/>
  <c r="N36" i="1"/>
  <c r="N37" i="1"/>
  <c r="N29" i="1"/>
  <c r="N13" i="1"/>
  <c r="N15" i="1"/>
  <c r="N16" i="1"/>
  <c r="N17" i="1"/>
  <c r="N18" i="1"/>
  <c r="N19" i="1"/>
  <c r="N20" i="1"/>
  <c r="N21" i="1"/>
  <c r="N22" i="1"/>
  <c r="N23" i="1"/>
  <c r="C14" i="1"/>
  <c r="D14" i="1"/>
  <c r="E14" i="1"/>
  <c r="F14" i="1"/>
  <c r="G14" i="1"/>
  <c r="H14" i="1"/>
  <c r="I14" i="1"/>
  <c r="J14" i="1"/>
  <c r="K14" i="1"/>
  <c r="L14" i="1"/>
  <c r="M14" i="1"/>
  <c r="N14" i="1" l="1"/>
  <c r="N25" i="1" s="1"/>
  <c r="N38" i="1"/>
  <c r="E7" i="1"/>
  <c r="M7" i="1"/>
  <c r="K7" i="1"/>
  <c r="C7" i="1"/>
  <c r="C6" i="1"/>
  <c r="M6" i="1"/>
  <c r="B6" i="1"/>
  <c r="B7" i="1"/>
  <c r="H7" i="1"/>
  <c r="K6" i="1"/>
  <c r="H5" i="1"/>
  <c r="G7" i="1"/>
  <c r="G6" i="1"/>
  <c r="F7" i="1"/>
  <c r="F6" i="1"/>
  <c r="N12" i="1"/>
  <c r="I7" i="1"/>
  <c r="J6" i="1"/>
  <c r="I6" i="1"/>
  <c r="J5" i="1"/>
  <c r="N4" i="1"/>
  <c r="C41" i="1" l="1"/>
  <c r="D49" i="1" s="1"/>
  <c r="N26" i="1"/>
  <c r="H41" i="1" s="1"/>
  <c r="D54" i="1" l="1"/>
  <c r="E54" i="1" s="1"/>
  <c r="F54" i="1" s="1"/>
  <c r="G54" i="1" s="1"/>
  <c r="E49" i="1"/>
  <c r="F49" i="1" s="1"/>
  <c r="G49" i="1" s="1"/>
  <c r="B54" i="1" l="1"/>
  <c r="B49" i="1"/>
  <c r="N5" i="1" l="1"/>
  <c r="N6" i="1"/>
  <c r="H43" i="1" s="1"/>
  <c r="N7" i="1"/>
  <c r="C44" i="1" s="1"/>
  <c r="D52" i="1" s="1"/>
  <c r="C43" i="1" l="1"/>
  <c r="D51" i="1" s="1"/>
  <c r="E51" i="1" s="1"/>
  <c r="D56" i="1"/>
  <c r="C42" i="1"/>
  <c r="D50" i="1" s="1"/>
  <c r="E50" i="1" s="1"/>
  <c r="H42" i="1"/>
  <c r="D55" i="1" s="1"/>
  <c r="H44" i="1"/>
  <c r="D57" i="1" s="1"/>
  <c r="E52" i="1"/>
  <c r="E55" i="1" l="1"/>
  <c r="F55" i="1" s="1"/>
  <c r="G55" i="1" s="1"/>
  <c r="B55" i="1" s="1"/>
  <c r="E57" i="1"/>
  <c r="F57" i="1" s="1"/>
  <c r="G57" i="1" s="1"/>
  <c r="E56" i="1"/>
  <c r="F56" i="1" s="1"/>
  <c r="G56" i="1" s="1"/>
  <c r="F52" i="1"/>
  <c r="F51" i="1"/>
  <c r="F50" i="1"/>
  <c r="G50" i="1" s="1"/>
  <c r="G51" i="1" l="1"/>
  <c r="B51" i="1" s="1"/>
  <c r="G52" i="1"/>
  <c r="B52" i="1" s="1"/>
  <c r="B56" i="1"/>
  <c r="B57" i="1"/>
  <c r="B50" i="1"/>
</calcChain>
</file>

<file path=xl/sharedStrings.xml><?xml version="1.0" encoding="utf-8"?>
<sst xmlns="http://schemas.openxmlformats.org/spreadsheetml/2006/main" count="99" uniqueCount="83">
  <si>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</si>
  <si>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</si>
  <si>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</si>
  <si>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</si>
  <si>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</si>
  <si>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</si>
  <si>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</si>
  <si>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</si>
  <si>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</si>
  <si>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</si>
  <si>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</si>
  <si>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</si>
  <si>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Year 1</t>
  </si>
  <si>
    <t>Technicians</t>
  </si>
  <si>
    <t>Workers Comp</t>
  </si>
  <si>
    <t>Royalties</t>
  </si>
  <si>
    <t>Van/Lease</t>
  </si>
  <si>
    <t>Gas</t>
  </si>
  <si>
    <t>Van Insurance</t>
  </si>
  <si>
    <t>Consumables</t>
  </si>
  <si>
    <t>GPS</t>
  </si>
  <si>
    <t>Uniforms</t>
  </si>
  <si>
    <t>Tech Phones</t>
  </si>
  <si>
    <t>Information Systems User Fees</t>
  </si>
  <si>
    <t>Marketing Fund</t>
  </si>
  <si>
    <t xml:space="preserve">Other </t>
  </si>
  <si>
    <t>Sales / Operations Manager</t>
  </si>
  <si>
    <t>Professional Fees</t>
  </si>
  <si>
    <t>Interest Expense</t>
  </si>
  <si>
    <t>Liability Insurance</t>
  </si>
  <si>
    <t>Miscellaneous</t>
  </si>
  <si>
    <t>IRR</t>
  </si>
  <si>
    <t>Filta Fry Customers</t>
  </si>
  <si>
    <t>Filta Revenue @ 75% current</t>
  </si>
  <si>
    <t>Filta Revenue @ 50% current</t>
  </si>
  <si>
    <t>Filta Revenue @ 90% current</t>
  </si>
  <si>
    <t>Filta Revenue @ 100% current</t>
  </si>
  <si>
    <t>Notes</t>
  </si>
  <si>
    <t>*current gross sales for December 2018 between both counties</t>
  </si>
  <si>
    <t>No technician employed</t>
  </si>
  <si>
    <t>*Assumption code 9014, Janitorial Services by Contractors $7.24 per $100</t>
  </si>
  <si>
    <t>*Filta Established Cost, first three months are free in RW</t>
  </si>
  <si>
    <t>*Assumption edmunds.com used vans, https://www.carfax.com/Used-Ram-ProMaster_w594</t>
  </si>
  <si>
    <t>*Assumption $50 per week</t>
  </si>
  <si>
    <t>Added in the cost of labor</t>
  </si>
  <si>
    <t>Revenues</t>
  </si>
  <si>
    <t>Expenditure</t>
  </si>
  <si>
    <t>*cost from Filta</t>
  </si>
  <si>
    <t>*Rent if it was applicable</t>
  </si>
  <si>
    <t>*additional fees</t>
  </si>
  <si>
    <t>Cost of Expenditures</t>
  </si>
  <si>
    <t>Operating Profit (100% current)</t>
  </si>
  <si>
    <t>Operating Profit (75% current)</t>
  </si>
  <si>
    <t>Operating Profit (50% current)</t>
  </si>
  <si>
    <t>Operating Profit (90% current)</t>
  </si>
  <si>
    <t>(WITH A SERVICE TECH)</t>
  </si>
  <si>
    <t>(WITHOUT A SERVICE TECH)</t>
  </si>
  <si>
    <t>Year 0</t>
  </si>
  <si>
    <t>Year 2</t>
  </si>
  <si>
    <t>Year 3</t>
  </si>
  <si>
    <t>Year 4</t>
  </si>
  <si>
    <t>*Year 4 includes sale of business @ 1x revenue (current is 1.3x revenue)</t>
  </si>
  <si>
    <t>100% capture of current business</t>
  </si>
  <si>
    <t>75% capture of current business</t>
  </si>
  <si>
    <t>50% capture of current business</t>
  </si>
  <si>
    <t>90% capture of current business</t>
  </si>
  <si>
    <t>*cash flows are assuming 30% tax rate</t>
  </si>
  <si>
    <t>Cost of Labor</t>
  </si>
  <si>
    <t>Cost of Sales &amp; Labor (No Tech.)</t>
  </si>
  <si>
    <t>*Assumption is conservative: assumes 0 growth of business</t>
  </si>
  <si>
    <r>
      <t>*</t>
    </r>
    <r>
      <rPr>
        <b/>
        <i/>
        <sz val="11"/>
        <color theme="1"/>
        <rFont val="Calibri"/>
        <family val="2"/>
        <scheme val="minor"/>
      </rPr>
      <t>Assumption is that costs remain flat with that growth</t>
    </r>
  </si>
  <si>
    <t>Underlying Assumptions</t>
  </si>
  <si>
    <t>IRR Calculation NO TECH</t>
  </si>
  <si>
    <t>IRR Calculation WITH TECH</t>
  </si>
  <si>
    <t>Filta Fry Cartridge Costs</t>
  </si>
  <si>
    <t>*Filta established Cost, first month free in Real World</t>
  </si>
  <si>
    <t>Rent</t>
  </si>
  <si>
    <t xml:space="preserve">1.5 Serivce Tech employed </t>
  </si>
  <si>
    <t>*1.5 techs (.5 parttime)</t>
  </si>
  <si>
    <t>Cost of Sales &amp; Labor (1.5 Tech.)</t>
  </si>
  <si>
    <t>Assumption ($16 per hour, 40 hr/wk)</t>
  </si>
  <si>
    <t>*gross is defined as net 15% rebate to NCA</t>
  </si>
  <si>
    <t>*18, current mix of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</si>
</sst>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1">
    <xf numFmtId="0" fontId="0" fillId="0" borderId="0" xfId="0"/>
    <xf numFmtId="44" fontId="0" fillId="0" borderId="0" xfId="2" applyFont="1"/>
    <xf numFmtId="43" fontId="5" fillId="0" borderId="0" xfId="1" applyFont="1" applyAlignment="1">
      <alignment vertical="center"/>
    </xf>
    <xf numFmtId="43" fontId="5" fillId="0" borderId="0" xfId="1" applyFont="1" applyBorder="1" applyAlignment="1">
      <alignment vertical="center"/>
    </xf>
    <xf numFmtId="44" fontId="0" fillId="0" borderId="0" xfId="0" applyNumberFormat="1"/>
    <xf numFmtId="9" fontId="0" fillId="0" borderId="0" xfId="0" applyNumberFormat="1"/>
    <xf numFmtId="0" fontId="6" fillId="0" borderId="0" xfId="0" applyFont="1"/>
    <xf numFmtId="44" fontId="0" fillId="0" borderId="7" xfId="2" applyFont="1" applyBorder="1"/>
    <xf numFmtId="44" fontId="0" fillId="0" borderId="0" xfId="2" applyFont="1" applyBorder="1"/>
    <xf numFmtId="44" fontId="0" fillId="0" borderId="10" xfId="2" applyFont="1" applyBorder="1"/>
    <xf numFmtId="44" fontId="0" fillId="0" borderId="1" xfId="2" applyFont="1" applyBorder="1"/>
    <xf numFmtId="44" fontId="0" fillId="0" borderId="12" xfId="2" applyFont="1" applyBorder="1"/>
    <xf numFmtId="164" fontId="4" fillId="4" borderId="3" xfId="1" applyNumberFormat="1" applyFont="1" applyFill="1" applyBorder="1" applyAlignment="1">
      <alignment horizontal="right" vertical="center"/>
    </xf>
    <xf numFmtId="164" fontId="4" fillId="4" borderId="4" xfId="1" applyNumberFormat="1" applyFont="1" applyFill="1" applyBorder="1" applyAlignment="1">
      <alignment horizontal="right" vertical="center"/>
    </xf>
    <xf numFmtId="0" fontId="0" fillId="5" borderId="2" xfId="0" applyFill="1" applyBorder="1"/>
    <xf numFmtId="0" fontId="0" fillId="5" borderId="13" xfId="0" applyFill="1" applyBorder="1"/>
    <xf numFmtId="0" fontId="0" fillId="5" borderId="14" xfId="0" applyFill="1" applyBorder="1"/>
    <xf numFmtId="164" fontId="4" fillId="4" borderId="15" xfId="1" applyNumberFormat="1" applyFont="1" applyFill="1" applyBorder="1" applyAlignment="1">
      <alignment horizontal="right" vertical="center"/>
    </xf>
    <xf numFmtId="0" fontId="0" fillId="0" borderId="9" xfId="0" applyBorder="1"/>
    <xf numFmtId="164" fontId="4" fillId="6" borderId="6" xfId="1" applyNumberFormat="1" applyFont="1" applyFill="1" applyBorder="1" applyAlignment="1">
      <alignment horizontal="right" vertical="center"/>
    </xf>
    <xf numFmtId="0" fontId="7" fillId="6" borderId="7" xfId="0" applyFont="1" applyFill="1" applyBorder="1"/>
    <xf numFmtId="0" fontId="7" fillId="6" borderId="8" xfId="0" applyFont="1" applyFill="1" applyBorder="1"/>
    <xf numFmtId="0" fontId="7" fillId="6" borderId="9" xfId="0" applyFont="1" applyFill="1" applyBorder="1"/>
    <xf numFmtId="0" fontId="7" fillId="6" borderId="0" xfId="0" applyFont="1" applyFill="1" applyBorder="1"/>
    <xf numFmtId="0" fontId="7" fillId="6" borderId="10" xfId="0" applyFont="1" applyFill="1" applyBorder="1"/>
    <xf numFmtId="0" fontId="7" fillId="6" borderId="11" xfId="0" applyFont="1" applyFill="1" applyBorder="1"/>
    <xf numFmtId="0" fontId="7" fillId="6" borderId="1" xfId="0" applyFont="1" applyFill="1" applyBorder="1"/>
    <xf numFmtId="0" fontId="7" fillId="6" borderId="12" xfId="0" applyFont="1" applyFill="1" applyBorder="1"/>
    <xf numFmtId="0" fontId="8" fillId="0" borderId="0" xfId="0" applyFont="1"/>
    <xf numFmtId="0" fontId="0" fillId="7" borderId="13" xfId="0" applyFill="1" applyBorder="1"/>
    <xf numFmtId="0" fontId="0" fillId="7" borderId="16" xfId="0" applyFill="1" applyBorder="1"/>
    <xf numFmtId="44" fontId="0" fillId="7" borderId="16" xfId="2" applyFont="1" applyFill="1" applyBorder="1"/>
    <xf numFmtId="44" fontId="0" fillId="7" borderId="14" xfId="2" applyFont="1" applyFill="1" applyBorder="1"/>
    <xf numFmtId="44" fontId="0" fillId="8" borderId="13" xfId="2" applyFont="1" applyFill="1" applyBorder="1"/>
    <xf numFmtId="44" fontId="0" fillId="8" borderId="16" xfId="2" applyFont="1" applyFill="1" applyBorder="1"/>
    <xf numFmtId="44" fontId="0" fillId="8" borderId="14" xfId="2" applyFont="1" applyFill="1" applyBorder="1"/>
    <xf numFmtId="44" fontId="8" fillId="8" borderId="6" xfId="2" applyFont="1" applyFill="1" applyBorder="1"/>
    <xf numFmtId="44" fontId="8" fillId="8" borderId="7" xfId="2" applyFont="1" applyFill="1" applyBorder="1"/>
    <xf numFmtId="44" fontId="8" fillId="8" borderId="8" xfId="2" applyFont="1" applyFill="1" applyBorder="1"/>
    <xf numFmtId="0" fontId="8" fillId="8" borderId="0" xfId="0" applyFont="1" applyFill="1" applyBorder="1"/>
    <xf numFmtId="0" fontId="8" fillId="8" borderId="10" xfId="0" applyFont="1" applyFill="1" applyBorder="1"/>
    <xf numFmtId="0" fontId="0" fillId="8" borderId="0" xfId="0" applyFill="1" applyBorder="1"/>
    <xf numFmtId="0" fontId="0" fillId="8" borderId="10" xfId="0" applyFill="1" applyBorder="1"/>
    <xf numFmtId="0" fontId="0" fillId="8" borderId="1" xfId="0" applyFill="1" applyBorder="1"/>
    <xf numFmtId="0" fontId="0" fillId="8" borderId="12" xfId="0" applyFill="1" applyBorder="1"/>
    <xf numFmtId="9" fontId="0" fillId="2" borderId="13" xfId="0" applyNumberFormat="1" applyFill="1" applyBorder="1"/>
    <xf numFmtId="9" fontId="0" fillId="2" borderId="16" xfId="0" applyNumberFormat="1" applyFill="1" applyBorder="1"/>
    <xf numFmtId="9" fontId="0" fillId="2" borderId="14" xfId="0" applyNumberFormat="1" applyFill="1" applyBorder="1"/>
    <xf numFmtId="9" fontId="2" fillId="2" borderId="16" xfId="0" applyNumberFormat="1" applyFont="1" applyFill="1" applyBorder="1"/>
    <xf numFmtId="43" fontId="9" fillId="3" borderId="3" xfId="1" applyFont="1" applyFill="1" applyBorder="1" applyAlignment="1">
      <alignment vertical="center"/>
    </xf>
    <xf numFmtId="43" fontId="3" fillId="3" borderId="3" xfId="0" applyNumberFormat="1" applyFont="1" applyFill="1" applyBorder="1"/>
    <xf numFmtId="44" fontId="3" fillId="3" borderId="4" xfId="2" applyFont="1" applyFill="1" applyBorder="1"/>
    <xf numFmtId="44" fontId="3" fillId="3" borderId="4" xfId="0" applyNumberFormat="1" applyFont="1" applyFill="1" applyBorder="1"/>
    <xf numFmtId="0" fontId="0" fillId="0" borderId="6" xfId="0" applyBorder="1"/>
    <xf numFmtId="44" fontId="0" fillId="0" borderId="7" xfId="0" applyNumberFormat="1" applyBorder="1"/>
    <xf numFmtId="44" fontId="0" fillId="0" borderId="8" xfId="0" applyNumberFormat="1" applyBorder="1"/>
    <xf numFmtId="43" fontId="5" fillId="0" borderId="9" xfId="1" applyFont="1" applyFill="1" applyBorder="1" applyAlignment="1">
      <alignment vertical="center"/>
    </xf>
    <xf numFmtId="44" fontId="0" fillId="0" borderId="0" xfId="0" applyNumberFormat="1" applyBorder="1"/>
    <xf numFmtId="44" fontId="0" fillId="0" borderId="10" xfId="0" applyNumberFormat="1" applyBorder="1"/>
    <xf numFmtId="43" fontId="5" fillId="0" borderId="11" xfId="1" applyFont="1" applyFill="1" applyBorder="1" applyAlignment="1">
      <alignment vertical="center"/>
    </xf>
    <xf numFmtId="43" fontId="9" fillId="4" borderId="6" xfId="1" applyFont="1" applyFill="1" applyBorder="1" applyAlignment="1">
      <alignment vertical="center"/>
    </xf>
    <xf numFmtId="44" fontId="3" fillId="4" borderId="7" xfId="2" applyFont="1" applyFill="1" applyBorder="1"/>
    <xf numFmtId="44" fontId="3" fillId="4" borderId="8" xfId="2" applyFont="1" applyFill="1" applyBorder="1"/>
    <xf numFmtId="43" fontId="9" fillId="4" borderId="9" xfId="1" applyFont="1" applyFill="1" applyBorder="1" applyAlignment="1">
      <alignment vertical="center"/>
    </xf>
    <xf numFmtId="44" fontId="3" fillId="4" borderId="0" xfId="2" applyFont="1" applyFill="1" applyBorder="1"/>
    <xf numFmtId="44" fontId="3" fillId="4" borderId="10" xfId="2" applyFont="1" applyFill="1" applyBorder="1"/>
    <xf numFmtId="43" fontId="9" fillId="4" borderId="11" xfId="1" applyFont="1" applyFill="1" applyBorder="1" applyAlignment="1">
      <alignment vertical="center"/>
    </xf>
    <xf numFmtId="44" fontId="3" fillId="4" borderId="1" xfId="2" applyFont="1" applyFill="1" applyBorder="1"/>
    <xf numFmtId="44" fontId="3" fillId="4" borderId="12" xfId="2" applyFont="1" applyFill="1" applyBorder="1"/>
    <xf numFmtId="44" fontId="0" fillId="0" borderId="11" xfId="2" applyFont="1" applyBorder="1"/>
    <xf numFmtId="9" fontId="0" fillId="2" borderId="9" xfId="0" applyNumberFormat="1" applyFill="1" applyBorder="1"/>
    <xf numFmtId="44" fontId="0" fillId="0" borderId="9" xfId="0" applyNumberFormat="1" applyBorder="1"/>
    <xf numFmtId="44" fontId="3" fillId="2" borderId="3" xfId="2" applyFont="1" applyFill="1" applyBorder="1" applyAlignment="1">
      <alignment horizontal="center"/>
    </xf>
    <xf numFmtId="44" fontId="3" fillId="2" borderId="4" xfId="2" applyFont="1" applyFill="1" applyBorder="1" applyAlignment="1">
      <alignment horizontal="center"/>
    </xf>
    <xf numFmtId="44" fontId="3" fillId="2" borderId="5" xfId="2" applyFont="1" applyFill="1" applyBorder="1" applyAlignment="1">
      <alignment horizontal="center"/>
    </xf>
    <xf numFmtId="43" fontId="9" fillId="2" borderId="3" xfId="1" applyFont="1" applyFill="1" applyBorder="1" applyAlignment="1">
      <alignment horizontal="center" vertical="center"/>
    </xf>
    <xf numFmtId="43" fontId="9" fillId="2" borderId="4" xfId="1" applyFont="1" applyFill="1" applyBorder="1" applyAlignment="1">
      <alignment horizontal="center" vertical="center"/>
    </xf>
    <xf numFmtId="43" fontId="9" fillId="2" borderId="5" xfId="1" applyFont="1" applyFill="1" applyBorder="1" applyAlignment="1">
      <alignment horizontal="center" vertical="center"/>
    </xf>
    <xf numFmtId="44" fontId="10" fillId="3" borderId="6" xfId="2" applyFont="1" applyFill="1" applyBorder="1" applyAlignment="1">
      <alignment horizontal="center"/>
    </xf>
    <xf numFmtId="44" fontId="10" fillId="3" borderId="7" xfId="2" applyFont="1" applyFill="1" applyBorder="1" applyAlignment="1">
      <alignment horizontal="center"/>
    </xf>
    <xf numFmtId="44" fontId="10" fillId="3" borderId="8" xfId="2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1"/>
  <sheetViews>
    <sheetView tabSelected="1" workbookViewId="0">
      <selection activeCell="B13" sqref="B13"/>
    </sheetView>
  </sheetViews>
  <sheetFormatPr defaultRowHeight="15" outlineLevelRow="1" outlineLevelCol="1" x14ac:dyDescent="0.25"/>
  <cols>
    <col min="1" max="1" width="29.7109375" customWidth="1"/>
    <col min="2" max="2" width="12.5703125" customWidth="1" outlineLevel="1"/>
    <col min="3" max="3" width="13.28515625" customWidth="1" outlineLevel="1"/>
    <col min="4" max="4" width="14.28515625" customWidth="1" outlineLevel="1"/>
    <col min="5" max="5" width="12.7109375" customWidth="1" outlineLevel="1"/>
    <col min="6" max="6" width="12.85546875" customWidth="1" outlineLevel="1"/>
    <col min="7" max="7" width="13.140625" customWidth="1" outlineLevel="1"/>
    <col min="8" max="8" width="12.5703125" customWidth="1" outlineLevel="1"/>
    <col min="9" max="9" width="11.85546875" customWidth="1" outlineLevel="1"/>
    <col min="10" max="10" width="12.42578125" customWidth="1" outlineLevel="1"/>
    <col min="11" max="13" width="11.85546875" customWidth="1" outlineLevel="1"/>
    <col min="14" max="14" width="15.28515625" bestFit="1" customWidth="1"/>
  </cols>
  <sheetData>
    <row r="1" spans="1:22" x14ac:dyDescent="0.25">
      <c r="B1" s="12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7" t="s">
        <v>12</v>
      </c>
      <c r="O1" s="19" t="s">
        <v>37</v>
      </c>
      <c r="P1" s="20"/>
      <c r="Q1" s="20"/>
      <c r="R1" s="20"/>
      <c r="S1" s="20"/>
      <c r="T1" s="20"/>
      <c r="U1" s="20"/>
      <c r="V1" s="21"/>
    </row>
    <row r="2" spans="1:22" x14ac:dyDescent="0.25">
      <c r="A2" s="14" t="s">
        <v>45</v>
      </c>
      <c r="N2" s="29"/>
      <c r="O2" s="22"/>
      <c r="P2" s="23"/>
      <c r="Q2" s="23"/>
      <c r="R2" s="23"/>
      <c r="S2" s="23"/>
      <c r="T2" s="23"/>
      <c r="U2" s="23"/>
      <c r="V2" s="24"/>
    </row>
    <row r="3" spans="1:22" x14ac:dyDescent="0.25">
      <c r="A3" t="s">
        <v>32</v>
      </c>
      <c r="B3">
        <v>14</v>
      </c>
      <c r="C3">
        <f>B3</f>
        <v>14</v>
      </c>
      <c r="D3">
        <f t="shared" ref="D3:M3" si="0">C3</f>
        <v>14</v>
      </c>
      <c r="E3">
        <f t="shared" si="0"/>
        <v>14</v>
      </c>
      <c r="F3">
        <f t="shared" si="0"/>
        <v>14</v>
      </c>
      <c r="G3">
        <f t="shared" si="0"/>
        <v>14</v>
      </c>
      <c r="H3">
        <f t="shared" si="0"/>
        <v>14</v>
      </c>
      <c r="I3">
        <f t="shared" si="0"/>
        <v>14</v>
      </c>
      <c r="J3">
        <f t="shared" si="0"/>
        <v>14</v>
      </c>
      <c r="K3">
        <f t="shared" si="0"/>
        <v>14</v>
      </c>
      <c r="L3">
        <f t="shared" si="0"/>
        <v>14</v>
      </c>
      <c r="M3">
        <f t="shared" si="0"/>
        <v>14</v>
      </c>
      <c r="N3" s="30">
        <v>17</v>
      </c>
      <c r="O3" s="22" t="s">
        <v>82</v>
      </c>
      <c r="P3" s="23"/>
      <c r="Q3" s="23"/>
      <c r="R3" s="23"/>
      <c r="S3" s="23"/>
      <c r="T3" s="23"/>
      <c r="U3" s="23"/>
      <c r="V3" s="24"/>
    </row>
    <row r="4" spans="1:22" x14ac:dyDescent="0.25">
      <c r="A4" t="s">
        <v>36</v>
      </c>
      <c r="B4" s="1">
        <f>9400</f>
        <v>9400</v>
      </c>
      <c r="C4" s="1">
        <f>B4</f>
        <v>9400</v>
      </c>
      <c r="D4" s="1">
        <f t="shared" ref="D4:M4" si="1">C4</f>
        <v>9400</v>
      </c>
      <c r="E4" s="1">
        <f t="shared" si="1"/>
        <v>9400</v>
      </c>
      <c r="F4" s="1">
        <f t="shared" si="1"/>
        <v>9400</v>
      </c>
      <c r="G4" s="1">
        <f t="shared" si="1"/>
        <v>9400</v>
      </c>
      <c r="H4" s="1">
        <f t="shared" si="1"/>
        <v>9400</v>
      </c>
      <c r="I4" s="1">
        <f t="shared" si="1"/>
        <v>9400</v>
      </c>
      <c r="J4" s="1">
        <f t="shared" si="1"/>
        <v>9400</v>
      </c>
      <c r="K4" s="1">
        <f t="shared" si="1"/>
        <v>9400</v>
      </c>
      <c r="L4" s="1">
        <f t="shared" si="1"/>
        <v>9400</v>
      </c>
      <c r="M4" s="1">
        <f t="shared" si="1"/>
        <v>9400</v>
      </c>
      <c r="N4" s="31">
        <f>SUM(B4:M4)</f>
        <v>112800</v>
      </c>
      <c r="O4" s="22" t="s">
        <v>38</v>
      </c>
      <c r="P4" s="23"/>
      <c r="Q4" s="23"/>
      <c r="R4" s="23"/>
      <c r="S4" s="23"/>
      <c r="T4" s="23"/>
      <c r="U4" s="23"/>
      <c r="V4" s="24"/>
    </row>
    <row r="5" spans="1:22" x14ac:dyDescent="0.25">
      <c r="A5" t="s">
        <v>33</v>
      </c>
      <c r="B5" s="1">
        <f>0.75*B4</f>
        <v>7050</v>
      </c>
      <c r="C5" s="1">
        <f t="shared" ref="C5:M5" si="2">0.75*C4</f>
        <v>7050</v>
      </c>
      <c r="D5" s="1">
        <f t="shared" si="2"/>
        <v>7050</v>
      </c>
      <c r="E5" s="1">
        <f t="shared" si="2"/>
        <v>7050</v>
      </c>
      <c r="F5" s="1">
        <f t="shared" si="2"/>
        <v>7050</v>
      </c>
      <c r="G5" s="1">
        <f t="shared" si="2"/>
        <v>7050</v>
      </c>
      <c r="H5" s="1">
        <f t="shared" si="2"/>
        <v>7050</v>
      </c>
      <c r="I5" s="1">
        <f t="shared" si="2"/>
        <v>7050</v>
      </c>
      <c r="J5" s="1">
        <f t="shared" si="2"/>
        <v>7050</v>
      </c>
      <c r="K5" s="1">
        <f t="shared" si="2"/>
        <v>7050</v>
      </c>
      <c r="L5" s="1">
        <f t="shared" si="2"/>
        <v>7050</v>
      </c>
      <c r="M5" s="1">
        <f t="shared" si="2"/>
        <v>7050</v>
      </c>
      <c r="N5" s="31">
        <f t="shared" ref="N5" si="3">0.75*N4</f>
        <v>84600</v>
      </c>
      <c r="O5" s="22" t="s">
        <v>81</v>
      </c>
      <c r="P5" s="23"/>
      <c r="Q5" s="23"/>
      <c r="R5" s="23"/>
      <c r="S5" s="23"/>
      <c r="T5" s="23"/>
      <c r="U5" s="23"/>
      <c r="V5" s="24"/>
    </row>
    <row r="6" spans="1:22" x14ac:dyDescent="0.25">
      <c r="A6" t="s">
        <v>34</v>
      </c>
      <c r="B6" s="1">
        <f>0.5*B4</f>
        <v>4700</v>
      </c>
      <c r="C6" s="1">
        <f t="shared" ref="C6:M6" si="4">0.5*C4</f>
        <v>4700</v>
      </c>
      <c r="D6" s="1">
        <f t="shared" si="4"/>
        <v>4700</v>
      </c>
      <c r="E6" s="1">
        <f t="shared" si="4"/>
        <v>4700</v>
      </c>
      <c r="F6" s="1">
        <f t="shared" si="4"/>
        <v>4700</v>
      </c>
      <c r="G6" s="1">
        <f t="shared" si="4"/>
        <v>4700</v>
      </c>
      <c r="H6" s="1">
        <f t="shared" si="4"/>
        <v>4700</v>
      </c>
      <c r="I6" s="1">
        <f t="shared" si="4"/>
        <v>4700</v>
      </c>
      <c r="J6" s="1">
        <f t="shared" si="4"/>
        <v>4700</v>
      </c>
      <c r="K6" s="1">
        <f t="shared" si="4"/>
        <v>4700</v>
      </c>
      <c r="L6" s="1">
        <f t="shared" si="4"/>
        <v>4700</v>
      </c>
      <c r="M6" s="1">
        <f t="shared" si="4"/>
        <v>4700</v>
      </c>
      <c r="N6" s="31">
        <f t="shared" ref="N6" si="5">0.5*N4</f>
        <v>56400</v>
      </c>
      <c r="O6" s="22"/>
      <c r="P6" s="23"/>
      <c r="Q6" s="23"/>
      <c r="R6" s="23"/>
      <c r="S6" s="23"/>
      <c r="T6" s="23"/>
      <c r="U6" s="23"/>
      <c r="V6" s="24"/>
    </row>
    <row r="7" spans="1:22" x14ac:dyDescent="0.25">
      <c r="A7" t="s">
        <v>35</v>
      </c>
      <c r="B7" s="1">
        <f>B4*0.9</f>
        <v>8460</v>
      </c>
      <c r="C7" s="1">
        <f t="shared" ref="C7:M7" si="6">C4*0.9</f>
        <v>8460</v>
      </c>
      <c r="D7" s="1">
        <f t="shared" si="6"/>
        <v>8460</v>
      </c>
      <c r="E7" s="1">
        <f t="shared" si="6"/>
        <v>8460</v>
      </c>
      <c r="F7" s="1">
        <f t="shared" si="6"/>
        <v>8460</v>
      </c>
      <c r="G7" s="1">
        <f t="shared" si="6"/>
        <v>8460</v>
      </c>
      <c r="H7" s="1">
        <f t="shared" si="6"/>
        <v>8460</v>
      </c>
      <c r="I7" s="1">
        <f t="shared" si="6"/>
        <v>8460</v>
      </c>
      <c r="J7" s="1">
        <f t="shared" si="6"/>
        <v>8460</v>
      </c>
      <c r="K7" s="1">
        <f t="shared" si="6"/>
        <v>8460</v>
      </c>
      <c r="L7" s="1">
        <f t="shared" si="6"/>
        <v>8460</v>
      </c>
      <c r="M7" s="1">
        <f t="shared" si="6"/>
        <v>8460</v>
      </c>
      <c r="N7" s="31">
        <f t="shared" ref="N7" si="7">N4*0.9</f>
        <v>101520</v>
      </c>
      <c r="O7" s="22"/>
      <c r="P7" s="23"/>
      <c r="Q7" s="23"/>
      <c r="R7" s="23"/>
      <c r="S7" s="23"/>
      <c r="T7" s="23"/>
      <c r="U7" s="23"/>
      <c r="V7" s="24"/>
    </row>
    <row r="8" spans="1:22" x14ac:dyDescent="0.25">
      <c r="N8" s="31"/>
      <c r="O8" s="22"/>
      <c r="P8" s="23"/>
      <c r="Q8" s="23"/>
      <c r="R8" s="23"/>
      <c r="S8" s="23"/>
      <c r="T8" s="23"/>
      <c r="U8" s="23"/>
      <c r="V8" s="24"/>
    </row>
    <row r="9" spans="1:22" x14ac:dyDescent="0.25">
      <c r="A9" s="14" t="s">
        <v>67</v>
      </c>
      <c r="N9" s="30"/>
      <c r="O9" s="22"/>
      <c r="P9" s="23"/>
      <c r="Q9" s="23"/>
      <c r="R9" s="23"/>
      <c r="S9" s="23"/>
      <c r="T9" s="23"/>
      <c r="U9" s="23"/>
      <c r="V9" s="24"/>
    </row>
    <row r="10" spans="1:22" x14ac:dyDescent="0.25">
      <c r="A10" t="s">
        <v>13</v>
      </c>
      <c r="N10" s="30"/>
      <c r="O10" s="22"/>
      <c r="P10" s="23"/>
      <c r="Q10" s="23"/>
      <c r="R10" s="23"/>
      <c r="S10" s="23"/>
      <c r="T10" s="23"/>
      <c r="U10" s="23"/>
      <c r="V10" s="24"/>
    </row>
    <row r="11" spans="1:22" x14ac:dyDescent="0.25">
      <c r="A11" t="s">
        <v>39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31">
        <v>0</v>
      </c>
      <c r="O11" s="22"/>
      <c r="P11" s="23"/>
      <c r="Q11" s="23"/>
      <c r="R11" s="23"/>
      <c r="S11" s="23"/>
      <c r="T11" s="23"/>
      <c r="U11" s="23"/>
      <c r="V11" s="24"/>
    </row>
    <row r="12" spans="1:22" x14ac:dyDescent="0.25">
      <c r="A12" t="s">
        <v>77</v>
      </c>
      <c r="B12" s="1">
        <f>(40*4*(16*1.5))</f>
        <v>3840</v>
      </c>
      <c r="C12" s="1">
        <f>B12</f>
        <v>3840</v>
      </c>
      <c r="D12" s="1">
        <f t="shared" ref="D12:M12" si="8">C12</f>
        <v>3840</v>
      </c>
      <c r="E12" s="1">
        <f t="shared" si="8"/>
        <v>3840</v>
      </c>
      <c r="F12" s="1">
        <f t="shared" si="8"/>
        <v>3840</v>
      </c>
      <c r="G12" s="1">
        <f t="shared" si="8"/>
        <v>3840</v>
      </c>
      <c r="H12" s="1">
        <f t="shared" si="8"/>
        <v>3840</v>
      </c>
      <c r="I12" s="1">
        <f t="shared" si="8"/>
        <v>3840</v>
      </c>
      <c r="J12" s="1">
        <f t="shared" si="8"/>
        <v>3840</v>
      </c>
      <c r="K12" s="1">
        <f t="shared" si="8"/>
        <v>3840</v>
      </c>
      <c r="L12" s="1">
        <f t="shared" si="8"/>
        <v>3840</v>
      </c>
      <c r="M12" s="1">
        <f t="shared" si="8"/>
        <v>3840</v>
      </c>
      <c r="N12" s="31">
        <f>SUM(B12:M12)</f>
        <v>46080</v>
      </c>
      <c r="O12" s="22" t="s">
        <v>80</v>
      </c>
      <c r="P12" s="23"/>
      <c r="Q12" s="23"/>
      <c r="R12" s="23"/>
      <c r="S12" s="23"/>
      <c r="T12" s="23"/>
      <c r="U12" s="23"/>
      <c r="V12" s="24"/>
    </row>
    <row r="13" spans="1:22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31">
        <f t="shared" ref="N13:N23" si="9">SUM(B13:M13)</f>
        <v>0</v>
      </c>
      <c r="O13" s="22" t="s">
        <v>78</v>
      </c>
      <c r="P13" s="23"/>
      <c r="Q13" s="23"/>
      <c r="R13" s="23"/>
      <c r="S13" s="23"/>
      <c r="T13" s="23"/>
      <c r="U13" s="23"/>
      <c r="V13" s="24"/>
    </row>
    <row r="14" spans="1:22" x14ac:dyDescent="0.25">
      <c r="A14" t="s">
        <v>14</v>
      </c>
      <c r="B14" s="1">
        <f>0.0724*B12</f>
        <v>278.01600000000002</v>
      </c>
      <c r="C14" s="1">
        <f>0.0724*C12</f>
        <v>278.01600000000002</v>
      </c>
      <c r="D14" s="1">
        <f>0.0724*D12</f>
        <v>278.01600000000002</v>
      </c>
      <c r="E14" s="1">
        <f>0.0724*E12</f>
        <v>278.01600000000002</v>
      </c>
      <c r="F14" s="1">
        <f>0.0724*F12</f>
        <v>278.01600000000002</v>
      </c>
      <c r="G14" s="1">
        <f>0.0724*G12</f>
        <v>278.01600000000002</v>
      </c>
      <c r="H14" s="1">
        <f>0.0724*H12</f>
        <v>278.01600000000002</v>
      </c>
      <c r="I14" s="1">
        <f>0.0724*I12</f>
        <v>278.01600000000002</v>
      </c>
      <c r="J14" s="1">
        <f>0.0724*J12</f>
        <v>278.01600000000002</v>
      </c>
      <c r="K14" s="1">
        <f>0.0724*K12</f>
        <v>278.01600000000002</v>
      </c>
      <c r="L14" s="1">
        <f>0.0724*L12</f>
        <v>278.01600000000002</v>
      </c>
      <c r="M14" s="1">
        <f>0.0724*M12</f>
        <v>278.01600000000002</v>
      </c>
      <c r="N14" s="33">
        <f>SUM(B14:M14)</f>
        <v>3336.1920000000005</v>
      </c>
      <c r="O14" s="22" t="s">
        <v>40</v>
      </c>
      <c r="P14" s="23"/>
      <c r="Q14" s="23"/>
      <c r="R14" s="23"/>
      <c r="S14" s="23"/>
      <c r="T14" s="23"/>
      <c r="U14" s="23"/>
      <c r="V14" s="24"/>
    </row>
    <row r="15" spans="1:22" x14ac:dyDescent="0.25">
      <c r="A15" t="s">
        <v>74</v>
      </c>
      <c r="B15" s="1">
        <v>438</v>
      </c>
      <c r="C15" s="1">
        <v>438</v>
      </c>
      <c r="D15" s="1">
        <v>438</v>
      </c>
      <c r="E15" s="1">
        <v>438</v>
      </c>
      <c r="F15" s="1">
        <v>438</v>
      </c>
      <c r="G15" s="1">
        <v>438</v>
      </c>
      <c r="H15" s="1">
        <v>438</v>
      </c>
      <c r="I15" s="1">
        <v>438</v>
      </c>
      <c r="J15" s="1">
        <v>438</v>
      </c>
      <c r="K15" s="1">
        <v>438</v>
      </c>
      <c r="L15" s="1">
        <v>438</v>
      </c>
      <c r="M15" s="1">
        <v>438</v>
      </c>
      <c r="N15" s="34">
        <f t="shared" si="9"/>
        <v>5256</v>
      </c>
      <c r="O15" s="22" t="s">
        <v>75</v>
      </c>
      <c r="P15" s="23"/>
      <c r="Q15" s="23"/>
      <c r="R15" s="23"/>
      <c r="S15" s="23"/>
      <c r="T15" s="23"/>
      <c r="U15" s="23"/>
      <c r="V15" s="24"/>
    </row>
    <row r="16" spans="1:22" x14ac:dyDescent="0.25">
      <c r="A16" t="s">
        <v>15</v>
      </c>
      <c r="B16" s="1">
        <f>595*2</f>
        <v>1190</v>
      </c>
      <c r="C16" s="1">
        <f t="shared" ref="C16:C23" si="10">B16</f>
        <v>1190</v>
      </c>
      <c r="D16" s="1">
        <f t="shared" ref="D16:M16" si="11">C16</f>
        <v>1190</v>
      </c>
      <c r="E16" s="1">
        <f t="shared" si="11"/>
        <v>1190</v>
      </c>
      <c r="F16" s="1">
        <f t="shared" si="11"/>
        <v>1190</v>
      </c>
      <c r="G16" s="1">
        <f t="shared" si="11"/>
        <v>1190</v>
      </c>
      <c r="H16" s="1">
        <f t="shared" si="11"/>
        <v>1190</v>
      </c>
      <c r="I16" s="1">
        <f t="shared" si="11"/>
        <v>1190</v>
      </c>
      <c r="J16" s="1">
        <f t="shared" si="11"/>
        <v>1190</v>
      </c>
      <c r="K16" s="1">
        <f t="shared" si="11"/>
        <v>1190</v>
      </c>
      <c r="L16" s="1">
        <f t="shared" si="11"/>
        <v>1190</v>
      </c>
      <c r="M16" s="1">
        <f t="shared" si="11"/>
        <v>1190</v>
      </c>
      <c r="N16" s="34">
        <f t="shared" si="9"/>
        <v>14280</v>
      </c>
      <c r="O16" s="22" t="s">
        <v>41</v>
      </c>
      <c r="P16" s="23"/>
      <c r="Q16" s="23"/>
      <c r="R16" s="23"/>
      <c r="S16" s="23"/>
      <c r="T16" s="23"/>
      <c r="U16" s="23"/>
      <c r="V16" s="24"/>
    </row>
    <row r="17" spans="1:22" x14ac:dyDescent="0.25">
      <c r="A17" t="s">
        <v>16</v>
      </c>
      <c r="B17" s="1">
        <v>450</v>
      </c>
      <c r="C17" s="1">
        <f t="shared" si="10"/>
        <v>450</v>
      </c>
      <c r="D17" s="1">
        <f t="shared" ref="D17:M17" si="12">C17</f>
        <v>450</v>
      </c>
      <c r="E17" s="1">
        <f t="shared" si="12"/>
        <v>450</v>
      </c>
      <c r="F17" s="1">
        <f t="shared" si="12"/>
        <v>450</v>
      </c>
      <c r="G17" s="1">
        <f t="shared" si="12"/>
        <v>450</v>
      </c>
      <c r="H17" s="1">
        <f t="shared" si="12"/>
        <v>450</v>
      </c>
      <c r="I17" s="1">
        <f t="shared" si="12"/>
        <v>450</v>
      </c>
      <c r="J17" s="1">
        <f t="shared" si="12"/>
        <v>450</v>
      </c>
      <c r="K17" s="1">
        <f t="shared" si="12"/>
        <v>450</v>
      </c>
      <c r="L17" s="1">
        <f t="shared" si="12"/>
        <v>450</v>
      </c>
      <c r="M17" s="1">
        <f t="shared" si="12"/>
        <v>450</v>
      </c>
      <c r="N17" s="34">
        <f t="shared" si="9"/>
        <v>5400</v>
      </c>
      <c r="O17" s="22" t="s">
        <v>42</v>
      </c>
      <c r="P17" s="23"/>
      <c r="Q17" s="23"/>
      <c r="R17" s="23"/>
      <c r="S17" s="23"/>
      <c r="T17" s="23"/>
      <c r="U17" s="23"/>
      <c r="V17" s="24"/>
    </row>
    <row r="18" spans="1:22" x14ac:dyDescent="0.25">
      <c r="A18" t="s">
        <v>17</v>
      </c>
      <c r="B18" s="1">
        <v>200</v>
      </c>
      <c r="C18" s="1">
        <f t="shared" si="10"/>
        <v>200</v>
      </c>
      <c r="D18" s="1">
        <f t="shared" ref="D18:M18" si="13">C18</f>
        <v>200</v>
      </c>
      <c r="E18" s="1">
        <f t="shared" si="13"/>
        <v>200</v>
      </c>
      <c r="F18" s="1">
        <f t="shared" si="13"/>
        <v>200</v>
      </c>
      <c r="G18" s="1">
        <f t="shared" si="13"/>
        <v>200</v>
      </c>
      <c r="H18" s="1">
        <f t="shared" si="13"/>
        <v>200</v>
      </c>
      <c r="I18" s="1">
        <f t="shared" si="13"/>
        <v>200</v>
      </c>
      <c r="J18" s="1">
        <f t="shared" si="13"/>
        <v>200</v>
      </c>
      <c r="K18" s="1">
        <f t="shared" si="13"/>
        <v>200</v>
      </c>
      <c r="L18" s="1">
        <f t="shared" si="13"/>
        <v>200</v>
      </c>
      <c r="M18" s="1">
        <f t="shared" si="13"/>
        <v>200</v>
      </c>
      <c r="N18" s="34">
        <f t="shared" si="9"/>
        <v>2400</v>
      </c>
      <c r="O18" s="22" t="s">
        <v>43</v>
      </c>
      <c r="P18" s="23"/>
      <c r="Q18" s="23"/>
      <c r="R18" s="23"/>
      <c r="S18" s="23"/>
      <c r="T18" s="23"/>
      <c r="U18" s="23"/>
      <c r="V18" s="24"/>
    </row>
    <row r="19" spans="1:22" x14ac:dyDescent="0.25">
      <c r="A19" t="s">
        <v>18</v>
      </c>
      <c r="B19" s="1">
        <f>300</f>
        <v>300</v>
      </c>
      <c r="C19" s="1">
        <f t="shared" si="10"/>
        <v>300</v>
      </c>
      <c r="D19" s="1">
        <f t="shared" ref="D19:M19" si="14">C19</f>
        <v>300</v>
      </c>
      <c r="E19" s="1">
        <f t="shared" si="14"/>
        <v>300</v>
      </c>
      <c r="F19" s="1">
        <f t="shared" si="14"/>
        <v>300</v>
      </c>
      <c r="G19" s="1">
        <f t="shared" si="14"/>
        <v>300</v>
      </c>
      <c r="H19" s="1">
        <f t="shared" si="14"/>
        <v>300</v>
      </c>
      <c r="I19" s="1">
        <f t="shared" si="14"/>
        <v>300</v>
      </c>
      <c r="J19" s="1">
        <f t="shared" si="14"/>
        <v>300</v>
      </c>
      <c r="K19" s="1">
        <f t="shared" si="14"/>
        <v>300</v>
      </c>
      <c r="L19" s="1">
        <f t="shared" si="14"/>
        <v>300</v>
      </c>
      <c r="M19" s="1">
        <f t="shared" si="14"/>
        <v>300</v>
      </c>
      <c r="N19" s="34">
        <f t="shared" si="9"/>
        <v>3600</v>
      </c>
      <c r="O19" s="22"/>
      <c r="P19" s="23"/>
      <c r="Q19" s="23"/>
      <c r="R19" s="23"/>
      <c r="S19" s="23"/>
      <c r="T19" s="23"/>
      <c r="U19" s="23"/>
      <c r="V19" s="24"/>
    </row>
    <row r="20" spans="1:22" x14ac:dyDescent="0.25">
      <c r="A20" t="s">
        <v>19</v>
      </c>
      <c r="B20" s="1">
        <v>100</v>
      </c>
      <c r="C20" s="1">
        <f t="shared" si="10"/>
        <v>100</v>
      </c>
      <c r="D20" s="1">
        <f t="shared" ref="D20:M20" si="15">C20</f>
        <v>100</v>
      </c>
      <c r="E20" s="1">
        <f t="shared" si="15"/>
        <v>100</v>
      </c>
      <c r="F20" s="1">
        <f t="shared" si="15"/>
        <v>100</v>
      </c>
      <c r="G20" s="1">
        <f t="shared" si="15"/>
        <v>100</v>
      </c>
      <c r="H20" s="1">
        <f t="shared" si="15"/>
        <v>100</v>
      </c>
      <c r="I20" s="1">
        <f t="shared" si="15"/>
        <v>100</v>
      </c>
      <c r="J20" s="1">
        <f t="shared" si="15"/>
        <v>100</v>
      </c>
      <c r="K20" s="1">
        <f t="shared" si="15"/>
        <v>100</v>
      </c>
      <c r="L20" s="1">
        <f t="shared" si="15"/>
        <v>100</v>
      </c>
      <c r="M20" s="1">
        <f t="shared" si="15"/>
        <v>100</v>
      </c>
      <c r="N20" s="34">
        <f t="shared" si="9"/>
        <v>1200</v>
      </c>
      <c r="O20" s="22"/>
      <c r="P20" s="23"/>
      <c r="Q20" s="23"/>
      <c r="R20" s="23"/>
      <c r="S20" s="23"/>
      <c r="T20" s="23"/>
      <c r="U20" s="23"/>
      <c r="V20" s="24"/>
    </row>
    <row r="21" spans="1:22" x14ac:dyDescent="0.25">
      <c r="A21" t="s">
        <v>20</v>
      </c>
      <c r="B21" s="1">
        <v>10</v>
      </c>
      <c r="C21" s="1">
        <f t="shared" si="10"/>
        <v>10</v>
      </c>
      <c r="D21" s="1">
        <f t="shared" ref="D21:M21" si="16">C21</f>
        <v>10</v>
      </c>
      <c r="E21" s="1">
        <f t="shared" si="16"/>
        <v>10</v>
      </c>
      <c r="F21" s="1">
        <f t="shared" si="16"/>
        <v>10</v>
      </c>
      <c r="G21" s="1">
        <f t="shared" si="16"/>
        <v>10</v>
      </c>
      <c r="H21" s="1">
        <f t="shared" si="16"/>
        <v>10</v>
      </c>
      <c r="I21" s="1">
        <f t="shared" si="16"/>
        <v>10</v>
      </c>
      <c r="J21" s="1">
        <f t="shared" si="16"/>
        <v>10</v>
      </c>
      <c r="K21" s="1">
        <f t="shared" si="16"/>
        <v>10</v>
      </c>
      <c r="L21" s="1">
        <f t="shared" si="16"/>
        <v>10</v>
      </c>
      <c r="M21" s="1">
        <f t="shared" si="16"/>
        <v>10</v>
      </c>
      <c r="N21" s="34">
        <f t="shared" si="9"/>
        <v>120</v>
      </c>
      <c r="O21" s="22"/>
      <c r="P21" s="23"/>
      <c r="Q21" s="23"/>
      <c r="R21" s="23"/>
      <c r="S21" s="23"/>
      <c r="T21" s="23"/>
      <c r="U21" s="23"/>
      <c r="V21" s="24"/>
    </row>
    <row r="22" spans="1:22" x14ac:dyDescent="0.25">
      <c r="A22" t="s">
        <v>21</v>
      </c>
      <c r="B22" s="1">
        <v>50</v>
      </c>
      <c r="C22" s="1">
        <f t="shared" si="10"/>
        <v>50</v>
      </c>
      <c r="D22" s="1">
        <f t="shared" ref="D22:M22" si="17">C22</f>
        <v>50</v>
      </c>
      <c r="E22" s="1">
        <f t="shared" si="17"/>
        <v>50</v>
      </c>
      <c r="F22" s="1">
        <f t="shared" si="17"/>
        <v>50</v>
      </c>
      <c r="G22" s="1">
        <f t="shared" si="17"/>
        <v>50</v>
      </c>
      <c r="H22" s="1">
        <f t="shared" si="17"/>
        <v>50</v>
      </c>
      <c r="I22" s="1">
        <f t="shared" si="17"/>
        <v>50</v>
      </c>
      <c r="J22" s="1">
        <f t="shared" si="17"/>
        <v>50</v>
      </c>
      <c r="K22" s="1">
        <f t="shared" si="17"/>
        <v>50</v>
      </c>
      <c r="L22" s="1">
        <f t="shared" si="17"/>
        <v>50</v>
      </c>
      <c r="M22" s="1">
        <f t="shared" si="17"/>
        <v>50</v>
      </c>
      <c r="N22" s="34">
        <f t="shared" si="9"/>
        <v>600</v>
      </c>
      <c r="O22" s="22"/>
      <c r="P22" s="23"/>
      <c r="Q22" s="23"/>
      <c r="R22" s="23"/>
      <c r="S22" s="23"/>
      <c r="T22" s="23"/>
      <c r="U22" s="23"/>
      <c r="V22" s="24"/>
    </row>
    <row r="23" spans="1:22" x14ac:dyDescent="0.25">
      <c r="A23" t="s">
        <v>22</v>
      </c>
      <c r="B23" s="1">
        <v>50</v>
      </c>
      <c r="C23" s="1">
        <f t="shared" si="10"/>
        <v>50</v>
      </c>
      <c r="D23" s="1">
        <f t="shared" ref="D23:M23" si="18">C23</f>
        <v>50</v>
      </c>
      <c r="E23" s="1">
        <f t="shared" si="18"/>
        <v>50</v>
      </c>
      <c r="F23" s="1">
        <f t="shared" si="18"/>
        <v>50</v>
      </c>
      <c r="G23" s="1">
        <f t="shared" si="18"/>
        <v>50</v>
      </c>
      <c r="H23" s="1">
        <f t="shared" si="18"/>
        <v>50</v>
      </c>
      <c r="I23" s="1">
        <f t="shared" si="18"/>
        <v>50</v>
      </c>
      <c r="J23" s="1">
        <f t="shared" si="18"/>
        <v>50</v>
      </c>
      <c r="K23" s="1">
        <f t="shared" si="18"/>
        <v>50</v>
      </c>
      <c r="L23" s="1">
        <f t="shared" si="18"/>
        <v>50</v>
      </c>
      <c r="M23" s="1">
        <f t="shared" si="18"/>
        <v>50</v>
      </c>
      <c r="N23" s="35">
        <f t="shared" si="9"/>
        <v>600</v>
      </c>
      <c r="O23" s="22"/>
      <c r="P23" s="23"/>
      <c r="Q23" s="23"/>
      <c r="R23" s="23"/>
      <c r="S23" s="23"/>
      <c r="T23" s="23"/>
      <c r="U23" s="23"/>
      <c r="V23" s="24"/>
    </row>
    <row r="24" spans="1:22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31"/>
      <c r="O24" s="22"/>
      <c r="P24" s="23"/>
      <c r="Q24" s="23"/>
      <c r="R24" s="23"/>
      <c r="S24" s="23"/>
      <c r="T24" s="23"/>
      <c r="U24" s="23"/>
      <c r="V24" s="24"/>
    </row>
    <row r="25" spans="1:22" x14ac:dyDescent="0.25">
      <c r="A25" s="15" t="s">
        <v>68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31">
        <f>N11+SUM(N14:N23)</f>
        <v>36792.192000000003</v>
      </c>
      <c r="O25" s="22"/>
      <c r="P25" s="23"/>
      <c r="Q25" s="23"/>
      <c r="R25" s="23"/>
      <c r="S25" s="23"/>
      <c r="T25" s="23"/>
      <c r="U25" s="23"/>
      <c r="V25" s="24"/>
    </row>
    <row r="26" spans="1:22" x14ac:dyDescent="0.25">
      <c r="A26" s="16" t="s">
        <v>79</v>
      </c>
      <c r="B26" s="28" t="s">
        <v>44</v>
      </c>
      <c r="N26" s="31">
        <f>N12+(SUM(N14:N23))</f>
        <v>82872.19200000001</v>
      </c>
      <c r="O26" s="22"/>
      <c r="P26" s="23"/>
      <c r="Q26" s="23"/>
      <c r="R26" s="23"/>
      <c r="S26" s="23"/>
      <c r="T26" s="23"/>
      <c r="U26" s="23"/>
      <c r="V26" s="24"/>
    </row>
    <row r="27" spans="1:22" x14ac:dyDescent="0.25">
      <c r="B27" s="6"/>
      <c r="N27" s="31"/>
      <c r="O27" s="22"/>
      <c r="P27" s="23"/>
      <c r="Q27" s="23"/>
      <c r="R27" s="23"/>
      <c r="S27" s="23"/>
      <c r="T27" s="23"/>
      <c r="U27" s="23"/>
      <c r="V27" s="24"/>
    </row>
    <row r="28" spans="1:22" x14ac:dyDescent="0.25">
      <c r="A28" s="14" t="s">
        <v>46</v>
      </c>
      <c r="N28" s="30"/>
      <c r="O28" s="22"/>
      <c r="P28" s="23"/>
      <c r="Q28" s="23"/>
      <c r="R28" s="23"/>
      <c r="S28" s="23"/>
      <c r="T28" s="23"/>
      <c r="U28" s="23"/>
      <c r="V28" s="24"/>
    </row>
    <row r="29" spans="1:22" hidden="1" outlineLevel="1" x14ac:dyDescent="0.25">
      <c r="A29" s="2" t="s">
        <v>23</v>
      </c>
      <c r="B29" s="1">
        <v>46</v>
      </c>
      <c r="C29" s="1">
        <v>46</v>
      </c>
      <c r="D29" s="1">
        <v>46</v>
      </c>
      <c r="E29" s="1">
        <v>46</v>
      </c>
      <c r="F29" s="1">
        <v>46</v>
      </c>
      <c r="G29" s="1">
        <v>46</v>
      </c>
      <c r="H29" s="1">
        <v>46</v>
      </c>
      <c r="I29" s="1">
        <v>46</v>
      </c>
      <c r="J29" s="1">
        <v>46</v>
      </c>
      <c r="K29" s="1">
        <v>46</v>
      </c>
      <c r="L29" s="1">
        <v>46</v>
      </c>
      <c r="M29" s="1">
        <v>46</v>
      </c>
      <c r="N29" s="33">
        <f>SUM(B29:M29)</f>
        <v>552</v>
      </c>
      <c r="O29" s="22" t="s">
        <v>47</v>
      </c>
      <c r="P29" s="23"/>
      <c r="Q29" s="23"/>
      <c r="R29" s="23"/>
      <c r="S29" s="23"/>
      <c r="T29" s="23"/>
      <c r="U29" s="23"/>
      <c r="V29" s="24"/>
    </row>
    <row r="30" spans="1:22" hidden="1" outlineLevel="1" x14ac:dyDescent="0.25">
      <c r="A30" s="2" t="s">
        <v>24</v>
      </c>
      <c r="B30" s="1">
        <v>135</v>
      </c>
      <c r="C30" s="1">
        <v>135</v>
      </c>
      <c r="D30" s="1">
        <v>135</v>
      </c>
      <c r="E30" s="1">
        <v>135</v>
      </c>
      <c r="F30" s="1">
        <v>135</v>
      </c>
      <c r="G30" s="1">
        <v>135</v>
      </c>
      <c r="H30" s="1">
        <v>135</v>
      </c>
      <c r="I30" s="1">
        <v>135</v>
      </c>
      <c r="J30" s="1">
        <v>135</v>
      </c>
      <c r="K30" s="1">
        <v>135</v>
      </c>
      <c r="L30" s="1">
        <v>135</v>
      </c>
      <c r="M30" s="1">
        <v>135</v>
      </c>
      <c r="N30" s="34">
        <f t="shared" ref="N30:N37" si="19">SUM(B30:M30)</f>
        <v>1620</v>
      </c>
      <c r="O30" s="22" t="s">
        <v>47</v>
      </c>
      <c r="P30" s="23"/>
      <c r="Q30" s="23"/>
      <c r="R30" s="23"/>
      <c r="S30" s="23"/>
      <c r="T30" s="23"/>
      <c r="U30" s="23"/>
      <c r="V30" s="24"/>
    </row>
    <row r="31" spans="1:22" hidden="1" outlineLevel="1" x14ac:dyDescent="0.25">
      <c r="A31" s="2" t="s">
        <v>29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34">
        <f t="shared" si="19"/>
        <v>0</v>
      </c>
      <c r="O31" s="22"/>
      <c r="P31" s="23"/>
      <c r="Q31" s="23"/>
      <c r="R31" s="23"/>
      <c r="S31" s="23"/>
      <c r="T31" s="23"/>
      <c r="U31" s="23"/>
      <c r="V31" s="24"/>
    </row>
    <row r="32" spans="1:22" hidden="1" outlineLevel="1" x14ac:dyDescent="0.25">
      <c r="A32" s="2" t="s">
        <v>76</v>
      </c>
      <c r="B32" s="1">
        <v>1500</v>
      </c>
      <c r="C32" s="1">
        <f>B32</f>
        <v>1500</v>
      </c>
      <c r="D32" s="1">
        <f t="shared" ref="D32:M32" si="20">C32</f>
        <v>1500</v>
      </c>
      <c r="E32" s="1">
        <f t="shared" si="20"/>
        <v>1500</v>
      </c>
      <c r="F32" s="1">
        <f t="shared" si="20"/>
        <v>1500</v>
      </c>
      <c r="G32" s="1">
        <f t="shared" si="20"/>
        <v>1500</v>
      </c>
      <c r="H32" s="1">
        <f t="shared" si="20"/>
        <v>1500</v>
      </c>
      <c r="I32" s="1">
        <f t="shared" si="20"/>
        <v>1500</v>
      </c>
      <c r="J32" s="1">
        <f t="shared" si="20"/>
        <v>1500</v>
      </c>
      <c r="K32" s="1">
        <f t="shared" si="20"/>
        <v>1500</v>
      </c>
      <c r="L32" s="1">
        <f t="shared" si="20"/>
        <v>1500</v>
      </c>
      <c r="M32" s="1">
        <f t="shared" si="20"/>
        <v>1500</v>
      </c>
      <c r="N32" s="34">
        <f t="shared" si="19"/>
        <v>18000</v>
      </c>
      <c r="O32" s="22" t="s">
        <v>48</v>
      </c>
      <c r="P32" s="23"/>
      <c r="Q32" s="23"/>
      <c r="R32" s="23"/>
      <c r="S32" s="23"/>
      <c r="T32" s="23"/>
      <c r="U32" s="23"/>
      <c r="V32" s="24"/>
    </row>
    <row r="33" spans="1:22" hidden="1" outlineLevel="1" x14ac:dyDescent="0.25">
      <c r="A33" s="2" t="s">
        <v>25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34">
        <f t="shared" si="19"/>
        <v>0</v>
      </c>
      <c r="O33" s="22"/>
      <c r="P33" s="23"/>
      <c r="Q33" s="23"/>
      <c r="R33" s="23"/>
      <c r="S33" s="23"/>
      <c r="T33" s="23"/>
      <c r="U33" s="23"/>
      <c r="V33" s="24"/>
    </row>
    <row r="34" spans="1:22" hidden="1" outlineLevel="1" x14ac:dyDescent="0.25">
      <c r="A34" s="2" t="s">
        <v>26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34">
        <f t="shared" si="19"/>
        <v>0</v>
      </c>
      <c r="O34" s="22"/>
      <c r="P34" s="23"/>
      <c r="Q34" s="23"/>
      <c r="R34" s="23"/>
      <c r="S34" s="23"/>
      <c r="T34" s="23"/>
      <c r="U34" s="23"/>
      <c r="V34" s="24"/>
    </row>
    <row r="35" spans="1:22" hidden="1" outlineLevel="1" x14ac:dyDescent="0.25">
      <c r="A35" s="2" t="s">
        <v>30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34">
        <f t="shared" si="19"/>
        <v>0</v>
      </c>
      <c r="O35" s="22"/>
      <c r="P35" s="23"/>
      <c r="Q35" s="23"/>
      <c r="R35" s="23"/>
      <c r="S35" s="23"/>
      <c r="T35" s="23"/>
      <c r="U35" s="23"/>
      <c r="V35" s="24"/>
    </row>
    <row r="36" spans="1:22" hidden="1" outlineLevel="1" x14ac:dyDescent="0.25">
      <c r="A36" s="2" t="s">
        <v>27</v>
      </c>
      <c r="B36" s="1">
        <v>100</v>
      </c>
      <c r="C36" s="1">
        <v>100</v>
      </c>
      <c r="D36" s="1">
        <v>100</v>
      </c>
      <c r="E36" s="1">
        <v>100</v>
      </c>
      <c r="F36" s="1">
        <v>100</v>
      </c>
      <c r="G36" s="1">
        <v>100</v>
      </c>
      <c r="H36" s="1">
        <v>100</v>
      </c>
      <c r="I36" s="1">
        <v>100</v>
      </c>
      <c r="J36" s="1">
        <v>100</v>
      </c>
      <c r="K36" s="1">
        <v>100</v>
      </c>
      <c r="L36" s="1">
        <v>100</v>
      </c>
      <c r="M36" s="1">
        <v>100</v>
      </c>
      <c r="N36" s="34">
        <f t="shared" si="19"/>
        <v>1200</v>
      </c>
      <c r="O36" s="22" t="s">
        <v>49</v>
      </c>
      <c r="P36" s="23"/>
      <c r="Q36" s="23"/>
      <c r="R36" s="23"/>
      <c r="S36" s="23"/>
      <c r="T36" s="23"/>
      <c r="U36" s="23"/>
      <c r="V36" s="24"/>
    </row>
    <row r="37" spans="1:22" hidden="1" outlineLevel="1" x14ac:dyDescent="0.25">
      <c r="A37" s="3" t="s">
        <v>28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35">
        <f t="shared" si="19"/>
        <v>0</v>
      </c>
      <c r="O37" s="22"/>
      <c r="P37" s="23"/>
      <c r="Q37" s="23"/>
      <c r="R37" s="23"/>
      <c r="S37" s="23"/>
      <c r="T37" s="23"/>
      <c r="U37" s="23"/>
      <c r="V37" s="24"/>
    </row>
    <row r="38" spans="1:22" collapsed="1" x14ac:dyDescent="0.25">
      <c r="A38" s="3" t="s">
        <v>50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31">
        <f>SUM(N29:N37)</f>
        <v>21372</v>
      </c>
      <c r="O38" s="22"/>
      <c r="P38" s="23"/>
      <c r="Q38" s="23"/>
      <c r="R38" s="23"/>
      <c r="S38" s="23"/>
      <c r="T38" s="23"/>
      <c r="U38" s="23"/>
      <c r="V38" s="24"/>
    </row>
    <row r="39" spans="1:22" x14ac:dyDescent="0.25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32"/>
      <c r="O39" s="25"/>
      <c r="P39" s="26"/>
      <c r="Q39" s="26"/>
      <c r="R39" s="26"/>
      <c r="S39" s="26"/>
      <c r="T39" s="26"/>
      <c r="U39" s="26"/>
      <c r="V39" s="27"/>
    </row>
    <row r="40" spans="1:22" x14ac:dyDescent="0.25">
      <c r="A40" s="75" t="s">
        <v>56</v>
      </c>
      <c r="B40" s="76"/>
      <c r="C40" s="77"/>
      <c r="D40" s="1"/>
      <c r="E40" s="72" t="s">
        <v>55</v>
      </c>
      <c r="F40" s="73"/>
      <c r="G40" s="73"/>
      <c r="H40" s="74"/>
      <c r="I40" s="1"/>
      <c r="J40" s="1"/>
      <c r="K40" s="1"/>
      <c r="L40" s="1"/>
      <c r="M40" s="1"/>
      <c r="N40" s="1"/>
    </row>
    <row r="41" spans="1:22" x14ac:dyDescent="0.25">
      <c r="A41" s="60" t="s">
        <v>51</v>
      </c>
      <c r="B41" s="61"/>
      <c r="C41" s="62">
        <f>N4-N25-N38</f>
        <v>54635.80799999999</v>
      </c>
      <c r="D41" s="1"/>
      <c r="E41" s="60" t="s">
        <v>51</v>
      </c>
      <c r="F41" s="61"/>
      <c r="G41" s="61"/>
      <c r="H41" s="62">
        <f>N4-N26-N38</f>
        <v>8555.80799999999</v>
      </c>
      <c r="I41" s="1"/>
      <c r="J41" s="1"/>
      <c r="K41" s="1"/>
      <c r="L41" s="1"/>
      <c r="M41" s="1"/>
    </row>
    <row r="42" spans="1:22" x14ac:dyDescent="0.25">
      <c r="A42" s="63" t="s">
        <v>52</v>
      </c>
      <c r="B42" s="64"/>
      <c r="C42" s="65">
        <f>N5-N25-N38</f>
        <v>26435.807999999997</v>
      </c>
      <c r="D42" s="1"/>
      <c r="E42" s="63" t="s">
        <v>52</v>
      </c>
      <c r="F42" s="64"/>
      <c r="G42" s="64"/>
      <c r="H42" s="65">
        <f>N5-N26-N38</f>
        <v>-19644.19200000001</v>
      </c>
      <c r="I42" s="1"/>
      <c r="J42" s="1"/>
      <c r="K42" s="1"/>
      <c r="L42" s="1"/>
      <c r="M42" s="1"/>
    </row>
    <row r="43" spans="1:22" x14ac:dyDescent="0.25">
      <c r="A43" s="63" t="s">
        <v>53</v>
      </c>
      <c r="B43" s="64"/>
      <c r="C43" s="65">
        <f>N6-N25-N38</f>
        <v>-1764.1920000000027</v>
      </c>
      <c r="D43" s="1"/>
      <c r="E43" s="63" t="s">
        <v>53</v>
      </c>
      <c r="F43" s="64"/>
      <c r="G43" s="64"/>
      <c r="H43" s="65">
        <f>N6-N26-N38</f>
        <v>-47844.19200000001</v>
      </c>
      <c r="I43" s="1"/>
      <c r="J43" s="1"/>
      <c r="K43" s="1"/>
      <c r="L43" s="1"/>
      <c r="M43" s="1"/>
    </row>
    <row r="44" spans="1:22" x14ac:dyDescent="0.25">
      <c r="A44" s="66" t="s">
        <v>54</v>
      </c>
      <c r="B44" s="67"/>
      <c r="C44" s="68">
        <f>N7-N25-N38</f>
        <v>43355.807999999997</v>
      </c>
      <c r="D44" s="1"/>
      <c r="E44" s="66" t="s">
        <v>54</v>
      </c>
      <c r="F44" s="67"/>
      <c r="G44" s="67"/>
      <c r="H44" s="68">
        <f>N7-N26-N38</f>
        <v>-2724.19200000001</v>
      </c>
      <c r="I44" s="1"/>
      <c r="J44" s="1"/>
      <c r="K44" s="1"/>
      <c r="L44" s="1"/>
      <c r="M44" s="1"/>
    </row>
    <row r="45" spans="1:22" x14ac:dyDescent="0.2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22" x14ac:dyDescent="0.25">
      <c r="A46" s="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22" ht="17.25" x14ac:dyDescent="0.4">
      <c r="A47" s="3"/>
      <c r="B47" s="1"/>
      <c r="C47" s="1"/>
      <c r="D47" s="1"/>
      <c r="E47" s="1"/>
      <c r="F47" s="1"/>
      <c r="G47" s="1"/>
      <c r="H47" s="1"/>
      <c r="I47" s="78" t="s">
        <v>71</v>
      </c>
      <c r="J47" s="79"/>
      <c r="K47" s="80"/>
      <c r="L47" s="1"/>
      <c r="M47" s="1"/>
      <c r="N47" s="1"/>
    </row>
    <row r="48" spans="1:22" x14ac:dyDescent="0.25">
      <c r="A48" s="49" t="s">
        <v>72</v>
      </c>
      <c r="B48" s="51" t="s">
        <v>31</v>
      </c>
      <c r="C48" s="51" t="s">
        <v>57</v>
      </c>
      <c r="D48" s="51" t="s">
        <v>12</v>
      </c>
      <c r="E48" s="51" t="s">
        <v>58</v>
      </c>
      <c r="F48" s="51" t="s">
        <v>59</v>
      </c>
      <c r="G48" s="51" t="s">
        <v>60</v>
      </c>
      <c r="H48" s="36" t="s">
        <v>61</v>
      </c>
      <c r="I48" s="37"/>
      <c r="J48" s="37"/>
      <c r="K48" s="37"/>
      <c r="L48" s="37"/>
      <c r="M48" s="38"/>
      <c r="N48" s="1"/>
    </row>
    <row r="49" spans="1:13" x14ac:dyDescent="0.25">
      <c r="A49" s="53" t="s">
        <v>62</v>
      </c>
      <c r="B49" s="45">
        <f>IRR(C49:G49)</f>
        <v>38.246867861681714</v>
      </c>
      <c r="C49" s="54">
        <v>-1000</v>
      </c>
      <c r="D49" s="54">
        <f>C41*0.7</f>
        <v>38245.065599999987</v>
      </c>
      <c r="E49" s="7">
        <f t="shared" ref="E49:F52" si="21">D49</f>
        <v>38245.065599999987</v>
      </c>
      <c r="F49" s="54">
        <f t="shared" si="21"/>
        <v>38245.065599999987</v>
      </c>
      <c r="G49" s="55">
        <f>F49+N4</f>
        <v>151045.06559999997</v>
      </c>
      <c r="H49" s="39" t="s">
        <v>66</v>
      </c>
      <c r="I49" s="39"/>
      <c r="J49" s="39"/>
      <c r="K49" s="39"/>
      <c r="L49" s="39"/>
      <c r="M49" s="40"/>
    </row>
    <row r="50" spans="1:13" x14ac:dyDescent="0.25">
      <c r="A50" s="56" t="s">
        <v>63</v>
      </c>
      <c r="B50" s="70">
        <f t="shared" ref="B50:B52" si="22">IRR(C50:G50)</f>
        <v>18.515736731308412</v>
      </c>
      <c r="C50" s="71">
        <v>-1000</v>
      </c>
      <c r="D50" s="57">
        <f>C42*0.7</f>
        <v>18505.065599999998</v>
      </c>
      <c r="E50" s="8">
        <f t="shared" si="21"/>
        <v>18505.065599999998</v>
      </c>
      <c r="F50" s="57">
        <f t="shared" si="21"/>
        <v>18505.065599999998</v>
      </c>
      <c r="G50" s="58">
        <f>F50+N5</f>
        <v>103105.0656</v>
      </c>
      <c r="H50" s="39" t="s">
        <v>69</v>
      </c>
      <c r="I50" s="41"/>
      <c r="J50" s="41"/>
      <c r="K50" s="41"/>
      <c r="L50" s="41"/>
      <c r="M50" s="42"/>
    </row>
    <row r="51" spans="1:13" x14ac:dyDescent="0.25">
      <c r="A51" s="56" t="s">
        <v>64</v>
      </c>
      <c r="B51" s="70">
        <f t="shared" si="22"/>
        <v>1.3362754438491287</v>
      </c>
      <c r="C51" s="71">
        <v>-1000</v>
      </c>
      <c r="D51" s="57">
        <f>C43*0.7</f>
        <v>-1234.9344000000019</v>
      </c>
      <c r="E51" s="8">
        <f t="shared" si="21"/>
        <v>-1234.9344000000019</v>
      </c>
      <c r="F51" s="57">
        <f t="shared" si="21"/>
        <v>-1234.9344000000019</v>
      </c>
      <c r="G51" s="58">
        <f>F51+N6</f>
        <v>55165.065600000002</v>
      </c>
      <c r="H51" s="43" t="s">
        <v>70</v>
      </c>
      <c r="I51" s="43"/>
      <c r="J51" s="43"/>
      <c r="K51" s="43"/>
      <c r="L51" s="43"/>
      <c r="M51" s="44"/>
    </row>
    <row r="52" spans="1:13" x14ac:dyDescent="0.25">
      <c r="A52" s="56" t="s">
        <v>65</v>
      </c>
      <c r="B52" s="46">
        <f t="shared" si="22"/>
        <v>30.352223294155312</v>
      </c>
      <c r="C52" s="57">
        <v>-1000</v>
      </c>
      <c r="D52" s="57">
        <f>C44*0.7</f>
        <v>30349.065599999994</v>
      </c>
      <c r="E52" s="8">
        <f t="shared" si="21"/>
        <v>30349.065599999994</v>
      </c>
      <c r="F52" s="57">
        <f t="shared" si="21"/>
        <v>30349.065599999994</v>
      </c>
      <c r="G52" s="58">
        <f>F52+N7</f>
        <v>131869.0656</v>
      </c>
    </row>
    <row r="53" spans="1:13" x14ac:dyDescent="0.25">
      <c r="A53" s="50" t="s">
        <v>73</v>
      </c>
      <c r="B53" s="52" t="s">
        <v>31</v>
      </c>
      <c r="C53" s="52" t="s">
        <v>57</v>
      </c>
      <c r="D53" s="51" t="s">
        <v>12</v>
      </c>
      <c r="E53" s="52" t="s">
        <v>58</v>
      </c>
      <c r="F53" s="52" t="s">
        <v>59</v>
      </c>
      <c r="G53" s="52" t="s">
        <v>60</v>
      </c>
    </row>
    <row r="54" spans="1:13" x14ac:dyDescent="0.25">
      <c r="A54" s="18" t="s">
        <v>62</v>
      </c>
      <c r="B54" s="46">
        <f>IRR(C54:G54)</f>
        <v>6.2427860524274479</v>
      </c>
      <c r="C54" s="8">
        <v>-1000</v>
      </c>
      <c r="D54" s="8">
        <f>H41*0.7</f>
        <v>5989.0655999999926</v>
      </c>
      <c r="E54" s="8">
        <f t="shared" ref="E54:F57" si="23">D54</f>
        <v>5989.0655999999926</v>
      </c>
      <c r="F54" s="8">
        <f t="shared" si="23"/>
        <v>5989.0655999999926</v>
      </c>
      <c r="G54" s="9">
        <f>F54+N4</f>
        <v>118789.06559999999</v>
      </c>
    </row>
    <row r="55" spans="1:13" x14ac:dyDescent="0.25">
      <c r="A55" s="56" t="s">
        <v>63</v>
      </c>
      <c r="B55" s="46">
        <f>IRR(C55:G55)</f>
        <v>0.27354042869019191</v>
      </c>
      <c r="C55" s="8">
        <v>-1000</v>
      </c>
      <c r="D55" s="8">
        <f>H42*0.7</f>
        <v>-13750.934400000006</v>
      </c>
      <c r="E55" s="8">
        <f t="shared" si="23"/>
        <v>-13750.934400000006</v>
      </c>
      <c r="F55" s="8">
        <f t="shared" si="23"/>
        <v>-13750.934400000006</v>
      </c>
      <c r="G55" s="9">
        <f>F55+N5</f>
        <v>70849.065600000002</v>
      </c>
    </row>
    <row r="56" spans="1:13" x14ac:dyDescent="0.25">
      <c r="A56" s="56" t="s">
        <v>64</v>
      </c>
      <c r="B56" s="48" t="e">
        <f>IRR(C56:G56)</f>
        <v>#NUM!</v>
      </c>
      <c r="C56" s="8">
        <v>-1000</v>
      </c>
      <c r="D56" s="8">
        <f>H43*0.7</f>
        <v>-33490.934400000006</v>
      </c>
      <c r="E56" s="8">
        <f t="shared" si="23"/>
        <v>-33490.934400000006</v>
      </c>
      <c r="F56" s="8">
        <f t="shared" si="23"/>
        <v>-33490.934400000006</v>
      </c>
      <c r="G56" s="9">
        <f>F56+N6</f>
        <v>22909.065599999994</v>
      </c>
    </row>
    <row r="57" spans="1:13" x14ac:dyDescent="0.25">
      <c r="A57" s="59" t="s">
        <v>65</v>
      </c>
      <c r="B57" s="47">
        <f t="shared" ref="B57" si="24">IRR(C57:G57)</f>
        <v>1.6209033178716479</v>
      </c>
      <c r="C57" s="69">
        <v>-1000</v>
      </c>
      <c r="D57" s="10">
        <f>H44*0.7</f>
        <v>-1906.9344000000069</v>
      </c>
      <c r="E57" s="10">
        <f t="shared" si="23"/>
        <v>-1906.9344000000069</v>
      </c>
      <c r="F57" s="10">
        <f t="shared" si="23"/>
        <v>-1906.9344000000069</v>
      </c>
      <c r="G57" s="11">
        <f>F57+N7</f>
        <v>99613.065599999987</v>
      </c>
    </row>
    <row r="58" spans="1:13" x14ac:dyDescent="0.25">
      <c r="D58" s="1"/>
    </row>
    <row r="60" spans="1:13" x14ac:dyDescent="0.25">
      <c r="B60" s="4"/>
    </row>
    <row r="61" spans="1:13" x14ac:dyDescent="0.25">
      <c r="B61" s="4"/>
    </row>
    <row r="62" spans="1:13" x14ac:dyDescent="0.25">
      <c r="B62" s="4"/>
    </row>
    <row r="63" spans="1:13" x14ac:dyDescent="0.25">
      <c r="B63" s="5"/>
      <c r="D63" s="4"/>
      <c r="K63" s="5"/>
    </row>
    <row r="65" spans="2:8" x14ac:dyDescent="0.25">
      <c r="B65" s="4"/>
    </row>
    <row r="66" spans="2:8" x14ac:dyDescent="0.25">
      <c r="B66" s="4"/>
    </row>
    <row r="67" spans="2:8" x14ac:dyDescent="0.25">
      <c r="B67" s="4"/>
    </row>
    <row r="70" spans="2:8" x14ac:dyDescent="0.25">
      <c r="B70" s="4"/>
    </row>
    <row r="71" spans="2:8" x14ac:dyDescent="0.25">
      <c r="B71" s="4"/>
    </row>
    <row r="72" spans="2:8" x14ac:dyDescent="0.25">
      <c r="B72" s="4"/>
    </row>
    <row r="75" spans="2:8" x14ac:dyDescent="0.25">
      <c r="B75" s="4"/>
    </row>
    <row r="76" spans="2:8" x14ac:dyDescent="0.25">
      <c r="B76" s="4"/>
      <c r="D76" s="4"/>
    </row>
    <row r="77" spans="2:8" x14ac:dyDescent="0.25">
      <c r="B77" s="4"/>
      <c r="H77" s="5"/>
    </row>
    <row r="78" spans="2:8" x14ac:dyDescent="0.25">
      <c r="B78" s="5"/>
    </row>
    <row r="81" spans="3:3" x14ac:dyDescent="0.25">
      <c r="C81" s="5"/>
    </row>
  </sheetData>
  <mergeCells count="3">
    <mergeCell ref="E40:H40"/>
    <mergeCell ref="A40:C40"/>
    <mergeCell ref="I47:K47"/>
  </mergeCells>
  <conditionalFormatting sqref="B49:B52 B54:B5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 Home PC</dc:creator>
  <cp:lastModifiedBy>John Michals</cp:lastModifiedBy>
  <dcterms:created xsi:type="dcterms:W3CDTF">2019-01-02T22:54:06Z</dcterms:created>
  <dcterms:modified xsi:type="dcterms:W3CDTF">2019-02-11T22:18:10Z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cf77576f-aec7-4d01-bbb6-afa52e74499b</vt:lpwstr>
  </property>
</Properties>
</file>