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Oil production, revenue &amp; loss analysis\"/>
    </mc:Choice>
  </mc:AlternateContent>
  <xr:revisionPtr revIDLastSave="0" documentId="8_{1CC8BBD7-4F45-4D83-81F1-E95A4F40019B}" xr6:coauthVersionLast="47" xr6:coauthVersionMax="47" xr10:uidLastSave="{00000000-0000-0000-0000-000000000000}"/>
  <bookViews>
    <workbookView xWindow="-120" yWindow="-120" windowWidth="20730" windowHeight="11040" tabRatio="896" xr2:uid="{8718D240-8D1B-4573-B110-A534D42F26D0}"/>
  </bookViews>
  <sheets>
    <sheet name="Crude oil production 2022-2023" sheetId="9" r:id="rId1"/>
    <sheet name="Raw data 2022-2023" sheetId="2" state="hidden" r:id="rId2"/>
    <sheet name="Brent Price" sheetId="1" r:id="rId3"/>
    <sheet name="Processed summary" sheetId="5" r:id="rId4"/>
    <sheet name="historical production &amp; revenue" sheetId="13" r:id="rId5"/>
    <sheet name="Historical Production " sheetId="3" r:id="rId6"/>
    <sheet name="Historical Revenue" sheetId="4" r:id="rId7"/>
  </sheets>
  <definedNames>
    <definedName name="_xlnm._FilterDatabase" localSheetId="0" hidden="1">'Crude oil production 2022-2023'!#REF!</definedName>
    <definedName name="ExternalData_2" localSheetId="0" hidden="1">'Crude oil production 2022-2023'!$A$1:$L$168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9" l="1"/>
  <c r="N2" i="9" s="1"/>
  <c r="M5" i="9"/>
  <c r="I3" i="5"/>
  <c r="I2" i="5"/>
  <c r="H3" i="5"/>
  <c r="H2" i="5"/>
  <c r="G3" i="5"/>
  <c r="G2" i="5"/>
  <c r="F3" i="5"/>
  <c r="F2" i="5"/>
  <c r="O57" i="9"/>
  <c r="D18" i="13"/>
  <c r="M154" i="9"/>
  <c r="N154" i="9"/>
  <c r="N5" i="9" l="1"/>
  <c r="D19" i="13"/>
  <c r="M79" i="9"/>
  <c r="M6" i="9"/>
  <c r="M95" i="9"/>
  <c r="M96" i="9"/>
  <c r="M97" i="9"/>
  <c r="M64" i="9"/>
  <c r="M18" i="9"/>
  <c r="M61" i="9"/>
  <c r="M98" i="9"/>
  <c r="M99" i="9"/>
  <c r="M100" i="9"/>
  <c r="M78" i="9"/>
  <c r="M52" i="9"/>
  <c r="M160" i="9"/>
  <c r="M57" i="9"/>
  <c r="M44" i="9"/>
  <c r="M36" i="9"/>
  <c r="M73" i="9"/>
  <c r="M31" i="9"/>
  <c r="M77" i="9"/>
  <c r="M101" i="9"/>
  <c r="M102" i="9"/>
  <c r="M103" i="9"/>
  <c r="M49" i="9"/>
  <c r="M104" i="9"/>
  <c r="M10" i="9"/>
  <c r="M25" i="9"/>
  <c r="M71" i="9"/>
  <c r="M69" i="9"/>
  <c r="M105" i="9"/>
  <c r="M80" i="9"/>
  <c r="M106" i="9"/>
  <c r="M158" i="9"/>
  <c r="M167" i="9"/>
  <c r="M107" i="9"/>
  <c r="M33" i="9"/>
  <c r="M12" i="9"/>
  <c r="M157" i="9"/>
  <c r="M108" i="9"/>
  <c r="M161" i="9"/>
  <c r="M58" i="9"/>
  <c r="M14" i="9"/>
  <c r="M30" i="9"/>
  <c r="M4" i="9"/>
  <c r="M19" i="9"/>
  <c r="M21" i="9"/>
  <c r="M37" i="9"/>
  <c r="M45" i="9"/>
  <c r="M28" i="9"/>
  <c r="M62" i="9"/>
  <c r="M55" i="9"/>
  <c r="M82" i="9"/>
  <c r="M85" i="9"/>
  <c r="M109" i="9"/>
  <c r="M81" i="9"/>
  <c r="M94" i="9"/>
  <c r="M34" i="9"/>
  <c r="M110" i="9"/>
  <c r="M68" i="9"/>
  <c r="M43" i="9"/>
  <c r="M70" i="9"/>
  <c r="M111" i="9"/>
  <c r="M112" i="9"/>
  <c r="M15" i="9"/>
  <c r="M40" i="9"/>
  <c r="M75" i="9"/>
  <c r="M39" i="9"/>
  <c r="M113" i="9"/>
  <c r="M3" i="9"/>
  <c r="M114" i="9"/>
  <c r="M13" i="9"/>
  <c r="M115" i="9"/>
  <c r="M22" i="9"/>
  <c r="M116" i="9"/>
  <c r="M117" i="9"/>
  <c r="M118" i="9"/>
  <c r="M119" i="9"/>
  <c r="M51" i="9"/>
  <c r="M32" i="9"/>
  <c r="M120" i="9"/>
  <c r="M121" i="9"/>
  <c r="M46" i="9"/>
  <c r="M122" i="9"/>
  <c r="M155" i="9"/>
  <c r="M123" i="9"/>
  <c r="M60" i="9"/>
  <c r="M124" i="9"/>
  <c r="M74" i="9"/>
  <c r="M59" i="9"/>
  <c r="M125" i="9"/>
  <c r="M164" i="9"/>
  <c r="M126" i="9"/>
  <c r="M127" i="9"/>
  <c r="M54" i="9"/>
  <c r="M27" i="9"/>
  <c r="M50" i="9"/>
  <c r="M90" i="9"/>
  <c r="M38" i="9"/>
  <c r="M156" i="9"/>
  <c r="M76" i="9"/>
  <c r="M128" i="9"/>
  <c r="M129" i="9"/>
  <c r="M130" i="9"/>
  <c r="M131" i="9"/>
  <c r="M66" i="9"/>
  <c r="M132" i="9"/>
  <c r="M8" i="9"/>
  <c r="M23" i="9"/>
  <c r="M67" i="9"/>
  <c r="M133" i="9"/>
  <c r="M134" i="9"/>
  <c r="M135" i="9"/>
  <c r="M53" i="9"/>
  <c r="M165" i="9"/>
  <c r="M136" i="9"/>
  <c r="M93" i="9"/>
  <c r="M72" i="9"/>
  <c r="M9" i="9"/>
  <c r="M48" i="9"/>
  <c r="M137" i="9"/>
  <c r="M163" i="9"/>
  <c r="M65" i="9"/>
  <c r="M16" i="9"/>
  <c r="M26" i="9"/>
  <c r="M168" i="9"/>
  <c r="M20" i="9"/>
  <c r="M159" i="9"/>
  <c r="M24" i="9"/>
  <c r="M29" i="9"/>
  <c r="M162" i="9"/>
  <c r="M47" i="9"/>
  <c r="M87" i="9"/>
  <c r="M89" i="9"/>
  <c r="M88" i="9"/>
  <c r="M91" i="9"/>
  <c r="M84" i="9"/>
  <c r="M138" i="9"/>
  <c r="M139" i="9"/>
  <c r="M42" i="9"/>
  <c r="M92" i="9"/>
  <c r="M140" i="9"/>
  <c r="M35" i="9"/>
  <c r="M141" i="9"/>
  <c r="M83" i="9"/>
  <c r="M41" i="9"/>
  <c r="M142" i="9"/>
  <c r="M143" i="9"/>
  <c r="M166" i="9"/>
  <c r="M86" i="9"/>
  <c r="M144" i="9"/>
  <c r="M145" i="9"/>
  <c r="M7" i="9"/>
  <c r="M146" i="9"/>
  <c r="M11" i="9"/>
  <c r="M56" i="9"/>
  <c r="M147" i="9"/>
  <c r="M148" i="9"/>
  <c r="M17" i="9"/>
  <c r="M153" i="9"/>
  <c r="M149" i="9"/>
  <c r="M150" i="9"/>
  <c r="M151" i="9"/>
  <c r="M63" i="9"/>
  <c r="M152" i="9"/>
  <c r="N152" i="9" l="1"/>
  <c r="N63" i="9"/>
  <c r="N151" i="9"/>
  <c r="N150" i="9"/>
  <c r="N149" i="9"/>
  <c r="N153" i="9"/>
  <c r="N17" i="9"/>
  <c r="N148" i="9"/>
  <c r="N147" i="9"/>
  <c r="N56" i="9"/>
  <c r="N11" i="9"/>
  <c r="N146" i="9"/>
  <c r="N7" i="9"/>
  <c r="N145" i="9"/>
  <c r="N144" i="9"/>
  <c r="N86" i="9"/>
  <c r="N166" i="9"/>
  <c r="N143" i="9"/>
  <c r="N142" i="9"/>
  <c r="N41" i="9"/>
  <c r="N83" i="9"/>
  <c r="N141" i="9"/>
  <c r="N35" i="9"/>
  <c r="N140" i="9"/>
  <c r="N92" i="9"/>
  <c r="N42" i="9"/>
  <c r="N139" i="9"/>
  <c r="N138" i="9"/>
  <c r="N84" i="9"/>
  <c r="N91" i="9"/>
  <c r="N88" i="9"/>
  <c r="N89" i="9"/>
  <c r="N87" i="9"/>
  <c r="N47" i="9"/>
  <c r="N162" i="9"/>
  <c r="N29" i="9"/>
  <c r="N24" i="9"/>
  <c r="N159" i="9"/>
  <c r="N20" i="9"/>
  <c r="N168" i="9"/>
  <c r="N26" i="9"/>
  <c r="N16" i="9"/>
  <c r="N65" i="9"/>
  <c r="N163" i="9"/>
  <c r="N137" i="9"/>
  <c r="N48" i="9"/>
  <c r="N9" i="9"/>
  <c r="N72" i="9"/>
  <c r="N93" i="9"/>
  <c r="N136" i="9"/>
  <c r="N165" i="9"/>
  <c r="N53" i="9"/>
  <c r="N135" i="9"/>
  <c r="N134" i="9"/>
  <c r="N133" i="9"/>
  <c r="N67" i="9"/>
  <c r="N23" i="9"/>
  <c r="N8" i="9"/>
  <c r="N132" i="9"/>
  <c r="N66" i="9"/>
  <c r="N131" i="9"/>
  <c r="N130" i="9"/>
  <c r="N129" i="9"/>
  <c r="N128" i="9"/>
  <c r="N76" i="9"/>
  <c r="N156" i="9"/>
  <c r="N38" i="9"/>
  <c r="N90" i="9"/>
  <c r="N50" i="9"/>
  <c r="N27" i="9"/>
  <c r="N54" i="9"/>
  <c r="N127" i="9"/>
  <c r="N126" i="9"/>
  <c r="N164" i="9"/>
  <c r="N125" i="9"/>
  <c r="N59" i="9"/>
  <c r="N74" i="9"/>
  <c r="N124" i="9"/>
  <c r="N60" i="9"/>
  <c r="N123" i="9"/>
  <c r="N155" i="9"/>
  <c r="N122" i="9"/>
  <c r="N46" i="9"/>
  <c r="N121" i="9"/>
  <c r="N120" i="9"/>
  <c r="N32" i="9"/>
  <c r="N51" i="9"/>
  <c r="N119" i="9"/>
  <c r="N118" i="9"/>
  <c r="N117" i="9"/>
  <c r="N116" i="9"/>
  <c r="N22" i="9"/>
  <c r="N115" i="9"/>
  <c r="N13" i="9"/>
  <c r="N114" i="9"/>
  <c r="N3" i="9"/>
  <c r="N113" i="9"/>
  <c r="N39" i="9"/>
  <c r="N75" i="9"/>
  <c r="N40" i="9"/>
  <c r="N15" i="9"/>
  <c r="N112" i="9"/>
  <c r="N111" i="9"/>
  <c r="N70" i="9"/>
  <c r="N43" i="9"/>
  <c r="N68" i="9"/>
  <c r="N110" i="9"/>
  <c r="N34" i="9"/>
  <c r="N94" i="9"/>
  <c r="N81" i="9"/>
  <c r="N109" i="9"/>
  <c r="N85" i="9"/>
  <c r="N82" i="9"/>
  <c r="N55" i="9"/>
  <c r="N62" i="9"/>
  <c r="N28" i="9"/>
  <c r="N45" i="9"/>
  <c r="N37" i="9"/>
  <c r="N21" i="9"/>
  <c r="N19" i="9"/>
  <c r="N4" i="9"/>
  <c r="N30" i="9"/>
  <c r="N14" i="9"/>
  <c r="N58" i="9"/>
  <c r="N161" i="9"/>
  <c r="N108" i="9"/>
  <c r="N157" i="9"/>
  <c r="N12" i="9"/>
  <c r="N33" i="9"/>
  <c r="N107" i="9"/>
  <c r="N167" i="9"/>
  <c r="N158" i="9"/>
  <c r="N106" i="9"/>
  <c r="N80" i="9"/>
  <c r="N105" i="9"/>
  <c r="N69" i="9"/>
  <c r="N71" i="9"/>
  <c r="N25" i="9"/>
  <c r="N10" i="9"/>
  <c r="N104" i="9"/>
  <c r="N49" i="9"/>
  <c r="N103" i="9"/>
  <c r="N102" i="9"/>
  <c r="N101" i="9"/>
  <c r="N77" i="9"/>
  <c r="N31" i="9"/>
  <c r="N73" i="9"/>
  <c r="N36" i="9"/>
  <c r="N44" i="9"/>
  <c r="N57" i="9"/>
  <c r="N160" i="9"/>
  <c r="N52" i="9"/>
  <c r="N78" i="9"/>
  <c r="N100" i="9"/>
  <c r="N99" i="9"/>
  <c r="N98" i="9"/>
  <c r="N61" i="9"/>
  <c r="N18" i="9"/>
  <c r="N64" i="9"/>
  <c r="N97" i="9"/>
  <c r="N96" i="9"/>
  <c r="N95" i="9"/>
  <c r="N6" i="9"/>
  <c r="N79" i="9"/>
  <c r="F104" i="2"/>
  <c r="F147" i="2"/>
  <c r="F156" i="2"/>
  <c r="E167" i="2"/>
  <c r="E157" i="2"/>
  <c r="E148" i="2"/>
  <c r="E1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8CAF16-82AD-40D3-8D69-66DAD3DB197E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9CB7D0AD-E288-4FA6-BBD4-65CCE4F699B2}" keepAlive="1" name="Query - Table2_1" description="Connection to the 'Table2_1' query in the workbook." type="5" refreshedVersion="8" background="1" saveData="1">
    <dbPr connection="Provider=Microsoft.Mashup.OleDb.1;Data Source=$Workbook$;Location=Table2_1;Extended Properties=&quot;&quot;" command="SELECT * FROM [Table2_1]"/>
  </connection>
</connections>
</file>

<file path=xl/sharedStrings.xml><?xml version="1.0" encoding="utf-8"?>
<sst xmlns="http://schemas.openxmlformats.org/spreadsheetml/2006/main" count="1447" uniqueCount="254">
  <si>
    <t>Year</t>
  </si>
  <si>
    <t>Brent Spot Price (USD per Barrel)</t>
  </si>
  <si>
    <t>Producers</t>
  </si>
  <si>
    <t>ALL GRACE ENERGY</t>
  </si>
  <si>
    <t>Aradel Holdings PLC</t>
  </si>
  <si>
    <t>AITEO EASTERN E&amp;P COMPANY LTD</t>
  </si>
  <si>
    <t>AMNI International Petroleum Deveopment Company</t>
  </si>
  <si>
    <t>Antan Producing Limited</t>
  </si>
  <si>
    <t>Belema Oil Company Limited</t>
  </si>
  <si>
    <t>BRITANNIA U</t>
  </si>
  <si>
    <t>Chevron Nigeria Limited</t>
  </si>
  <si>
    <t>Consolidated Oil and Gas Company Limited</t>
  </si>
  <si>
    <t>Chorus Energy Limited</t>
  </si>
  <si>
    <t xml:space="preserve">Continental Oil and Gas </t>
  </si>
  <si>
    <t>Dubri Oil Limited</t>
  </si>
  <si>
    <t>Enageed Resource Limited</t>
  </si>
  <si>
    <t>Energia Limited</t>
  </si>
  <si>
    <t>NNPC 18 (formerly Eroton)</t>
  </si>
  <si>
    <t>EXCEL E &amp; P</t>
  </si>
  <si>
    <t>Esso Exploration and Production Nigeria Limited_ERHA</t>
  </si>
  <si>
    <t>Esso Exploration and Production Nigeria Limited_USAN</t>
  </si>
  <si>
    <t>Frontier Oil Limited</t>
  </si>
  <si>
    <t xml:space="preserve"> First Exploration &amp; Petroleum Development Company Limited</t>
  </si>
  <si>
    <t>GENERAL HYDROCARBON LTD</t>
  </si>
  <si>
    <t>GREEN ENERGY</t>
  </si>
  <si>
    <t>Halkin Exploration and Production Limited</t>
  </si>
  <si>
    <t>HEIRS ENERGY</t>
  </si>
  <si>
    <t>Midwestern Oil and Gas Limited</t>
  </si>
  <si>
    <t>Mobil Producing Nigeria Unlimited</t>
  </si>
  <si>
    <t>MILLENNIUM OIL</t>
  </si>
  <si>
    <t>MONIPULO Limited</t>
  </si>
  <si>
    <t>Nigerian Agip Exploration</t>
  </si>
  <si>
    <t>Nigerian Agip Oil Company</t>
  </si>
  <si>
    <t>Network E&amp;P limited</t>
  </si>
  <si>
    <t>Newcross Petroleum Limited</t>
  </si>
  <si>
    <t>Newcross E&amp;P Limited</t>
  </si>
  <si>
    <t>NNPC E&amp;P Limited</t>
  </si>
  <si>
    <t>NUWAY (formerly Petrolog Oil and Gas)</t>
  </si>
  <si>
    <t>Oriental Energy Resources Limited</t>
  </si>
  <si>
    <t>Pan Ocean Oil Corporation (Nigeria)</t>
  </si>
  <si>
    <t>PETRALON 54 LIMITED</t>
  </si>
  <si>
    <t>Pillar Oil Limited</t>
  </si>
  <si>
    <t>Platform Petroleum Limited</t>
  </si>
  <si>
    <t>Sterling Oil Exploration and Energy Production Company Limited</t>
  </si>
  <si>
    <t>Sterling Global Oil Resource Limited</t>
  </si>
  <si>
    <t>Seplat Energy</t>
  </si>
  <si>
    <t>Shell Nigeria Exploration Production Company</t>
  </si>
  <si>
    <t>Shell Production Development Company</t>
  </si>
  <si>
    <t>Stardeep Water Limited</t>
  </si>
  <si>
    <t>TENOIL PET. &amp; ENERGY SERVICES LTD/CLAYFORD</t>
  </si>
  <si>
    <t>TotalEnergies E&amp;P Limited</t>
  </si>
  <si>
    <t>TotalEnergies Upstream</t>
  </si>
  <si>
    <t>UNIVERSAL/SAVANNAH ENERGY</t>
  </si>
  <si>
    <t>Waltersmith Petroman Limited</t>
  </si>
  <si>
    <t>YINKA FOLAWIYO</t>
  </si>
  <si>
    <t>Crude Type</t>
  </si>
  <si>
    <t>Ima</t>
  </si>
  <si>
    <t>BL</t>
  </si>
  <si>
    <t>Nembe</t>
  </si>
  <si>
    <t>Okoro</t>
  </si>
  <si>
    <t>Okwori</t>
  </si>
  <si>
    <t xml:space="preserve">Antan  </t>
  </si>
  <si>
    <t>BB</t>
  </si>
  <si>
    <t xml:space="preserve">Ajapa  </t>
  </si>
  <si>
    <t>EL</t>
  </si>
  <si>
    <t>FB</t>
  </si>
  <si>
    <t xml:space="preserve">Pen  </t>
  </si>
  <si>
    <t>Erha</t>
  </si>
  <si>
    <t>Usan</t>
  </si>
  <si>
    <t>QIB</t>
  </si>
  <si>
    <t>Anya</t>
  </si>
  <si>
    <t>Oyo</t>
  </si>
  <si>
    <t>Otaki</t>
  </si>
  <si>
    <t>Ajapa</t>
  </si>
  <si>
    <t>Yoho</t>
  </si>
  <si>
    <t>Abo</t>
  </si>
  <si>
    <t>Jones</t>
  </si>
  <si>
    <t>Okono</t>
  </si>
  <si>
    <t>Nuway</t>
  </si>
  <si>
    <t>Ebok</t>
  </si>
  <si>
    <t xml:space="preserve">Okwui  </t>
  </si>
  <si>
    <t xml:space="preserve">Bonga  </t>
  </si>
  <si>
    <t>EA</t>
  </si>
  <si>
    <t>Agbami</t>
  </si>
  <si>
    <t>Amenam</t>
  </si>
  <si>
    <t>Egina</t>
  </si>
  <si>
    <t>Akpo</t>
  </si>
  <si>
    <t>Aje</t>
  </si>
  <si>
    <t>Crude Terminal</t>
  </si>
  <si>
    <t>IMA/UBIMA FIELD</t>
  </si>
  <si>
    <t>BONNY</t>
  </si>
  <si>
    <t>NEMBE</t>
  </si>
  <si>
    <t>ANTAN</t>
  </si>
  <si>
    <t>BRASS</t>
  </si>
  <si>
    <t>AJAPA</t>
  </si>
  <si>
    <t>Escravos</t>
  </si>
  <si>
    <t>Forcados</t>
  </si>
  <si>
    <t>ESCRAVOS</t>
  </si>
  <si>
    <t>FORCADOS</t>
  </si>
  <si>
    <t>PENNINGTON</t>
  </si>
  <si>
    <t>Brass</t>
  </si>
  <si>
    <t>Bonny</t>
  </si>
  <si>
    <t>ERHA</t>
  </si>
  <si>
    <t>USAN</t>
  </si>
  <si>
    <t>QIT</t>
  </si>
  <si>
    <t>ABIGAIL JOSEPH</t>
  </si>
  <si>
    <t>OYO</t>
  </si>
  <si>
    <t>IMA</t>
  </si>
  <si>
    <t>YOHO</t>
  </si>
  <si>
    <t>ABO</t>
  </si>
  <si>
    <t>Bonny (oml 11)</t>
  </si>
  <si>
    <t>Pennington (oml 42)</t>
  </si>
  <si>
    <t>Ugo Ocha (OML 42)</t>
  </si>
  <si>
    <t>Brass (OML 116)</t>
  </si>
  <si>
    <t>Forcados (oml 40)</t>
  </si>
  <si>
    <t>Forcados (oml 42)</t>
  </si>
  <si>
    <t>Forcados (oml 30)</t>
  </si>
  <si>
    <t>Forcados (oml 34)</t>
  </si>
  <si>
    <t>Forcados (ND WESToml 34)</t>
  </si>
  <si>
    <t>Forcados (oml 26)</t>
  </si>
  <si>
    <t>Forcados (oml 65)</t>
  </si>
  <si>
    <t>Forcados (oml 98)</t>
  </si>
  <si>
    <t>Forcados (oml 111) Oredo</t>
  </si>
  <si>
    <t>Forcados (oml 111) 11% Oki</t>
  </si>
  <si>
    <t>Forcados (oml 111) Aroh</t>
  </si>
  <si>
    <t>Escravos (OML 111)</t>
  </si>
  <si>
    <t>Escravos (OML 98)</t>
  </si>
  <si>
    <t>NUWAY</t>
  </si>
  <si>
    <t>EBOK</t>
  </si>
  <si>
    <t xml:space="preserve">Escravos </t>
  </si>
  <si>
    <t>OPAC</t>
  </si>
  <si>
    <t>TULJA</t>
  </si>
  <si>
    <t>WALTERSMIT</t>
  </si>
  <si>
    <t>BONGA</t>
  </si>
  <si>
    <t>SEA EAGLE</t>
  </si>
  <si>
    <t>AGBAMI</t>
  </si>
  <si>
    <t>ODUDU</t>
  </si>
  <si>
    <t>EGINA</t>
  </si>
  <si>
    <t>AKPO</t>
  </si>
  <si>
    <t>Waltersmith Refinery</t>
  </si>
  <si>
    <t>AJE</t>
  </si>
  <si>
    <t>Terminal Operator</t>
  </si>
  <si>
    <t>ALMNI</t>
  </si>
  <si>
    <t>SPDC</t>
  </si>
  <si>
    <t>AITEO</t>
  </si>
  <si>
    <t>AMNI</t>
  </si>
  <si>
    <t>NAOC</t>
  </si>
  <si>
    <t>BRITTANIA-U</t>
  </si>
  <si>
    <t>CHEVERON</t>
  </si>
  <si>
    <t>CHEVRON</t>
  </si>
  <si>
    <t>NEPL</t>
  </si>
  <si>
    <t>MPN</t>
  </si>
  <si>
    <t>FIRST E&amp;P</t>
  </si>
  <si>
    <t>GENERAL HYDRO</t>
  </si>
  <si>
    <t>NAE</t>
  </si>
  <si>
    <t>NICONDE</t>
  </si>
  <si>
    <t>ORIENTAL</t>
  </si>
  <si>
    <t>SEEPCO</t>
  </si>
  <si>
    <t>WALTERSMITH</t>
  </si>
  <si>
    <t>SNEPCO</t>
  </si>
  <si>
    <t>STARDEEP</t>
  </si>
  <si>
    <t>TEPNG</t>
  </si>
  <si>
    <t>TUPNI</t>
  </si>
  <si>
    <t>YINKAFOLAIYO</t>
  </si>
  <si>
    <t xml:space="preserve">Fiscalized Production== Production Volume on the Vessel </t>
  </si>
  <si>
    <t>Theft/ Sabotage</t>
  </si>
  <si>
    <t>Total Oil Production (Bbl)</t>
  </si>
  <si>
    <t>Federation Export (Bbl)</t>
  </si>
  <si>
    <t xml:space="preserve">Domestic crude Supply/refining/sales(Bbl) </t>
  </si>
  <si>
    <t>Total Federation Entitlement(Bbl)</t>
  </si>
  <si>
    <t>Total flows to Federation account (US $)</t>
  </si>
  <si>
    <t>Total financial flows from Oil&amp;gas sector(US $)</t>
  </si>
  <si>
    <t>Total revenue from Crude &amp; gas sales (US $)</t>
  </si>
  <si>
    <t>Total Fiscalized Production(Bbl)</t>
  </si>
  <si>
    <t>Total Theft(Bbl)</t>
  </si>
  <si>
    <t>Brent Price per Barrel $</t>
  </si>
  <si>
    <t>Revenue Earned $</t>
  </si>
  <si>
    <t>Revenue lost to theft $</t>
  </si>
  <si>
    <t>Potential Revenue without theft</t>
  </si>
  <si>
    <t>% Loss to theft (%)</t>
  </si>
  <si>
    <t>All Grace Energy</t>
  </si>
  <si>
    <t>Aradel Holdings Plc</t>
  </si>
  <si>
    <t>Aiteo Eastern E&amp;P Company Ltd</t>
  </si>
  <si>
    <t>Consolidated Oil And Gas Company Limited</t>
  </si>
  <si>
    <t>Nnpc 18 (Formerly Eroton)</t>
  </si>
  <si>
    <t>Excel E &amp; P</t>
  </si>
  <si>
    <t>Esso Exploration And Production Nigeria Limited_Erha</t>
  </si>
  <si>
    <t>Esso Exploration And Production Nigeria Limited_Usan</t>
  </si>
  <si>
    <t>General Hydrocarbon Ltd</t>
  </si>
  <si>
    <t>Green Energy</t>
  </si>
  <si>
    <t>Halkin Exploration And Production Limited</t>
  </si>
  <si>
    <t>Heirs Energy</t>
  </si>
  <si>
    <t>Midwestern Oil And Gas Limited</t>
  </si>
  <si>
    <t>Millennium Oil</t>
  </si>
  <si>
    <t>Monipulo Limited</t>
  </si>
  <si>
    <t>Network E&amp;P Limited</t>
  </si>
  <si>
    <t>Nnpc E&amp;P Limited</t>
  </si>
  <si>
    <t>Nuway (Formerly Petrolog Oil And Gas)</t>
  </si>
  <si>
    <t>Petralon 54 Limited</t>
  </si>
  <si>
    <t>N/A</t>
  </si>
  <si>
    <t>Sterling Oil Exploration And Energy Production Company Limited</t>
  </si>
  <si>
    <t>Tenoil Pet. &amp; Energy Services Ltd/Clayford</t>
  </si>
  <si>
    <t>Totalenergies E&amp;P Limited</t>
  </si>
  <si>
    <t>Totalenergies Upstream</t>
  </si>
  <si>
    <t>Universal/Savannah Energy</t>
  </si>
  <si>
    <t>Yinka Folawiyo</t>
  </si>
  <si>
    <t>Metered Production (bbl)</t>
  </si>
  <si>
    <t>Theft/ Sabotage (bbl)</t>
  </si>
  <si>
    <t>Measurement Error (bbl)</t>
  </si>
  <si>
    <t>Arithmetical Inaccuracy  (bbl)</t>
  </si>
  <si>
    <t>Refund/ Production Adjustment  (bbl)</t>
  </si>
  <si>
    <t>Fiscalized Production  (bbl)</t>
  </si>
  <si>
    <t>Difference(loss)</t>
  </si>
  <si>
    <t>Total/ estimated Revenue $</t>
  </si>
  <si>
    <t>Metered Production</t>
  </si>
  <si>
    <t>% Loss</t>
  </si>
  <si>
    <t>Amni International Petroleum Development Company</t>
  </si>
  <si>
    <t>Britannia U</t>
  </si>
  <si>
    <t>Continental Oil And Gas</t>
  </si>
  <si>
    <t>First Exploration &amp; Petroleum Development Company Limited</t>
  </si>
  <si>
    <t>Aradel Light Holdings Plc</t>
  </si>
  <si>
    <t>IMA/UBIMA</t>
  </si>
  <si>
    <t>BONNY LIGHT</t>
  </si>
  <si>
    <t>OKORO</t>
  </si>
  <si>
    <t>OKWORI</t>
  </si>
  <si>
    <t>BRASS BLEND</t>
  </si>
  <si>
    <t>ESCRAVOS LIGHT</t>
  </si>
  <si>
    <t>FORCADOS BLEND</t>
  </si>
  <si>
    <t>ANYA</t>
  </si>
  <si>
    <t>OTAKI</t>
  </si>
  <si>
    <t>BONNY (OML 11)</t>
  </si>
  <si>
    <t>PENNINGTON   (OML 42)</t>
  </si>
  <si>
    <t>JONES</t>
  </si>
  <si>
    <t>UGO OCHA (OML 42)</t>
  </si>
  <si>
    <t>OKONO</t>
  </si>
  <si>
    <t>BRASS (OML 116)</t>
  </si>
  <si>
    <t>FORCADOS (OML 40)</t>
  </si>
  <si>
    <t>FORCADOS (OML 42)</t>
  </si>
  <si>
    <t>FORCADOS (OML 30)</t>
  </si>
  <si>
    <t>FORCADOS (OML 34)</t>
  </si>
  <si>
    <t>FORCADOS (OML 26)</t>
  </si>
  <si>
    <t>FORCADOS (OML 65)</t>
  </si>
  <si>
    <t>FORCADOS (OML 98)</t>
  </si>
  <si>
    <t>FORCADOS (OML 111) OREDO</t>
  </si>
  <si>
    <t>FORCADOS (OML 111) 11% OKI</t>
  </si>
  <si>
    <t>FORCADOS (OML 111) AROH</t>
  </si>
  <si>
    <t>ESCRAVOS (OML 111)</t>
  </si>
  <si>
    <t>ESCRAVOS (OML 98)</t>
  </si>
  <si>
    <t>OKWUI</t>
  </si>
  <si>
    <t>AMENAM</t>
  </si>
  <si>
    <t>WALTERSMITH REFINERY</t>
  </si>
  <si>
    <t>PENNINGTON  (OML 42)</t>
  </si>
  <si>
    <t>FORCADOS (ND WESTOML 34)</t>
  </si>
  <si>
    <t>Terminal Adjustment (bbl)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</si>
</sst>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/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/>
    <xf numFmtId="0" fontId="4" fillId="0" borderId="3" xfId="0" applyFont="1" applyBorder="1"/>
    <xf numFmtId="0" fontId="4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0" borderId="18" xfId="1" applyNumberFormat="1" applyFont="1" applyFill="1" applyBorder="1"/>
    <xf numFmtId="0" fontId="2" fillId="2" borderId="27" xfId="0" applyFont="1" applyFill="1" applyBorder="1"/>
    <xf numFmtId="3" fontId="0" fillId="3" borderId="27" xfId="0" applyNumberFormat="1" applyFill="1" applyBorder="1"/>
    <xf numFmtId="3" fontId="0" fillId="0" borderId="27" xfId="0" applyNumberFormat="1" applyBorder="1"/>
    <xf numFmtId="16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" fontId="4" fillId="0" borderId="3" xfId="1" applyNumberFormat="1" applyFont="1" applyFill="1" applyBorder="1"/>
    <xf numFmtId="43" fontId="0" fillId="0" borderId="0" xfId="0" applyNumberFormat="1"/>
    <xf numFmtId="165" fontId="0" fillId="0" borderId="0" xfId="0" applyNumberFormat="1"/>
    <xf numFmtId="1" fontId="4" fillId="3" borderId="15" xfId="1" applyNumberFormat="1" applyFont="1" applyFill="1" applyBorder="1" applyAlignment="1">
      <alignment wrapText="1"/>
    </xf>
    <xf numFmtId="1" fontId="4" fillId="0" borderId="16" xfId="1" applyNumberFormat="1" applyFont="1" applyBorder="1" applyAlignment="1">
      <alignment wrapText="1"/>
    </xf>
    <xf numFmtId="1" fontId="4" fillId="3" borderId="17" xfId="1" applyNumberFormat="1" applyFont="1" applyFill="1" applyBorder="1" applyAlignment="1">
      <alignment wrapText="1"/>
    </xf>
    <xf numFmtId="1" fontId="4" fillId="0" borderId="18" xfId="1" applyNumberFormat="1" applyFont="1" applyBorder="1" applyAlignment="1">
      <alignment wrapText="1"/>
    </xf>
    <xf numFmtId="1" fontId="4" fillId="3" borderId="19" xfId="1" applyNumberFormat="1" applyFont="1" applyFill="1" applyBorder="1" applyAlignment="1">
      <alignment wrapText="1"/>
    </xf>
    <xf numFmtId="1" fontId="4" fillId="0" borderId="17" xfId="1" applyNumberFormat="1" applyFont="1" applyBorder="1" applyAlignment="1">
      <alignment wrapText="1"/>
    </xf>
    <xf numFmtId="1" fontId="4" fillId="0" borderId="15" xfId="1" applyNumberFormat="1" applyFont="1" applyBorder="1" applyAlignment="1">
      <alignment wrapText="1"/>
    </xf>
    <xf numFmtId="1" fontId="4" fillId="3" borderId="20" xfId="1" applyNumberFormat="1" applyFont="1" applyFill="1" applyBorder="1" applyAlignment="1">
      <alignment wrapText="1"/>
    </xf>
    <xf numFmtId="1" fontId="4" fillId="0" borderId="19" xfId="1" applyNumberFormat="1" applyFont="1" applyBorder="1" applyAlignment="1">
      <alignment wrapText="1"/>
    </xf>
    <xf numFmtId="1" fontId="4" fillId="3" borderId="18" xfId="1" applyNumberFormat="1" applyFont="1" applyFill="1" applyBorder="1" applyAlignment="1">
      <alignment wrapText="1"/>
    </xf>
    <xf numFmtId="1" fontId="4" fillId="3" borderId="16" xfId="1" applyNumberFormat="1" applyFont="1" applyFill="1" applyBorder="1" applyAlignment="1">
      <alignment wrapText="1"/>
    </xf>
    <xf numFmtId="1" fontId="4" fillId="0" borderId="20" xfId="1" applyNumberFormat="1" applyFont="1" applyBorder="1" applyAlignment="1">
      <alignment wrapText="1"/>
    </xf>
    <xf numFmtId="1" fontId="4" fillId="0" borderId="21" xfId="1" applyNumberFormat="1" applyFont="1" applyBorder="1" applyAlignment="1">
      <alignment wrapText="1"/>
    </xf>
    <xf numFmtId="1" fontId="4" fillId="0" borderId="15" xfId="1" applyNumberFormat="1" applyFont="1" applyBorder="1" applyAlignment="1">
      <alignment vertical="center" wrapText="1"/>
    </xf>
    <xf numFmtId="1" fontId="4" fillId="3" borderId="15" xfId="1" applyNumberFormat="1" applyFont="1" applyFill="1" applyBorder="1" applyAlignment="1">
      <alignment vertical="center" wrapText="1"/>
    </xf>
    <xf numFmtId="1" fontId="4" fillId="3" borderId="18" xfId="1" applyNumberFormat="1" applyFont="1" applyFill="1" applyBorder="1" applyAlignment="1">
      <alignment vertical="center" wrapText="1"/>
    </xf>
    <xf numFmtId="1" fontId="4" fillId="3" borderId="22" xfId="1" applyNumberFormat="1" applyFont="1" applyFill="1" applyBorder="1" applyAlignment="1">
      <alignment wrapText="1"/>
    </xf>
    <xf numFmtId="1" fontId="4" fillId="3" borderId="21" xfId="1" applyNumberFormat="1" applyFont="1" applyFill="1" applyBorder="1" applyAlignment="1">
      <alignment wrapText="1"/>
    </xf>
    <xf numFmtId="1" fontId="4" fillId="0" borderId="15" xfId="1" applyNumberFormat="1" applyFont="1" applyFill="1" applyBorder="1" applyAlignment="1">
      <alignment wrapText="1"/>
    </xf>
    <xf numFmtId="1" fontId="4" fillId="0" borderId="23" xfId="1" applyNumberFormat="1" applyFont="1" applyFill="1" applyBorder="1" applyAlignment="1">
      <alignment wrapText="1"/>
    </xf>
    <xf numFmtId="1" fontId="4" fillId="0" borderId="17" xfId="1" applyNumberFormat="1" applyFont="1" applyFill="1" applyBorder="1" applyAlignment="1">
      <alignment wrapText="1"/>
    </xf>
    <xf numFmtId="1" fontId="4" fillId="0" borderId="18" xfId="1" applyNumberFormat="1" applyFont="1" applyFill="1" applyBorder="1" applyAlignment="1">
      <alignment wrapText="1"/>
    </xf>
    <xf numFmtId="1" fontId="4" fillId="0" borderId="24" xfId="1" applyNumberFormat="1" applyFont="1" applyFill="1" applyBorder="1" applyAlignment="1">
      <alignment wrapText="1"/>
    </xf>
    <xf numFmtId="1" fontId="4" fillId="0" borderId="25" xfId="1" applyNumberFormat="1" applyFont="1" applyFill="1" applyBorder="1" applyAlignment="1">
      <alignment wrapText="1"/>
    </xf>
    <xf numFmtId="1" fontId="4" fillId="0" borderId="26" xfId="1" applyNumberFormat="1" applyFont="1" applyFill="1" applyBorder="1" applyAlignment="1">
      <alignment wrapText="1"/>
    </xf>
    <xf numFmtId="1" fontId="4" fillId="0" borderId="15" xfId="1" applyNumberFormat="1" applyFont="1" applyFill="1" applyBorder="1" applyAlignment="1">
      <alignment vertical="center" wrapText="1"/>
    </xf>
    <xf numFmtId="1" fontId="4" fillId="0" borderId="18" xfId="1" applyNumberFormat="1" applyFont="1" applyFill="1" applyBorder="1" applyAlignment="1">
      <alignment vertical="center" wrapText="1"/>
    </xf>
    <xf numFmtId="1" fontId="4" fillId="0" borderId="5" xfId="1" applyNumberFormat="1" applyFont="1" applyFill="1" applyBorder="1"/>
    <xf numFmtId="1" fontId="4" fillId="0" borderId="7" xfId="1" applyNumberFormat="1" applyFont="1" applyFill="1" applyBorder="1"/>
    <xf numFmtId="1" fontId="4" fillId="0" borderId="8" xfId="1" applyNumberFormat="1" applyFont="1" applyFill="1" applyBorder="1"/>
    <xf numFmtId="1" fontId="4" fillId="0" borderId="4" xfId="1" applyNumberFormat="1" applyFont="1" applyFill="1" applyBorder="1"/>
    <xf numFmtId="1" fontId="4" fillId="0" borderId="6" xfId="1" applyNumberFormat="1" applyFont="1" applyFill="1" applyBorder="1"/>
    <xf numFmtId="1" fontId="4" fillId="0" borderId="9" xfId="1" applyNumberFormat="1" applyFont="1" applyFill="1" applyBorder="1"/>
    <xf numFmtId="1" fontId="4" fillId="0" borderId="3" xfId="1" applyNumberFormat="1" applyFont="1" applyFill="1" applyBorder="1" applyAlignment="1">
      <alignment vertical="center"/>
    </xf>
    <xf numFmtId="1" fontId="4" fillId="0" borderId="7" xfId="1" applyNumberFormat="1" applyFont="1" applyFill="1" applyBorder="1" applyAlignment="1">
      <alignment vertical="center"/>
    </xf>
    <xf numFmtId="1" fontId="4" fillId="3" borderId="3" xfId="1" applyNumberFormat="1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166" fontId="0" fillId="0" borderId="0" xfId="0" applyNumberFormat="1"/>
    <xf numFmtId="0" fontId="2" fillId="2" borderId="0" xfId="0" applyFont="1" applyFill="1"/>
    <xf numFmtId="3" fontId="0" fillId="3" borderId="28" xfId="0" applyNumberFormat="1" applyFill="1" applyBorder="1"/>
    <xf numFmtId="3" fontId="0" fillId="0" borderId="28" xfId="0" applyNumberFormat="1" applyBorder="1"/>
    <xf numFmtId="164" fontId="0" fillId="3" borderId="27" xfId="1" applyNumberFormat="1" applyFont="1" applyFill="1" applyBorder="1"/>
    <xf numFmtId="164" fontId="0" fillId="0" borderId="27" xfId="1" applyNumberFormat="1" applyFont="1" applyBorder="1"/>
    <xf numFmtId="2" fontId="0" fillId="0" borderId="0" xfId="1" applyNumberFormat="1" applyFont="1"/>
    <xf numFmtId="0" fontId="0" fillId="3" borderId="27" xfId="0" applyFill="1" applyBorder="1"/>
    <xf numFmtId="0" fontId="0" fillId="0" borderId="27" xfId="0" applyBorder="1"/>
    <xf numFmtId="0" fontId="0" fillId="3" borderId="0" xfId="0" applyFill="1"/>
  </cellXfs>
  <cellStyles count="2">
    <cellStyle name="Comma" xfId="1" builtinId="3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5" formatCode="_(* #,##0.00_);_(* \(#,##0.00\);_(* &quot;-&quot;??_);_(@_)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2" formatCode="0.00"/>
    </dxf>
    <dxf>
      <numFmt numFmtId="1" formatCode="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72" Type="http://schemas.openxmlformats.org/officeDocument/2006/relationships/customXml" Target="../ink/ink2.xml"/><Relationship Id="rId71" Type="http://schemas.openxmlformats.org/officeDocument/2006/relationships/image" Target="../media/image17.png"/><Relationship Id="rId12" Type="http://schemas.openxmlformats.org/officeDocument/2006/relationships/image" Target="../media/image6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618567</xdr:colOff>
      <xdr:row>5</xdr:row>
      <xdr:rowOff>165760</xdr:rowOff>
    </xdr:from>
    <xdr:to>
      <xdr:col>2</xdr:col>
      <xdr:colOff>688767</xdr:colOff>
      <xdr:row>5</xdr:row>
      <xdr:rowOff>165760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ACB75B4-BB85-4F18-B4E4-349B8E36D413}"/>
                </a:ext>
              </a:extLst>
            </xdr14:cNvPr>
            <xdr14:cNvContentPartPr/>
          </xdr14:nvContentPartPr>
          <xdr14:nvPr macro=""/>
          <xdr14:xfrm>
            <a:off x="16874567" y="3488927"/>
            <a:ext cx="70200" cy="10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72DBD0A-8C99-B32B-C888-4802591BCAC1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6865567" y="3480287"/>
              <a:ext cx="8784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990770</xdr:colOff>
      <xdr:row>136</xdr:row>
      <xdr:rowOff>0</xdr:rowOff>
    </xdr:from>
    <xdr:to>
      <xdr:col>0</xdr:col>
      <xdr:colOff>991130</xdr:colOff>
      <xdr:row>136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839739A-35EC-4C5B-8AC0-68F07E47414C}"/>
                </a:ext>
              </a:extLst>
            </xdr14:cNvPr>
            <xdr14:cNvContentPartPr/>
          </xdr14:nvContentPartPr>
          <xdr14:nvPr macro=""/>
          <xdr14:xfrm>
            <a:off x="26464853" y="513233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FFC389-3492-A8B9-EAF7-2909B9A9C71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6455853" y="512369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13T07:50:01.8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194 2 17983 0 0,'-194'-1'0'0'0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13T07:58:54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0 1 11256 0 0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35AC1DC-EA82-47AE-9C61-64E74F4AF780}" autoFormatId="16" applyNumberFormats="0" applyBorderFormats="0" applyFontFormats="0" applyPatternFormats="0" applyAlignmentFormats="0" applyWidthHeightFormats="0">
  <queryTableRefresh nextId="18" unboundColumnsRight="2">
    <queryTableFields count="14">
      <queryTableField id="1" name="Year" tableColumnId="1"/>
      <queryTableField id="2" name="Producers" tableColumnId="2"/>
      <queryTableField id="3" name="Crude Type" tableColumnId="3"/>
      <queryTableField id="4" name="Crude Terminal" tableColumnId="4"/>
      <queryTableField id="5" name="Terminal Operator" tableColumnId="5"/>
      <queryTableField id="6" name="Metered Production at Flow Station (Production Platform)" tableColumnId="6"/>
      <queryTableField id="7" name="Theft/ Sabotage" tableColumnId="7"/>
      <queryTableField id="8" name="Termnal Adjustment " tableColumnId="8"/>
      <queryTableField id="9" name="Measurement Error" tableColumnId="9"/>
      <queryTableField id="10" name="Arithmetical Inaccuracy" tableColumnId="10"/>
      <queryTableField id="11" name="Refund/ Production Adjustment" tableColumnId="11"/>
      <queryTableField id="12" name="Fiscalized Production== Production Volume on the Vessel " tableColumnId="12"/>
      <queryTableField id="14" dataBound="0" tableColumnId="14"/>
      <queryTableField id="1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6474CF-E5FD-4C9D-B9BC-32081F2C9C01}" name="Table2_2" displayName="Table2_2" ref="A1:N168" tableType="queryTable" totalsRowShown="0">
  <autoFilter ref="A1:N168" xr:uid="{E36474CF-E5FD-4C9D-B9BC-32081F2C9C01}">
    <filterColumn colId="4">
      <filters>
        <filter val="SPDC"/>
      </filters>
    </filterColumn>
  </autoFilter>
  <tableColumns count="14">
    <tableColumn id="1" xr3:uid="{4E901205-5930-4B64-9EE0-57C702987447}" uniqueName="1" name="Year" queryTableFieldId="1"/>
    <tableColumn id="2" xr3:uid="{B40CC51A-E8A8-4A38-85D4-0A7C8A1415E5}" uniqueName="2" name="Producers" queryTableFieldId="2" dataDxfId="24"/>
    <tableColumn id="3" xr3:uid="{3E76F5CE-241D-4E88-A115-ED6E159C25E4}" uniqueName="3" name="Crude Type" queryTableFieldId="3" dataDxfId="23"/>
    <tableColumn id="4" xr3:uid="{043F07B7-E884-4BF1-9757-FFB037A7DCB7}" uniqueName="4" name="Crude Terminal" queryTableFieldId="4" dataDxfId="22"/>
    <tableColumn id="5" xr3:uid="{338E853B-8A5F-4145-980D-38B51D7ED009}" uniqueName="5" name="Terminal Operator" queryTableFieldId="5" dataDxfId="21"/>
    <tableColumn id="6" xr3:uid="{4E8894A6-4C2D-4BAB-A8D0-B38B94913893}" uniqueName="6" name="Metered Production (bbl)" queryTableFieldId="6" dataDxfId="20"/>
    <tableColumn id="7" xr3:uid="{E8566144-A2EA-4C61-9834-CB38024AE4C1}" uniqueName="7" name="Theft/ Sabotage (bbl)" queryTableFieldId="7" dataDxfId="19"/>
    <tableColumn id="8" xr3:uid="{2580197B-589C-465A-BB04-619FD6A72296}" uniqueName="8" name="Terminal Adjustment (bbl)" queryTableFieldId="8"/>
    <tableColumn id="9" xr3:uid="{49C4D0F1-11EF-476C-8884-DDAF79E8D311}" uniqueName="9" name="Measurement Error (bbl)" queryTableFieldId="9"/>
    <tableColumn id="10" xr3:uid="{20ED131B-439B-4192-8311-CD1F15EF566C}" uniqueName="10" name="Arithmetical Inaccuracy  (bbl)" queryTableFieldId="10"/>
    <tableColumn id="11" xr3:uid="{8C2A3A64-50A0-47BF-80AD-CD40E2D901A9}" uniqueName="11" name="Refund/ Production Adjustment  (bbl)" queryTableFieldId="11"/>
    <tableColumn id="12" xr3:uid="{252D6F37-3FB7-4CD3-AEC5-4596D08A0FC5}" uniqueName="12" name="Fiscalized Production  (bbl)" queryTableFieldId="12"/>
    <tableColumn id="14" xr3:uid="{64BB5383-2CE1-4961-969C-1FEAD6750659}" uniqueName="14" name="Difference(loss)" queryTableFieldId="14" dataDxfId="18">
      <calculatedColumnFormula>Table2_2[[#This Row],[Metered Production (bbl)]]-Table2_2[[#This Row],[Fiscalized Production  (bbl)]]</calculatedColumnFormula>
    </tableColumn>
    <tableColumn id="13" xr3:uid="{4298D488-82AA-401C-882B-C034970B0417}" uniqueName="13" name="% Loss" queryTableFieldId="15" dataDxfId="17">
      <calculatedColumnFormula>(Table2_2[[#This Row],[Difference(loss)]]/Table2_2[[#This Row],[Metered Production (bbl)]])*100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88D56-FAE5-4221-8596-6CBEEC58936A}" name="Table2" displayName="Table2" ref="A1:G185" totalsRowShown="0">
  <autoFilter ref="A1:G185" xr:uid="{10688D56-FAE5-4221-8596-6CBEEC58936A}"/>
  <tableColumns count="7">
    <tableColumn id="1" xr3:uid="{D241B0EB-FD16-4770-AAA6-E037AF1D98D2}" name="Producers"/>
    <tableColumn id="2" xr3:uid="{5364688D-EE23-4A91-BE1B-FC3A06F6AFFE}" name="Crude Type"/>
    <tableColumn id="3" xr3:uid="{4F2A2D51-69E4-4CD5-8BEC-F79F08403FCC}" name="Crude Terminal"/>
    <tableColumn id="4" xr3:uid="{1A3205DE-887A-42F3-B9E4-148BABBEA887}" name="Terminal Operator" dataDxfId="16"/>
    <tableColumn id="5" xr3:uid="{B73DC0FF-D0C0-4DB6-B365-2628343E20DF}" name="Fiscalized Production== Production Volume on the Vessel " dataDxfId="15"/>
    <tableColumn id="6" xr3:uid="{EA466FCA-5369-4AB9-B955-776267AF77DF}" name="Theft/ Sabotage" dataDxfId="14"/>
    <tableColumn id="7" xr3:uid="{22545EEC-B393-4D09-9CC7-45A2AD9521EC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8D652-F2AF-4D4F-BFBC-EA4A4476D846}" name="Table1" displayName="Table1" ref="A1:B3" totalsRowShown="0">
  <autoFilter ref="A1:B3" xr:uid="{9A48D652-F2AF-4D4F-BFBC-EA4A4476D846}"/>
  <tableColumns count="2">
    <tableColumn id="1" xr3:uid="{F0284792-DFD2-4F17-A4F2-842A46AF33B9}" name="Year"/>
    <tableColumn id="2" xr3:uid="{97E18922-4414-4374-ABAD-6300B3859E3C}" name="Brent Spot Price (USD per Barre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4B95D1-FEB0-4D95-8AFA-C6FA1CBBFCE6}" name="Table6" displayName="Table6" ref="A1:I3" totalsRowShown="0">
  <autoFilter ref="A1:I3" xr:uid="{B74B95D1-FEB0-4D95-8AFA-C6FA1CBBFCE6}"/>
  <tableColumns count="9">
    <tableColumn id="1" xr3:uid="{E0907426-95AB-439E-B8F1-428DE7AEEED4}" name="Year"/>
    <tableColumn id="9" xr3:uid="{53E05794-53D9-4CC5-9D81-3E2950C0CD9F}" name="Metered Production" dataDxfId="13">
      <calculatedColumnFormula>SUM('Crude oil production 2022-2023'!F2:F163)</calculatedColumnFormula>
    </tableColumn>
    <tableColumn id="2" xr3:uid="{1D54CA86-412C-4BD5-9DD4-B08E4A0B701D}" name="Total Fiscalized Production(Bbl)" dataDxfId="12" dataCellStyle="Comma"/>
    <tableColumn id="3" xr3:uid="{A7181C33-7610-449C-BD30-27FE1AB9890D}" name="Total Theft(Bbl)"/>
    <tableColumn id="4" xr3:uid="{B6DDEF31-38CA-4969-93E2-603F926A03E1}" name="Brent Price per Barrel $"/>
    <tableColumn id="5" xr3:uid="{FDD909AF-FFA6-46DD-8957-E0932BF23BD0}" name="Revenue Earned $" dataDxfId="11">
      <calculatedColumnFormula>C2*E2</calculatedColumnFormula>
    </tableColumn>
    <tableColumn id="6" xr3:uid="{60FA7065-88DD-42CB-932F-91CE74B11C51}" name="Revenue lost to theft $" dataDxfId="10">
      <calculatedColumnFormula>D2*E2</calculatedColumnFormula>
    </tableColumn>
    <tableColumn id="7" xr3:uid="{33215FA9-CC7B-4A66-95EF-1350339FE39A}" name="Potential Revenue without theft" dataDxfId="9">
      <calculatedColumnFormula>(C2+D2)*E2</calculatedColumnFormula>
    </tableColumn>
    <tableColumn id="8" xr3:uid="{A2974B9E-4F9D-4E36-8EC4-AF451F74C65C}" name="% Loss to theft (%)" dataDxfId="8">
      <calculatedColumnFormula>D2/(C2+D2)*100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03EAE6-4993-41B2-A877-39D873AE5FD3}" name="Table8" displayName="Table8" ref="A1:D19" totalsRowShown="0" headerRowDxfId="7" tableBorderDxfId="6">
  <autoFilter ref="A1:D19" xr:uid="{7803EAE6-4993-41B2-A877-39D873AE5FD3}"/>
  <tableColumns count="4">
    <tableColumn id="1" xr3:uid="{6F6ABB1C-FEB7-49A1-9D47-D2AAC2B139F8}" name="Year"/>
    <tableColumn id="2" xr3:uid="{0EBF2246-E0D3-4E58-A8FA-DD47B80B3DB2}" name="Total Oil Production (Bbl)"/>
    <tableColumn id="3" xr3:uid="{F7C6DA60-3D79-4F41-A020-D22180358841}" name="Total Federation Entitlement(Bbl)"/>
    <tableColumn id="4" xr3:uid="{9E527BAC-D702-4441-9473-29728444864A}" name="Total/ estimated Revenue $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E7DF6C-1725-4EEF-A9D2-AED2387E26C1}" name="Table5" displayName="Table5" ref="A1:D17" totalsRowShown="0" headerRowDxfId="5" dataDxfId="4" tableBorderDxfId="3">
  <autoFilter ref="A1:D17" xr:uid="{7EE7DF6C-1725-4EEF-A9D2-AED2387E26C1}"/>
  <tableColumns count="4">
    <tableColumn id="1" xr3:uid="{13DA238C-71D3-4A57-94D3-1E5AF3B9D9C8}" name="Year"/>
    <tableColumn id="2" xr3:uid="{BEBB221F-27D1-45D2-9BE4-7417745B16B5}" name="Total flows to Federation account (US $)" dataDxfId="2"/>
    <tableColumn id="3" xr3:uid="{DED4BDCE-F808-4F05-BF6E-6873E49CB100}" name="Total financial flows from Oil&amp;gas sector(US $)" dataDxfId="1"/>
    <tableColumn id="4" xr3:uid="{86EEE832-5784-4188-ADAA-07F2EBC14055}" name="Total revenue from Crude &amp; gas sales (US 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FDF6-2B37-4438-875C-4A0742C5F817}">
  <dimension ref="A1:O168"/>
  <sheetViews>
    <sheetView tabSelected="1" zoomScaleNormal="100" workbookViewId="0">
      <selection activeCell="P3" sqref="P3"/>
    </sheetView>
  </sheetViews>
  <sheetFormatPr defaultRowHeight="15" x14ac:dyDescent="0.25"/>
  <cols>
    <col min="1" max="1" width="7.28515625" bestFit="1" customWidth="1"/>
    <col min="2" max="2" width="59.5703125" bestFit="1" customWidth="1"/>
    <col min="3" max="3" width="17" bestFit="1" customWidth="1"/>
    <col min="4" max="4" width="25.85546875" bestFit="1" customWidth="1"/>
    <col min="5" max="5" width="19.85546875" bestFit="1" customWidth="1"/>
    <col min="6" max="6" width="26.42578125" bestFit="1" customWidth="1"/>
    <col min="7" max="7" width="22.42578125" bestFit="1" customWidth="1"/>
    <col min="8" max="8" width="26" customWidth="1"/>
    <col min="9" max="9" width="24.7109375" customWidth="1"/>
    <col min="10" max="10" width="28" customWidth="1"/>
    <col min="11" max="11" width="35.42578125" customWidth="1"/>
    <col min="12" max="12" width="27.5703125" bestFit="1" customWidth="1"/>
    <col min="13" max="13" width="17.7109375" bestFit="1" customWidth="1"/>
    <col min="15" max="15" width="11" bestFit="1" customWidth="1"/>
  </cols>
  <sheetData>
    <row r="1" spans="1:14" x14ac:dyDescent="0.25">
      <c r="A1" t="s">
        <v>0</v>
      </c>
      <c r="B1" t="s">
        <v>2</v>
      </c>
      <c r="C1" t="s">
        <v>55</v>
      </c>
      <c r="D1" t="s">
        <v>88</v>
      </c>
      <c r="E1" t="s">
        <v>141</v>
      </c>
      <c r="F1" t="s">
        <v>206</v>
      </c>
      <c r="G1" t="s">
        <v>207</v>
      </c>
      <c r="H1" t="s">
        <v>253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215</v>
      </c>
    </row>
    <row r="2" spans="1:14" x14ac:dyDescent="0.25">
      <c r="A2">
        <v>2022</v>
      </c>
      <c r="B2" t="s">
        <v>47</v>
      </c>
      <c r="C2" t="s">
        <v>222</v>
      </c>
      <c r="D2" t="s">
        <v>90</v>
      </c>
      <c r="E2" t="s">
        <v>143</v>
      </c>
      <c r="F2">
        <v>11204470</v>
      </c>
      <c r="G2">
        <v>3261023</v>
      </c>
      <c r="H2">
        <v>0</v>
      </c>
      <c r="I2">
        <v>5926923</v>
      </c>
      <c r="J2">
        <v>0</v>
      </c>
      <c r="K2">
        <v>1189</v>
      </c>
      <c r="L2">
        <v>2015335</v>
      </c>
      <c r="M2" s="33">
        <f>Table2_2[[#This Row],[Metered Production (bbl)]]-Table2_2[[#This Row],[Fiscalized Production  (bbl)]]</f>
        <v>9189135</v>
      </c>
      <c r="N2">
        <f>(Table2_2[[#This Row],[Difference(loss)]]/Table2_2[[#This Row],[Metered Production (bbl)]])*100</f>
        <v>82.013116193804791</v>
      </c>
    </row>
    <row r="3" spans="1:14" x14ac:dyDescent="0.25">
      <c r="A3">
        <v>2022</v>
      </c>
      <c r="B3" t="s">
        <v>47</v>
      </c>
      <c r="C3" t="s">
        <v>227</v>
      </c>
      <c r="D3" t="s">
        <v>98</v>
      </c>
      <c r="E3" t="s">
        <v>143</v>
      </c>
      <c r="F3">
        <v>27253901</v>
      </c>
      <c r="G3">
        <v>2428601</v>
      </c>
      <c r="H3">
        <v>0</v>
      </c>
      <c r="I3">
        <v>856201</v>
      </c>
      <c r="J3">
        <v>1445031</v>
      </c>
      <c r="K3">
        <v>1167567</v>
      </c>
      <c r="L3">
        <v>21356501</v>
      </c>
      <c r="M3" s="33">
        <f>Table2_2[[#This Row],[Metered Production (bbl)]]-Table2_2[[#This Row],[Fiscalized Production  (bbl)]]</f>
        <v>5897400</v>
      </c>
      <c r="N3">
        <f>(Table2_2[[#This Row],[Difference(loss)]]/Table2_2[[#This Row],[Metered Production (bbl)]])*100</f>
        <v>21.638737148124225</v>
      </c>
    </row>
    <row r="4" spans="1:14" x14ac:dyDescent="0.25">
      <c r="A4">
        <v>2022</v>
      </c>
      <c r="B4" t="s">
        <v>196</v>
      </c>
      <c r="C4" t="s">
        <v>227</v>
      </c>
      <c r="D4" t="s">
        <v>238</v>
      </c>
      <c r="E4" t="s">
        <v>143</v>
      </c>
      <c r="F4">
        <v>10789373</v>
      </c>
      <c r="G4">
        <v>962721</v>
      </c>
      <c r="H4">
        <v>0</v>
      </c>
      <c r="I4">
        <v>136778</v>
      </c>
      <c r="J4">
        <v>0</v>
      </c>
      <c r="K4">
        <v>1446696</v>
      </c>
      <c r="L4">
        <v>8243178</v>
      </c>
      <c r="M4" s="33">
        <f>Table2_2[[#This Row],[Metered Production (bbl)]]-Table2_2[[#This Row],[Fiscalized Production  (bbl)]]</f>
        <v>2546195</v>
      </c>
      <c r="N4">
        <f>(Table2_2[[#This Row],[Difference(loss)]]/Table2_2[[#This Row],[Metered Production (bbl)]])*100</f>
        <v>23.599100707705627</v>
      </c>
    </row>
    <row r="5" spans="1:14" x14ac:dyDescent="0.25">
      <c r="A5">
        <v>2022</v>
      </c>
      <c r="B5" t="s">
        <v>184</v>
      </c>
      <c r="C5" t="s">
        <v>222</v>
      </c>
      <c r="D5" t="s">
        <v>90</v>
      </c>
      <c r="E5" t="s">
        <v>143</v>
      </c>
      <c r="F5">
        <v>3286744</v>
      </c>
      <c r="G5">
        <v>1599400</v>
      </c>
      <c r="H5">
        <v>0</v>
      </c>
      <c r="I5">
        <v>1481543</v>
      </c>
      <c r="J5">
        <v>0</v>
      </c>
      <c r="K5">
        <v>722</v>
      </c>
      <c r="L5">
        <v>205079</v>
      </c>
      <c r="M5" s="33">
        <f>Table2_2[[#This Row],[Metered Production (bbl)]]-Table2_2[[#This Row],[Fiscalized Production  (bbl)]]</f>
        <v>3081665</v>
      </c>
      <c r="N5">
        <f>(Table2_2[[#This Row],[Difference(loss)]]/Table2_2[[#This Row],[Metered Production (bbl)]])*100</f>
        <v>93.760420647303235</v>
      </c>
    </row>
    <row r="6" spans="1:14" x14ac:dyDescent="0.25">
      <c r="A6">
        <v>2022</v>
      </c>
      <c r="B6" t="s">
        <v>182</v>
      </c>
      <c r="C6" t="s">
        <v>222</v>
      </c>
      <c r="D6" t="s">
        <v>90</v>
      </c>
      <c r="E6" t="s">
        <v>143</v>
      </c>
      <c r="F6">
        <v>1797763</v>
      </c>
      <c r="G6">
        <v>208407</v>
      </c>
      <c r="H6">
        <v>0</v>
      </c>
      <c r="I6">
        <v>1331613</v>
      </c>
      <c r="J6">
        <v>0</v>
      </c>
      <c r="K6">
        <v>1588</v>
      </c>
      <c r="L6">
        <v>256155</v>
      </c>
      <c r="M6" s="33">
        <f>Table2_2[[#This Row],[Metered Production (bbl)]]-Table2_2[[#This Row],[Fiscalized Production  (bbl)]]</f>
        <v>1541608</v>
      </c>
      <c r="N6">
        <f>(Table2_2[[#This Row],[Difference(loss)]]/Table2_2[[#This Row],[Metered Production (bbl)]])*100</f>
        <v>85.751458896417375</v>
      </c>
    </row>
    <row r="7" spans="1:14" x14ac:dyDescent="0.25">
      <c r="A7">
        <v>2023</v>
      </c>
      <c r="B7" t="s">
        <v>46</v>
      </c>
      <c r="C7" t="s">
        <v>227</v>
      </c>
      <c r="D7" t="s">
        <v>98</v>
      </c>
      <c r="E7" t="s">
        <v>143</v>
      </c>
      <c r="F7">
        <v>34248210</v>
      </c>
      <c r="G7">
        <v>68611</v>
      </c>
      <c r="H7">
        <v>0</v>
      </c>
      <c r="I7">
        <v>566043</v>
      </c>
      <c r="J7">
        <v>0</v>
      </c>
      <c r="K7">
        <v>603956</v>
      </c>
      <c r="L7">
        <v>33009600</v>
      </c>
      <c r="M7" s="33">
        <f>Table2_2[[#This Row],[Metered Production (bbl)]]-Table2_2[[#This Row],[Fiscalized Production  (bbl)]]</f>
        <v>1238610</v>
      </c>
      <c r="N7">
        <f>(Table2_2[[#This Row],[Difference(loss)]]/Table2_2[[#This Row],[Metered Production (bbl)]])*100</f>
        <v>3.6165685739488285</v>
      </c>
    </row>
    <row r="8" spans="1:14" x14ac:dyDescent="0.25">
      <c r="A8">
        <v>2023</v>
      </c>
      <c r="B8" t="s">
        <v>191</v>
      </c>
      <c r="C8" t="s">
        <v>222</v>
      </c>
      <c r="D8" t="s">
        <v>90</v>
      </c>
      <c r="E8" t="s">
        <v>143</v>
      </c>
      <c r="F8">
        <v>8686916.620000001</v>
      </c>
      <c r="G8">
        <v>621267</v>
      </c>
      <c r="H8">
        <v>0</v>
      </c>
      <c r="I8">
        <v>772818.62</v>
      </c>
      <c r="J8">
        <v>0</v>
      </c>
      <c r="K8">
        <v>0</v>
      </c>
      <c r="L8">
        <v>7292831</v>
      </c>
      <c r="M8" s="33">
        <f>Table2_2[[#This Row],[Metered Production (bbl)]]-Table2_2[[#This Row],[Fiscalized Production  (bbl)]]</f>
        <v>1394085.620000001</v>
      </c>
      <c r="N8">
        <f>(Table2_2[[#This Row],[Difference(loss)]]/Table2_2[[#This Row],[Metered Production (bbl)]])*100</f>
        <v>16.04810637632206</v>
      </c>
    </row>
    <row r="9" spans="1:14" x14ac:dyDescent="0.25">
      <c r="A9">
        <v>2023</v>
      </c>
      <c r="B9" t="s">
        <v>196</v>
      </c>
      <c r="C9" t="s">
        <v>222</v>
      </c>
      <c r="D9" t="s">
        <v>230</v>
      </c>
      <c r="E9" t="s">
        <v>143</v>
      </c>
      <c r="F9">
        <v>6677340.2000000002</v>
      </c>
      <c r="G9">
        <v>383653</v>
      </c>
      <c r="H9">
        <v>0</v>
      </c>
      <c r="I9">
        <v>763917</v>
      </c>
      <c r="J9">
        <v>0</v>
      </c>
      <c r="K9">
        <v>4638</v>
      </c>
      <c r="L9">
        <v>5525132.2000000002</v>
      </c>
      <c r="M9" s="33">
        <f>Table2_2[[#This Row],[Metered Production (bbl)]]-Table2_2[[#This Row],[Fiscalized Production  (bbl)]]</f>
        <v>1152208</v>
      </c>
      <c r="N9">
        <f>(Table2_2[[#This Row],[Difference(loss)]]/Table2_2[[#This Row],[Metered Production (bbl)]])*100</f>
        <v>17.255493437342011</v>
      </c>
    </row>
    <row r="10" spans="1:14" x14ac:dyDescent="0.25">
      <c r="A10">
        <v>2022</v>
      </c>
      <c r="B10" t="s">
        <v>191</v>
      </c>
      <c r="C10" t="s">
        <v>222</v>
      </c>
      <c r="D10" t="s">
        <v>90</v>
      </c>
      <c r="E10" t="s">
        <v>143</v>
      </c>
      <c r="F10">
        <v>4300295</v>
      </c>
      <c r="G10">
        <v>1910478</v>
      </c>
      <c r="H10">
        <v>0</v>
      </c>
      <c r="I10">
        <v>741907</v>
      </c>
      <c r="J10">
        <v>0</v>
      </c>
      <c r="K10">
        <v>189</v>
      </c>
      <c r="L10">
        <v>1647721</v>
      </c>
      <c r="M10" s="33">
        <f>Table2_2[[#This Row],[Metered Production (bbl)]]-Table2_2[[#This Row],[Fiscalized Production  (bbl)]]</f>
        <v>2652574</v>
      </c>
      <c r="N10">
        <f>(Table2_2[[#This Row],[Difference(loss)]]/Table2_2[[#This Row],[Metered Production (bbl)]])*100</f>
        <v>61.683535664413725</v>
      </c>
    </row>
    <row r="11" spans="1:14" x14ac:dyDescent="0.25">
      <c r="A11">
        <v>2023</v>
      </c>
      <c r="B11" t="s">
        <v>46</v>
      </c>
      <c r="C11" t="s">
        <v>222</v>
      </c>
      <c r="D11" t="s">
        <v>90</v>
      </c>
      <c r="E11" t="s">
        <v>143</v>
      </c>
      <c r="F11">
        <v>11200232</v>
      </c>
      <c r="G11">
        <v>335424</v>
      </c>
      <c r="H11">
        <v>0</v>
      </c>
      <c r="I11">
        <v>644783</v>
      </c>
      <c r="J11">
        <v>0</v>
      </c>
      <c r="K11">
        <v>6351</v>
      </c>
      <c r="L11">
        <v>10213674</v>
      </c>
      <c r="M11" s="33">
        <f>Table2_2[[#This Row],[Metered Production (bbl)]]-Table2_2[[#This Row],[Fiscalized Production  (bbl)]]</f>
        <v>986558</v>
      </c>
      <c r="N11">
        <f>(Table2_2[[#This Row],[Difference(loss)]]/Table2_2[[#This Row],[Metered Production (bbl)]])*100</f>
        <v>8.808371112312674</v>
      </c>
    </row>
    <row r="12" spans="1:14" x14ac:dyDescent="0.25">
      <c r="A12">
        <v>2022</v>
      </c>
      <c r="B12" t="s">
        <v>196</v>
      </c>
      <c r="C12" t="s">
        <v>222</v>
      </c>
      <c r="D12" t="s">
        <v>230</v>
      </c>
      <c r="E12" t="s">
        <v>143</v>
      </c>
      <c r="F12">
        <v>1608670</v>
      </c>
      <c r="G12">
        <v>269226</v>
      </c>
      <c r="H12">
        <v>0</v>
      </c>
      <c r="I12">
        <v>442751</v>
      </c>
      <c r="J12">
        <v>0</v>
      </c>
      <c r="K12">
        <v>5160</v>
      </c>
      <c r="L12">
        <v>891533</v>
      </c>
      <c r="M12" s="33">
        <f>Table2_2[[#This Row],[Metered Production (bbl)]]-Table2_2[[#This Row],[Fiscalized Production  (bbl)]]</f>
        <v>717137</v>
      </c>
      <c r="N12">
        <f>(Table2_2[[#This Row],[Difference(loss)]]/Table2_2[[#This Row],[Metered Production (bbl)]])*100</f>
        <v>44.579497348741512</v>
      </c>
    </row>
    <row r="13" spans="1:14" hidden="1" x14ac:dyDescent="0.25">
      <c r="A13">
        <v>2022</v>
      </c>
      <c r="B13" t="s">
        <v>47</v>
      </c>
      <c r="C13" t="s">
        <v>225</v>
      </c>
      <c r="D13" t="s">
        <v>93</v>
      </c>
      <c r="E13" t="s">
        <v>146</v>
      </c>
      <c r="F13">
        <v>1467034</v>
      </c>
      <c r="G13">
        <v>1472</v>
      </c>
      <c r="H13">
        <v>353572</v>
      </c>
      <c r="I13">
        <v>0</v>
      </c>
      <c r="J13">
        <v>0</v>
      </c>
      <c r="K13">
        <v>0</v>
      </c>
      <c r="L13">
        <v>1111990</v>
      </c>
      <c r="M13" s="33">
        <f>Table2_2[[#This Row],[Metered Production (bbl)]]-Table2_2[[#This Row],[Fiscalized Production  (bbl)]]</f>
        <v>355044</v>
      </c>
      <c r="N13">
        <f>(Table2_2[[#This Row],[Difference(loss)]]/Table2_2[[#This Row],[Metered Production (bbl)]])*100</f>
        <v>24.201484082850158</v>
      </c>
    </row>
    <row r="14" spans="1:14" x14ac:dyDescent="0.25">
      <c r="A14">
        <v>2022</v>
      </c>
      <c r="B14" t="s">
        <v>196</v>
      </c>
      <c r="C14" t="s">
        <v>227</v>
      </c>
      <c r="D14" t="s">
        <v>236</v>
      </c>
      <c r="E14" t="s">
        <v>143</v>
      </c>
      <c r="F14">
        <v>5294697</v>
      </c>
      <c r="G14">
        <v>492923</v>
      </c>
      <c r="H14">
        <v>0</v>
      </c>
      <c r="I14">
        <v>165356</v>
      </c>
      <c r="J14">
        <v>0</v>
      </c>
      <c r="K14">
        <v>219</v>
      </c>
      <c r="L14">
        <v>4636199</v>
      </c>
      <c r="M14" s="33">
        <f>Table2_2[[#This Row],[Metered Production (bbl)]]-Table2_2[[#This Row],[Fiscalized Production  (bbl)]]</f>
        <v>658498</v>
      </c>
      <c r="N14">
        <f>(Table2_2[[#This Row],[Difference(loss)]]/Table2_2[[#This Row],[Metered Production (bbl)]])*100</f>
        <v>12.436934540352357</v>
      </c>
    </row>
    <row r="15" spans="1:14" x14ac:dyDescent="0.25">
      <c r="A15">
        <v>2022</v>
      </c>
      <c r="B15" t="s">
        <v>45</v>
      </c>
      <c r="C15" t="s">
        <v>227</v>
      </c>
      <c r="D15" t="s">
        <v>98</v>
      </c>
      <c r="E15" t="s">
        <v>143</v>
      </c>
      <c r="F15">
        <v>9616120</v>
      </c>
      <c r="G15">
        <v>1079781</v>
      </c>
      <c r="H15">
        <v>0</v>
      </c>
      <c r="I15">
        <v>185</v>
      </c>
      <c r="J15">
        <v>0</v>
      </c>
      <c r="K15">
        <v>118164</v>
      </c>
      <c r="L15">
        <v>8417990</v>
      </c>
      <c r="M15" s="33">
        <f>Table2_2[[#This Row],[Metered Production (bbl)]]-Table2_2[[#This Row],[Fiscalized Production  (bbl)]]</f>
        <v>1198130</v>
      </c>
      <c r="N15">
        <f>(Table2_2[[#This Row],[Difference(loss)]]/Table2_2[[#This Row],[Metered Production (bbl)]])*100</f>
        <v>12.459599089861607</v>
      </c>
    </row>
    <row r="16" spans="1:14" x14ac:dyDescent="0.25">
      <c r="A16">
        <v>2023</v>
      </c>
      <c r="B16" t="s">
        <v>196</v>
      </c>
      <c r="C16" t="s">
        <v>227</v>
      </c>
      <c r="D16" t="s">
        <v>236</v>
      </c>
      <c r="E16" t="s">
        <v>143</v>
      </c>
      <c r="F16">
        <v>8464755</v>
      </c>
      <c r="G16">
        <v>-62848</v>
      </c>
      <c r="H16">
        <v>0</v>
      </c>
      <c r="I16">
        <v>89807</v>
      </c>
      <c r="J16">
        <v>0</v>
      </c>
      <c r="K16">
        <v>0</v>
      </c>
      <c r="L16">
        <v>8437796</v>
      </c>
      <c r="M16" s="33">
        <f>Table2_2[[#This Row],[Metered Production (bbl)]]-Table2_2[[#This Row],[Fiscalized Production  (bbl)]]</f>
        <v>26959</v>
      </c>
      <c r="N16">
        <f>(Table2_2[[#This Row],[Difference(loss)]]/Table2_2[[#This Row],[Metered Production (bbl)]])*100</f>
        <v>0.3184852957941488</v>
      </c>
    </row>
    <row r="17" spans="1:14" x14ac:dyDescent="0.25">
      <c r="A17">
        <v>2023</v>
      </c>
      <c r="B17" t="s">
        <v>202</v>
      </c>
      <c r="C17" t="s">
        <v>222</v>
      </c>
      <c r="D17" t="s">
        <v>90</v>
      </c>
      <c r="E17" t="s">
        <v>143</v>
      </c>
      <c r="F17">
        <v>5139919</v>
      </c>
      <c r="G17">
        <v>339994</v>
      </c>
      <c r="H17">
        <v>0</v>
      </c>
      <c r="I17">
        <v>59373</v>
      </c>
      <c r="J17">
        <v>0</v>
      </c>
      <c r="K17">
        <v>2584</v>
      </c>
      <c r="L17">
        <v>4737968</v>
      </c>
      <c r="M17" s="33">
        <f>Table2_2[[#This Row],[Metered Production (bbl)]]-Table2_2[[#This Row],[Fiscalized Production  (bbl)]]</f>
        <v>401951</v>
      </c>
      <c r="N17">
        <f>(Table2_2[[#This Row],[Difference(loss)]]/Table2_2[[#This Row],[Metered Production (bbl)]])*100</f>
        <v>7.820181602083613</v>
      </c>
    </row>
    <row r="18" spans="1:14" x14ac:dyDescent="0.25">
      <c r="A18">
        <v>2022</v>
      </c>
      <c r="B18" t="s">
        <v>8</v>
      </c>
      <c r="C18" t="s">
        <v>222</v>
      </c>
      <c r="D18" t="s">
        <v>90</v>
      </c>
      <c r="E18" t="s">
        <v>143</v>
      </c>
      <c r="F18">
        <v>1403117.1</v>
      </c>
      <c r="G18">
        <v>1180105</v>
      </c>
      <c r="H18">
        <v>0</v>
      </c>
      <c r="I18">
        <v>57791</v>
      </c>
      <c r="J18">
        <v>0</v>
      </c>
      <c r="K18">
        <v>402</v>
      </c>
      <c r="L18">
        <v>164819.1</v>
      </c>
      <c r="M18" s="33">
        <f>Table2_2[[#This Row],[Metered Production (bbl)]]-Table2_2[[#This Row],[Fiscalized Production  (bbl)]]</f>
        <v>1238298</v>
      </c>
      <c r="N18">
        <f>(Table2_2[[#This Row],[Difference(loss)]]/Table2_2[[#This Row],[Metered Production (bbl)]])*100</f>
        <v>88.253361034513787</v>
      </c>
    </row>
    <row r="19" spans="1:14" x14ac:dyDescent="0.25">
      <c r="A19">
        <v>2022</v>
      </c>
      <c r="B19" t="s">
        <v>196</v>
      </c>
      <c r="C19" t="s">
        <v>227</v>
      </c>
      <c r="D19" t="s">
        <v>239</v>
      </c>
      <c r="E19" t="s">
        <v>143</v>
      </c>
      <c r="F19">
        <v>3654067</v>
      </c>
      <c r="G19">
        <v>320571</v>
      </c>
      <c r="H19">
        <v>0</v>
      </c>
      <c r="I19">
        <v>12454</v>
      </c>
      <c r="J19">
        <v>0</v>
      </c>
      <c r="K19">
        <v>43033</v>
      </c>
      <c r="L19">
        <v>3278009</v>
      </c>
      <c r="M19" s="33">
        <f>Table2_2[[#This Row],[Metered Production (bbl)]]-Table2_2[[#This Row],[Fiscalized Production  (bbl)]]</f>
        <v>376058</v>
      </c>
      <c r="N19">
        <f>(Table2_2[[#This Row],[Difference(loss)]]/Table2_2[[#This Row],[Metered Production (bbl)]])*100</f>
        <v>10.291491644789218</v>
      </c>
    </row>
    <row r="20" spans="1:14" x14ac:dyDescent="0.25">
      <c r="A20">
        <v>2023</v>
      </c>
      <c r="B20" t="s">
        <v>196</v>
      </c>
      <c r="C20" t="s">
        <v>227</v>
      </c>
      <c r="D20" t="s">
        <v>239</v>
      </c>
      <c r="E20" t="s">
        <v>143</v>
      </c>
      <c r="F20">
        <v>4087482</v>
      </c>
      <c r="G20">
        <v>196071</v>
      </c>
      <c r="H20">
        <v>0</v>
      </c>
      <c r="I20">
        <v>13182</v>
      </c>
      <c r="J20">
        <v>0</v>
      </c>
      <c r="K20">
        <v>33663</v>
      </c>
      <c r="L20">
        <v>3844566</v>
      </c>
      <c r="M20" s="33">
        <f>Table2_2[[#This Row],[Metered Production (bbl)]]-Table2_2[[#This Row],[Fiscalized Production  (bbl)]]</f>
        <v>242916</v>
      </c>
      <c r="N20">
        <f>(Table2_2[[#This Row],[Difference(loss)]]/Table2_2[[#This Row],[Metered Production (bbl)]])*100</f>
        <v>5.9429252532488217</v>
      </c>
    </row>
    <row r="21" spans="1:14" x14ac:dyDescent="0.25">
      <c r="A21">
        <v>2022</v>
      </c>
      <c r="B21" t="s">
        <v>196</v>
      </c>
      <c r="C21" t="s">
        <v>227</v>
      </c>
      <c r="D21" t="s">
        <v>240</v>
      </c>
      <c r="E21" t="s">
        <v>143</v>
      </c>
      <c r="F21">
        <v>1338742</v>
      </c>
      <c r="G21">
        <v>120515</v>
      </c>
      <c r="H21">
        <v>0</v>
      </c>
      <c r="I21">
        <v>21147</v>
      </c>
      <c r="J21">
        <v>0</v>
      </c>
      <c r="K21">
        <v>14754</v>
      </c>
      <c r="L21">
        <v>1182326</v>
      </c>
      <c r="M21" s="33">
        <f>Table2_2[[#This Row],[Metered Production (bbl)]]-Table2_2[[#This Row],[Fiscalized Production  (bbl)]]</f>
        <v>156416</v>
      </c>
      <c r="N21">
        <f>(Table2_2[[#This Row],[Difference(loss)]]/Table2_2[[#This Row],[Metered Production (bbl)]])*100</f>
        <v>11.683804646451669</v>
      </c>
    </row>
    <row r="22" spans="1:14" x14ac:dyDescent="0.25">
      <c r="A22">
        <v>2022</v>
      </c>
      <c r="B22" t="s">
        <v>202</v>
      </c>
      <c r="C22" t="s">
        <v>222</v>
      </c>
      <c r="D22" t="s">
        <v>90</v>
      </c>
      <c r="E22" t="s">
        <v>143</v>
      </c>
      <c r="F22">
        <v>1791229</v>
      </c>
      <c r="G22">
        <v>993716</v>
      </c>
      <c r="H22">
        <v>0</v>
      </c>
      <c r="I22">
        <v>30434</v>
      </c>
      <c r="J22">
        <v>0</v>
      </c>
      <c r="K22">
        <v>1839</v>
      </c>
      <c r="L22">
        <v>765240</v>
      </c>
      <c r="M22" s="33">
        <f>Table2_2[[#This Row],[Metered Production (bbl)]]-Table2_2[[#This Row],[Fiscalized Production  (bbl)]]</f>
        <v>1025989</v>
      </c>
      <c r="N22">
        <f>(Table2_2[[#This Row],[Difference(loss)]]/Table2_2[[#This Row],[Metered Production (bbl)]])*100</f>
        <v>57.278494262877608</v>
      </c>
    </row>
    <row r="23" spans="1:14" x14ac:dyDescent="0.25">
      <c r="A23">
        <v>2023</v>
      </c>
      <c r="B23" t="s">
        <v>192</v>
      </c>
      <c r="C23" t="s">
        <v>227</v>
      </c>
      <c r="D23" t="s">
        <v>98</v>
      </c>
      <c r="E23" t="s">
        <v>143</v>
      </c>
      <c r="F23">
        <v>3334855.48191369</v>
      </c>
      <c r="G23">
        <v>157633.48191369016</v>
      </c>
      <c r="H23">
        <v>0</v>
      </c>
      <c r="I23">
        <v>0</v>
      </c>
      <c r="J23">
        <v>0</v>
      </c>
      <c r="K23">
        <v>31728</v>
      </c>
      <c r="L23">
        <v>3145494</v>
      </c>
      <c r="M23" s="33">
        <f>Table2_2[[#This Row],[Metered Production (bbl)]]-Table2_2[[#This Row],[Fiscalized Production  (bbl)]]</f>
        <v>189361.48191368999</v>
      </c>
      <c r="N23">
        <f>(Table2_2[[#This Row],[Difference(loss)]]/Table2_2[[#This Row],[Metered Production (bbl)]])*100</f>
        <v>5.6782515146661128</v>
      </c>
    </row>
    <row r="24" spans="1:14" x14ac:dyDescent="0.25">
      <c r="A24">
        <v>2023</v>
      </c>
      <c r="B24" t="s">
        <v>196</v>
      </c>
      <c r="C24" t="s">
        <v>227</v>
      </c>
      <c r="D24" t="s">
        <v>240</v>
      </c>
      <c r="E24" t="s">
        <v>143</v>
      </c>
      <c r="F24">
        <v>2260970</v>
      </c>
      <c r="G24">
        <v>95596</v>
      </c>
      <c r="H24">
        <v>0</v>
      </c>
      <c r="I24">
        <v>14981</v>
      </c>
      <c r="J24">
        <v>0</v>
      </c>
      <c r="K24">
        <v>14068</v>
      </c>
      <c r="L24">
        <v>2136325</v>
      </c>
      <c r="M24" s="33">
        <f>Table2_2[[#This Row],[Metered Production (bbl)]]-Table2_2[[#This Row],[Fiscalized Production  (bbl)]]</f>
        <v>124645</v>
      </c>
      <c r="N24">
        <f>(Table2_2[[#This Row],[Difference(loss)]]/Table2_2[[#This Row],[Metered Production (bbl)]])*100</f>
        <v>5.5128993308181879</v>
      </c>
    </row>
    <row r="25" spans="1:14" x14ac:dyDescent="0.25">
      <c r="A25">
        <v>2022</v>
      </c>
      <c r="B25" t="s">
        <v>192</v>
      </c>
      <c r="C25" t="s">
        <v>227</v>
      </c>
      <c r="D25" t="s">
        <v>98</v>
      </c>
      <c r="E25" t="s">
        <v>143</v>
      </c>
      <c r="F25">
        <v>2293644</v>
      </c>
      <c r="G25">
        <v>206077</v>
      </c>
      <c r="H25">
        <v>0</v>
      </c>
      <c r="I25">
        <v>0</v>
      </c>
      <c r="J25">
        <v>0</v>
      </c>
      <c r="K25">
        <v>26631</v>
      </c>
      <c r="L25">
        <v>2060936</v>
      </c>
      <c r="M25" s="33">
        <f>Table2_2[[#This Row],[Metered Production (bbl)]]-Table2_2[[#This Row],[Fiscalized Production  (bbl)]]</f>
        <v>232708</v>
      </c>
      <c r="N25">
        <f>(Table2_2[[#This Row],[Difference(loss)]]/Table2_2[[#This Row],[Metered Production (bbl)]])*100</f>
        <v>10.145776763961626</v>
      </c>
    </row>
    <row r="26" spans="1:14" x14ac:dyDescent="0.25">
      <c r="A26">
        <v>2023</v>
      </c>
      <c r="B26" t="s">
        <v>196</v>
      </c>
      <c r="C26" t="s">
        <v>227</v>
      </c>
      <c r="D26" t="s">
        <v>237</v>
      </c>
      <c r="E26" t="s">
        <v>143</v>
      </c>
      <c r="F26">
        <v>901239.6</v>
      </c>
      <c r="G26">
        <v>40105</v>
      </c>
      <c r="H26">
        <v>0</v>
      </c>
      <c r="I26">
        <v>17934</v>
      </c>
      <c r="J26">
        <v>0</v>
      </c>
      <c r="K26">
        <v>4597</v>
      </c>
      <c r="L26">
        <v>838603.6</v>
      </c>
      <c r="M26" s="33">
        <f>Table2_2[[#This Row],[Metered Production (bbl)]]-Table2_2[[#This Row],[Fiscalized Production  (bbl)]]</f>
        <v>62636</v>
      </c>
      <c r="N26">
        <f>(Table2_2[[#This Row],[Difference(loss)]]/Table2_2[[#This Row],[Metered Production (bbl)]])*100</f>
        <v>6.9499831121490887</v>
      </c>
    </row>
    <row r="27" spans="1:14" hidden="1" x14ac:dyDescent="0.25">
      <c r="A27">
        <v>2023</v>
      </c>
      <c r="B27" t="s">
        <v>218</v>
      </c>
      <c r="C27" t="s">
        <v>99</v>
      </c>
      <c r="D27" t="s">
        <v>99</v>
      </c>
      <c r="E27" t="s">
        <v>150</v>
      </c>
      <c r="F27">
        <v>2846025</v>
      </c>
      <c r="G27">
        <v>0</v>
      </c>
      <c r="H27">
        <v>0</v>
      </c>
      <c r="I27">
        <v>0</v>
      </c>
      <c r="J27">
        <v>0</v>
      </c>
      <c r="K27">
        <v>22085</v>
      </c>
      <c r="L27">
        <v>2823940</v>
      </c>
      <c r="M27" s="33">
        <f>Table2_2[[#This Row],[Metered Production (bbl)]]-Table2_2[[#This Row],[Fiscalized Production  (bbl)]]</f>
        <v>22085</v>
      </c>
      <c r="N27">
        <f>(Table2_2[[#This Row],[Difference(loss)]]/Table2_2[[#This Row],[Metered Production (bbl)]])*100</f>
        <v>0.77599458894422924</v>
      </c>
    </row>
    <row r="28" spans="1:14" x14ac:dyDescent="0.25">
      <c r="A28">
        <v>2022</v>
      </c>
      <c r="B28" t="s">
        <v>196</v>
      </c>
      <c r="C28" t="s">
        <v>227</v>
      </c>
      <c r="D28" t="s">
        <v>243</v>
      </c>
      <c r="E28" t="s">
        <v>143</v>
      </c>
      <c r="F28">
        <v>1316962</v>
      </c>
      <c r="G28">
        <v>151110</v>
      </c>
      <c r="H28">
        <v>0</v>
      </c>
      <c r="I28">
        <v>910</v>
      </c>
      <c r="J28">
        <v>0</v>
      </c>
      <c r="K28">
        <v>16753</v>
      </c>
      <c r="L28">
        <v>1148189</v>
      </c>
      <c r="M28" s="33">
        <f>Table2_2[[#This Row],[Metered Production (bbl)]]-Table2_2[[#This Row],[Fiscalized Production  (bbl)]]</f>
        <v>168773</v>
      </c>
      <c r="N28">
        <f>(Table2_2[[#This Row],[Difference(loss)]]/Table2_2[[#This Row],[Metered Production (bbl)]])*100</f>
        <v>12.815328004908267</v>
      </c>
    </row>
    <row r="29" spans="1:14" x14ac:dyDescent="0.25">
      <c r="A29">
        <v>2023</v>
      </c>
      <c r="B29" t="s">
        <v>196</v>
      </c>
      <c r="C29" t="s">
        <v>227</v>
      </c>
      <c r="D29" t="s">
        <v>241</v>
      </c>
      <c r="E29" t="s">
        <v>143</v>
      </c>
      <c r="F29">
        <v>1409995.48</v>
      </c>
      <c r="G29">
        <v>70552</v>
      </c>
      <c r="H29">
        <v>0</v>
      </c>
      <c r="I29">
        <v>3984</v>
      </c>
      <c r="J29">
        <v>0</v>
      </c>
      <c r="K29">
        <v>12956</v>
      </c>
      <c r="L29">
        <v>1322503.48</v>
      </c>
      <c r="M29" s="33">
        <f>Table2_2[[#This Row],[Metered Production (bbl)]]-Table2_2[[#This Row],[Fiscalized Production  (bbl)]]</f>
        <v>87492</v>
      </c>
      <c r="N29">
        <f>(Table2_2[[#This Row],[Difference(loss)]]/Table2_2[[#This Row],[Metered Production (bbl)]])*100</f>
        <v>6.2051262745891922</v>
      </c>
    </row>
    <row r="30" spans="1:14" x14ac:dyDescent="0.25">
      <c r="A30">
        <v>2022</v>
      </c>
      <c r="B30" t="s">
        <v>196</v>
      </c>
      <c r="C30" t="s">
        <v>227</v>
      </c>
      <c r="D30" t="s">
        <v>237</v>
      </c>
      <c r="E30" t="s">
        <v>143</v>
      </c>
      <c r="F30">
        <v>480569</v>
      </c>
      <c r="G30">
        <v>30192</v>
      </c>
      <c r="H30">
        <v>0</v>
      </c>
      <c r="I30">
        <v>9514</v>
      </c>
      <c r="J30">
        <v>0</v>
      </c>
      <c r="K30">
        <v>4803</v>
      </c>
      <c r="L30">
        <v>436060</v>
      </c>
      <c r="M30" s="33">
        <f>Table2_2[[#This Row],[Metered Production (bbl)]]-Table2_2[[#This Row],[Fiscalized Production  (bbl)]]</f>
        <v>44509</v>
      </c>
      <c r="N30">
        <f>(Table2_2[[#This Row],[Difference(loss)]]/Table2_2[[#This Row],[Metered Production (bbl)]])*100</f>
        <v>9.2617293250292896</v>
      </c>
    </row>
    <row r="31" spans="1:14" x14ac:dyDescent="0.25">
      <c r="A31">
        <v>2022</v>
      </c>
      <c r="B31" t="s">
        <v>185</v>
      </c>
      <c r="C31" t="s">
        <v>227</v>
      </c>
      <c r="D31" t="s">
        <v>98</v>
      </c>
      <c r="E31" t="s">
        <v>143</v>
      </c>
      <c r="F31">
        <v>631949</v>
      </c>
      <c r="G31">
        <v>74458</v>
      </c>
      <c r="H31">
        <v>0</v>
      </c>
      <c r="I31">
        <v>12638</v>
      </c>
      <c r="J31">
        <v>0</v>
      </c>
      <c r="K31">
        <v>0</v>
      </c>
      <c r="L31">
        <v>544853</v>
      </c>
      <c r="M31" s="33">
        <f>Table2_2[[#This Row],[Metered Production (bbl)]]-Table2_2[[#This Row],[Fiscalized Production  (bbl)]]</f>
        <v>87096</v>
      </c>
      <c r="N31">
        <f>(Table2_2[[#This Row],[Difference(loss)]]/Table2_2[[#This Row],[Metered Production (bbl)]])*100</f>
        <v>13.782124823363912</v>
      </c>
    </row>
    <row r="32" spans="1:14" hidden="1" x14ac:dyDescent="0.25">
      <c r="A32">
        <v>2022</v>
      </c>
      <c r="B32" t="s">
        <v>53</v>
      </c>
      <c r="C32" t="s">
        <v>222</v>
      </c>
      <c r="D32" t="s">
        <v>250</v>
      </c>
      <c r="E32" t="s">
        <v>158</v>
      </c>
      <c r="F32">
        <v>196424.02000000002</v>
      </c>
      <c r="G32">
        <v>0</v>
      </c>
      <c r="H32">
        <v>0</v>
      </c>
      <c r="I32">
        <v>0</v>
      </c>
      <c r="J32">
        <v>0</v>
      </c>
      <c r="K32">
        <v>12172.61</v>
      </c>
      <c r="L32">
        <v>184251.41</v>
      </c>
      <c r="M32" s="33">
        <f>Table2_2[[#This Row],[Metered Production (bbl)]]-Table2_2[[#This Row],[Fiscalized Production  (bbl)]]</f>
        <v>12172.610000000015</v>
      </c>
      <c r="N32">
        <f>(Table2_2[[#This Row],[Difference(loss)]]/Table2_2[[#This Row],[Metered Production (bbl)]])*100</f>
        <v>6.1971086835510309</v>
      </c>
    </row>
    <row r="33" spans="1:14" x14ac:dyDescent="0.25">
      <c r="A33">
        <v>2022</v>
      </c>
      <c r="B33" t="s">
        <v>35</v>
      </c>
      <c r="C33" t="s">
        <v>222</v>
      </c>
      <c r="D33" t="s">
        <v>90</v>
      </c>
      <c r="E33" t="s">
        <v>143</v>
      </c>
      <c r="F33">
        <v>2419633</v>
      </c>
      <c r="G33">
        <v>1104711</v>
      </c>
      <c r="H33">
        <v>0</v>
      </c>
      <c r="I33">
        <v>2737</v>
      </c>
      <c r="J33">
        <v>0</v>
      </c>
      <c r="K33">
        <v>9336</v>
      </c>
      <c r="L33">
        <v>1302849</v>
      </c>
      <c r="M33" s="33">
        <f>Table2_2[[#This Row],[Metered Production (bbl)]]-Table2_2[[#This Row],[Fiscalized Production  (bbl)]]</f>
        <v>1116784</v>
      </c>
      <c r="N33">
        <f>(Table2_2[[#This Row],[Difference(loss)]]/Table2_2[[#This Row],[Metered Production (bbl)]])*100</f>
        <v>46.155098727782274</v>
      </c>
    </row>
    <row r="34" spans="1:14" x14ac:dyDescent="0.25">
      <c r="A34">
        <v>2022</v>
      </c>
      <c r="B34" t="s">
        <v>41</v>
      </c>
      <c r="C34" t="s">
        <v>227</v>
      </c>
      <c r="D34" t="s">
        <v>98</v>
      </c>
      <c r="E34" t="s">
        <v>143</v>
      </c>
      <c r="F34">
        <v>851164</v>
      </c>
      <c r="G34">
        <v>78811</v>
      </c>
      <c r="H34">
        <v>0</v>
      </c>
      <c r="I34">
        <v>0</v>
      </c>
      <c r="J34">
        <v>0</v>
      </c>
      <c r="K34">
        <v>9980</v>
      </c>
      <c r="L34">
        <v>762373</v>
      </c>
      <c r="M34" s="33">
        <f>Table2_2[[#This Row],[Metered Production (bbl)]]-Table2_2[[#This Row],[Fiscalized Production  (bbl)]]</f>
        <v>88791</v>
      </c>
      <c r="N34">
        <f>(Table2_2[[#This Row],[Difference(loss)]]/Table2_2[[#This Row],[Metered Production (bbl)]])*100</f>
        <v>10.431714687181319</v>
      </c>
    </row>
    <row r="35" spans="1:14" x14ac:dyDescent="0.25">
      <c r="A35">
        <v>2023</v>
      </c>
      <c r="B35" t="s">
        <v>41</v>
      </c>
      <c r="C35" t="s">
        <v>227</v>
      </c>
      <c r="D35" t="s">
        <v>98</v>
      </c>
      <c r="E35" t="s">
        <v>143</v>
      </c>
      <c r="F35">
        <v>1238781</v>
      </c>
      <c r="G35">
        <v>58955</v>
      </c>
      <c r="H35">
        <v>0</v>
      </c>
      <c r="I35">
        <v>31</v>
      </c>
      <c r="J35">
        <v>0</v>
      </c>
      <c r="K35">
        <v>9941</v>
      </c>
      <c r="L35">
        <v>1169854</v>
      </c>
      <c r="M35" s="33">
        <f>Table2_2[[#This Row],[Metered Production (bbl)]]-Table2_2[[#This Row],[Fiscalized Production  (bbl)]]</f>
        <v>68927</v>
      </c>
      <c r="N35">
        <f>(Table2_2[[#This Row],[Difference(loss)]]/Table2_2[[#This Row],[Metered Production (bbl)]])*100</f>
        <v>5.5640989004513308</v>
      </c>
    </row>
    <row r="36" spans="1:14" x14ac:dyDescent="0.25">
      <c r="A36">
        <v>2022</v>
      </c>
      <c r="B36" t="s">
        <v>16</v>
      </c>
      <c r="C36" t="s">
        <v>227</v>
      </c>
      <c r="D36" t="s">
        <v>98</v>
      </c>
      <c r="E36" t="s">
        <v>143</v>
      </c>
      <c r="F36">
        <v>837878</v>
      </c>
      <c r="G36">
        <v>74759</v>
      </c>
      <c r="H36">
        <v>0</v>
      </c>
      <c r="I36">
        <v>0</v>
      </c>
      <c r="J36">
        <v>0</v>
      </c>
      <c r="K36">
        <v>9827</v>
      </c>
      <c r="L36">
        <v>753292</v>
      </c>
      <c r="M36" s="33">
        <f>Table2_2[[#This Row],[Metered Production (bbl)]]-Table2_2[[#This Row],[Fiscalized Production  (bbl)]]</f>
        <v>84586</v>
      </c>
      <c r="N36">
        <f>(Table2_2[[#This Row],[Difference(loss)]]/Table2_2[[#This Row],[Metered Production (bbl)]])*100</f>
        <v>10.095264465709805</v>
      </c>
    </row>
    <row r="37" spans="1:14" x14ac:dyDescent="0.25">
      <c r="A37">
        <v>2022</v>
      </c>
      <c r="B37" t="s">
        <v>196</v>
      </c>
      <c r="C37" t="s">
        <v>227</v>
      </c>
      <c r="D37" t="s">
        <v>241</v>
      </c>
      <c r="E37" t="s">
        <v>143</v>
      </c>
      <c r="F37">
        <v>920404</v>
      </c>
      <c r="G37">
        <v>76688</v>
      </c>
      <c r="H37">
        <v>0</v>
      </c>
      <c r="I37">
        <v>3713</v>
      </c>
      <c r="J37">
        <v>0</v>
      </c>
      <c r="K37">
        <v>5620</v>
      </c>
      <c r="L37">
        <v>834383</v>
      </c>
      <c r="M37" s="33">
        <f>Table2_2[[#This Row],[Metered Production (bbl)]]-Table2_2[[#This Row],[Fiscalized Production  (bbl)]]</f>
        <v>86021</v>
      </c>
      <c r="N37">
        <f>(Table2_2[[#This Row],[Difference(loss)]]/Table2_2[[#This Row],[Metered Production (bbl)]])*100</f>
        <v>9.3460045805972154</v>
      </c>
    </row>
    <row r="38" spans="1:14" x14ac:dyDescent="0.25">
      <c r="A38">
        <v>2023</v>
      </c>
      <c r="B38" t="s">
        <v>16</v>
      </c>
      <c r="C38" t="s">
        <v>227</v>
      </c>
      <c r="D38" t="s">
        <v>98</v>
      </c>
      <c r="E38" t="s">
        <v>143</v>
      </c>
      <c r="F38">
        <v>1331659</v>
      </c>
      <c r="G38">
        <v>57016</v>
      </c>
      <c r="H38">
        <v>0</v>
      </c>
      <c r="I38">
        <v>0</v>
      </c>
      <c r="J38">
        <v>0</v>
      </c>
      <c r="K38">
        <v>8907</v>
      </c>
      <c r="L38">
        <v>1265736</v>
      </c>
      <c r="M38" s="33">
        <f>Table2_2[[#This Row],[Metered Production (bbl)]]-Table2_2[[#This Row],[Fiscalized Production  (bbl)]]</f>
        <v>65923</v>
      </c>
      <c r="N38">
        <f>(Table2_2[[#This Row],[Difference(loss)]]/Table2_2[[#This Row],[Metered Production (bbl)]])*100</f>
        <v>4.950441516934891</v>
      </c>
    </row>
    <row r="39" spans="1:14" x14ac:dyDescent="0.25">
      <c r="A39">
        <v>2022</v>
      </c>
      <c r="B39" t="s">
        <v>45</v>
      </c>
      <c r="C39" t="s">
        <v>222</v>
      </c>
      <c r="D39" t="s">
        <v>90</v>
      </c>
      <c r="E39" t="s">
        <v>143</v>
      </c>
      <c r="F39">
        <v>517873.86780000001</v>
      </c>
      <c r="G39">
        <v>443144</v>
      </c>
      <c r="H39">
        <v>0</v>
      </c>
      <c r="I39">
        <v>6510</v>
      </c>
      <c r="J39">
        <v>0</v>
      </c>
      <c r="K39">
        <v>2360.8678000000004</v>
      </c>
      <c r="L39">
        <v>65859</v>
      </c>
      <c r="M39" s="33">
        <f>Table2_2[[#This Row],[Metered Production (bbl)]]-Table2_2[[#This Row],[Fiscalized Production  (bbl)]]</f>
        <v>452014.86780000001</v>
      </c>
      <c r="N39">
        <f>(Table2_2[[#This Row],[Difference(loss)]]/Table2_2[[#This Row],[Metered Production (bbl)]])*100</f>
        <v>87.282810719958093</v>
      </c>
    </row>
    <row r="40" spans="1:14" hidden="1" x14ac:dyDescent="0.25">
      <c r="A40">
        <v>2022</v>
      </c>
      <c r="B40" t="s">
        <v>45</v>
      </c>
      <c r="C40" t="s">
        <v>226</v>
      </c>
      <c r="D40" t="s">
        <v>97</v>
      </c>
      <c r="E40" t="s">
        <v>149</v>
      </c>
      <c r="F40">
        <v>3518037</v>
      </c>
      <c r="G40">
        <v>329561</v>
      </c>
      <c r="H40">
        <v>0</v>
      </c>
      <c r="I40">
        <v>4</v>
      </c>
      <c r="J40">
        <v>0</v>
      </c>
      <c r="K40">
        <v>8823</v>
      </c>
      <c r="L40">
        <v>3179649</v>
      </c>
      <c r="M40" s="33">
        <f>Table2_2[[#This Row],[Metered Production (bbl)]]-Table2_2[[#This Row],[Fiscalized Production  (bbl)]]</f>
        <v>338388</v>
      </c>
      <c r="N40">
        <f>(Table2_2[[#This Row],[Difference(loss)]]/Table2_2[[#This Row],[Metered Production (bbl)]])*100</f>
        <v>9.618659496759129</v>
      </c>
    </row>
    <row r="41" spans="1:14" x14ac:dyDescent="0.25">
      <c r="A41">
        <v>2023</v>
      </c>
      <c r="B41" t="s">
        <v>42</v>
      </c>
      <c r="C41" t="s">
        <v>227</v>
      </c>
      <c r="D41" t="s">
        <v>98</v>
      </c>
      <c r="E41" t="s">
        <v>143</v>
      </c>
      <c r="F41">
        <v>1028616</v>
      </c>
      <c r="G41">
        <v>48516</v>
      </c>
      <c r="H41">
        <v>0</v>
      </c>
      <c r="I41">
        <v>0</v>
      </c>
      <c r="J41">
        <v>0</v>
      </c>
      <c r="K41">
        <v>8593</v>
      </c>
      <c r="L41">
        <v>971507</v>
      </c>
      <c r="M41" s="33">
        <f>Table2_2[[#This Row],[Metered Production (bbl)]]-Table2_2[[#This Row],[Fiscalized Production  (bbl)]]</f>
        <v>57109</v>
      </c>
      <c r="N41">
        <f>(Table2_2[[#This Row],[Difference(loss)]]/Table2_2[[#This Row],[Metered Production (bbl)]])*100</f>
        <v>5.5520233012125031</v>
      </c>
    </row>
    <row r="42" spans="1:14" x14ac:dyDescent="0.25">
      <c r="A42">
        <v>2023</v>
      </c>
      <c r="B42" t="s">
        <v>39</v>
      </c>
      <c r="C42" t="s">
        <v>227</v>
      </c>
      <c r="D42" t="s">
        <v>98</v>
      </c>
      <c r="E42" t="s">
        <v>143</v>
      </c>
      <c r="F42">
        <v>796433</v>
      </c>
      <c r="G42">
        <v>37839</v>
      </c>
      <c r="H42">
        <v>0</v>
      </c>
      <c r="I42">
        <v>0</v>
      </c>
      <c r="J42">
        <v>0</v>
      </c>
      <c r="K42">
        <v>8136</v>
      </c>
      <c r="L42">
        <v>750458</v>
      </c>
      <c r="M42" s="33">
        <f>Table2_2[[#This Row],[Metered Production (bbl)]]-Table2_2[[#This Row],[Fiscalized Production  (bbl)]]</f>
        <v>45975</v>
      </c>
      <c r="N42">
        <f>(Table2_2[[#This Row],[Difference(loss)]]/Table2_2[[#This Row],[Metered Production (bbl)]])*100</f>
        <v>5.7726136410721303</v>
      </c>
    </row>
    <row r="43" spans="1:14" x14ac:dyDescent="0.25">
      <c r="A43">
        <v>2022</v>
      </c>
      <c r="B43" t="s">
        <v>42</v>
      </c>
      <c r="C43" t="s">
        <v>227</v>
      </c>
      <c r="D43" t="s">
        <v>98</v>
      </c>
      <c r="E43" t="s">
        <v>143</v>
      </c>
      <c r="F43">
        <v>668775</v>
      </c>
      <c r="G43">
        <v>59247</v>
      </c>
      <c r="H43">
        <v>0</v>
      </c>
      <c r="I43">
        <v>0</v>
      </c>
      <c r="J43">
        <v>0</v>
      </c>
      <c r="K43">
        <v>7648</v>
      </c>
      <c r="L43">
        <v>601880</v>
      </c>
      <c r="M43" s="33">
        <f>Table2_2[[#This Row],[Metered Production (bbl)]]-Table2_2[[#This Row],[Fiscalized Production  (bbl)]]</f>
        <v>66895</v>
      </c>
      <c r="N43">
        <f>(Table2_2[[#This Row],[Difference(loss)]]/Table2_2[[#This Row],[Metered Production (bbl)]])*100</f>
        <v>10.002616724608426</v>
      </c>
    </row>
    <row r="44" spans="1:14" x14ac:dyDescent="0.25">
      <c r="A44">
        <v>2022</v>
      </c>
      <c r="B44" t="s">
        <v>15</v>
      </c>
      <c r="C44" t="s">
        <v>227</v>
      </c>
      <c r="D44" t="s">
        <v>98</v>
      </c>
      <c r="E44" t="s">
        <v>143</v>
      </c>
      <c r="F44">
        <v>452546.30999999994</v>
      </c>
      <c r="G44">
        <v>56669.859999999993</v>
      </c>
      <c r="H44">
        <v>0</v>
      </c>
      <c r="I44">
        <v>0</v>
      </c>
      <c r="J44">
        <v>0</v>
      </c>
      <c r="K44">
        <v>6675</v>
      </c>
      <c r="L44">
        <v>389201.44999999995</v>
      </c>
      <c r="M44" s="33">
        <f>Table2_2[[#This Row],[Metered Production (bbl)]]-Table2_2[[#This Row],[Fiscalized Production  (bbl)]]</f>
        <v>63344.859999999986</v>
      </c>
      <c r="N44">
        <f>(Table2_2[[#This Row],[Difference(loss)]]/Table2_2[[#This Row],[Metered Production (bbl)]])*100</f>
        <v>13.997431555678796</v>
      </c>
    </row>
    <row r="45" spans="1:14" x14ac:dyDescent="0.25">
      <c r="A45">
        <v>2022</v>
      </c>
      <c r="B45" t="s">
        <v>196</v>
      </c>
      <c r="C45" t="s">
        <v>227</v>
      </c>
      <c r="D45" t="s">
        <v>242</v>
      </c>
      <c r="E45" t="s">
        <v>143</v>
      </c>
      <c r="F45">
        <v>446359</v>
      </c>
      <c r="G45">
        <v>55129</v>
      </c>
      <c r="H45">
        <v>0</v>
      </c>
      <c r="I45">
        <v>105</v>
      </c>
      <c r="J45">
        <v>0</v>
      </c>
      <c r="K45">
        <v>6121</v>
      </c>
      <c r="L45">
        <v>385004</v>
      </c>
      <c r="M45" s="33">
        <f>Table2_2[[#This Row],[Metered Production (bbl)]]-Table2_2[[#This Row],[Fiscalized Production  (bbl)]]</f>
        <v>61355</v>
      </c>
      <c r="N45">
        <f>(Table2_2[[#This Row],[Difference(loss)]]/Table2_2[[#This Row],[Metered Production (bbl)]])*100</f>
        <v>13.745662123985403</v>
      </c>
    </row>
    <row r="46" spans="1:14" x14ac:dyDescent="0.25">
      <c r="A46">
        <v>2023</v>
      </c>
      <c r="B46" t="s">
        <v>220</v>
      </c>
      <c r="C46" t="s">
        <v>222</v>
      </c>
      <c r="D46" t="s">
        <v>90</v>
      </c>
      <c r="E46" t="s">
        <v>143</v>
      </c>
      <c r="F46">
        <v>3560368</v>
      </c>
      <c r="G46">
        <v>105133</v>
      </c>
      <c r="H46">
        <v>0</v>
      </c>
      <c r="I46">
        <v>5719</v>
      </c>
      <c r="J46">
        <v>0</v>
      </c>
      <c r="K46">
        <v>0</v>
      </c>
      <c r="L46">
        <v>3449516</v>
      </c>
      <c r="M46" s="33">
        <f>Table2_2[[#This Row],[Metered Production (bbl)]]-Table2_2[[#This Row],[Fiscalized Production  (bbl)]]</f>
        <v>110852</v>
      </c>
      <c r="N46">
        <f>(Table2_2[[#This Row],[Difference(loss)]]/Table2_2[[#This Row],[Metered Production (bbl)]])*100</f>
        <v>3.1134983799427474</v>
      </c>
    </row>
    <row r="47" spans="1:14" x14ac:dyDescent="0.25">
      <c r="A47">
        <v>2023</v>
      </c>
      <c r="B47" t="s">
        <v>196</v>
      </c>
      <c r="C47" t="s">
        <v>227</v>
      </c>
      <c r="D47" t="s">
        <v>242</v>
      </c>
      <c r="E47" t="s">
        <v>143</v>
      </c>
      <c r="F47">
        <v>604168.75</v>
      </c>
      <c r="G47">
        <v>29341</v>
      </c>
      <c r="H47">
        <v>0</v>
      </c>
      <c r="I47">
        <v>0</v>
      </c>
      <c r="J47">
        <v>0</v>
      </c>
      <c r="K47">
        <v>5617</v>
      </c>
      <c r="L47">
        <v>569210.75</v>
      </c>
      <c r="M47" s="33">
        <f>Table2_2[[#This Row],[Metered Production (bbl)]]-Table2_2[[#This Row],[Fiscalized Production  (bbl)]]</f>
        <v>34958</v>
      </c>
      <c r="N47">
        <f>(Table2_2[[#This Row],[Difference(loss)]]/Table2_2[[#This Row],[Metered Production (bbl)]])*100</f>
        <v>5.7861317719594068</v>
      </c>
    </row>
    <row r="48" spans="1:14" hidden="1" x14ac:dyDescent="0.25">
      <c r="A48">
        <v>2023</v>
      </c>
      <c r="B48" t="s">
        <v>196</v>
      </c>
      <c r="C48" t="s">
        <v>99</v>
      </c>
      <c r="D48" t="s">
        <v>251</v>
      </c>
      <c r="E48" t="s">
        <v>150</v>
      </c>
      <c r="F48">
        <v>659119</v>
      </c>
      <c r="G48">
        <v>0</v>
      </c>
      <c r="H48">
        <v>0</v>
      </c>
      <c r="I48">
        <v>0</v>
      </c>
      <c r="J48">
        <v>0</v>
      </c>
      <c r="K48">
        <v>4579</v>
      </c>
      <c r="L48">
        <v>654540</v>
      </c>
      <c r="M48" s="33">
        <f>Table2_2[[#This Row],[Metered Production (bbl)]]-Table2_2[[#This Row],[Fiscalized Production  (bbl)]]</f>
        <v>4579</v>
      </c>
      <c r="N48">
        <f>(Table2_2[[#This Row],[Difference(loss)]]/Table2_2[[#This Row],[Metered Production (bbl)]])*100</f>
        <v>0.69471521834448713</v>
      </c>
    </row>
    <row r="49" spans="1:15" hidden="1" x14ac:dyDescent="0.25">
      <c r="A49">
        <v>2022</v>
      </c>
      <c r="B49" t="s">
        <v>189</v>
      </c>
      <c r="C49" t="s">
        <v>229</v>
      </c>
      <c r="D49" t="s">
        <v>107</v>
      </c>
      <c r="E49" t="s">
        <v>145</v>
      </c>
      <c r="F49">
        <v>2164514</v>
      </c>
      <c r="G49">
        <v>0</v>
      </c>
      <c r="H49">
        <v>0</v>
      </c>
      <c r="I49">
        <v>0</v>
      </c>
      <c r="J49">
        <v>0</v>
      </c>
      <c r="K49">
        <v>4189</v>
      </c>
      <c r="L49">
        <v>2160325</v>
      </c>
      <c r="M49" s="33">
        <f>Table2_2[[#This Row],[Metered Production (bbl)]]-Table2_2[[#This Row],[Fiscalized Production  (bbl)]]</f>
        <v>4189</v>
      </c>
      <c r="N49">
        <f>(Table2_2[[#This Row],[Difference(loss)]]/Table2_2[[#This Row],[Metered Production (bbl)]])*100</f>
        <v>0.19353074177390397</v>
      </c>
    </row>
    <row r="50" spans="1:15" hidden="1" x14ac:dyDescent="0.25">
      <c r="A50">
        <v>2023</v>
      </c>
      <c r="B50" t="s">
        <v>14</v>
      </c>
      <c r="C50" t="s">
        <v>226</v>
      </c>
      <c r="D50" t="s">
        <v>97</v>
      </c>
      <c r="E50" t="s">
        <v>149</v>
      </c>
      <c r="F50">
        <v>60395</v>
      </c>
      <c r="G50">
        <v>0</v>
      </c>
      <c r="H50">
        <v>0</v>
      </c>
      <c r="I50">
        <v>0</v>
      </c>
      <c r="J50">
        <v>0</v>
      </c>
      <c r="K50">
        <v>4174</v>
      </c>
      <c r="L50">
        <v>56221</v>
      </c>
      <c r="M50" s="33">
        <f>Table2_2[[#This Row],[Metered Production (bbl)]]-Table2_2[[#This Row],[Fiscalized Production  (bbl)]]</f>
        <v>4174</v>
      </c>
      <c r="N50">
        <f>(Table2_2[[#This Row],[Difference(loss)]]/Table2_2[[#This Row],[Metered Production (bbl)]])*100</f>
        <v>6.9111681430582008</v>
      </c>
    </row>
    <row r="51" spans="1:15" x14ac:dyDescent="0.25">
      <c r="A51">
        <v>2022</v>
      </c>
      <c r="B51" t="s">
        <v>53</v>
      </c>
      <c r="C51" t="s">
        <v>222</v>
      </c>
      <c r="D51" t="s">
        <v>90</v>
      </c>
      <c r="E51" t="s">
        <v>143</v>
      </c>
      <c r="F51">
        <v>237003.13219999999</v>
      </c>
      <c r="G51">
        <v>202954</v>
      </c>
      <c r="H51">
        <v>0</v>
      </c>
      <c r="I51">
        <v>2984</v>
      </c>
      <c r="J51">
        <v>0</v>
      </c>
      <c r="K51">
        <v>1081.1321999999996</v>
      </c>
      <c r="L51">
        <v>29984</v>
      </c>
      <c r="M51" s="33">
        <f>Table2_2[[#This Row],[Metered Production (bbl)]]-Table2_2[[#This Row],[Fiscalized Production  (bbl)]]</f>
        <v>207019.13219999999</v>
      </c>
      <c r="N51">
        <f>(Table2_2[[#This Row],[Difference(loss)]]/Table2_2[[#This Row],[Metered Production (bbl)]])*100</f>
        <v>87.34869040688568</v>
      </c>
    </row>
    <row r="52" spans="1:15" x14ac:dyDescent="0.25">
      <c r="A52">
        <v>2022</v>
      </c>
      <c r="B52" t="s">
        <v>12</v>
      </c>
      <c r="C52" t="s">
        <v>227</v>
      </c>
      <c r="D52" t="s">
        <v>98</v>
      </c>
      <c r="E52" t="s">
        <v>143</v>
      </c>
      <c r="F52">
        <v>302328.19</v>
      </c>
      <c r="G52">
        <v>26210.190000000002</v>
      </c>
      <c r="H52">
        <v>0</v>
      </c>
      <c r="I52">
        <v>0</v>
      </c>
      <c r="J52">
        <v>0</v>
      </c>
      <c r="K52">
        <v>3481</v>
      </c>
      <c r="L52">
        <v>272637</v>
      </c>
      <c r="M52" s="33">
        <f>Table2_2[[#This Row],[Metered Production (bbl)]]-Table2_2[[#This Row],[Fiscalized Production  (bbl)]]</f>
        <v>29691.190000000002</v>
      </c>
      <c r="N52">
        <f>(Table2_2[[#This Row],[Difference(loss)]]/Table2_2[[#This Row],[Metered Production (bbl)]])*100</f>
        <v>9.8208473381195454</v>
      </c>
    </row>
    <row r="53" spans="1:15" hidden="1" x14ac:dyDescent="0.25">
      <c r="A53">
        <v>2023</v>
      </c>
      <c r="B53" t="s">
        <v>31</v>
      </c>
      <c r="C53" t="s">
        <v>109</v>
      </c>
      <c r="D53" t="s">
        <v>109</v>
      </c>
      <c r="E53" t="s">
        <v>154</v>
      </c>
      <c r="F53">
        <v>2605558</v>
      </c>
      <c r="G53">
        <v>0</v>
      </c>
      <c r="H53">
        <v>0</v>
      </c>
      <c r="I53">
        <v>0</v>
      </c>
      <c r="J53">
        <v>0</v>
      </c>
      <c r="K53">
        <v>3265</v>
      </c>
      <c r="L53">
        <v>2602293</v>
      </c>
      <c r="M53" s="33">
        <f>Table2_2[[#This Row],[Metered Production (bbl)]]-Table2_2[[#This Row],[Fiscalized Production  (bbl)]]</f>
        <v>3265</v>
      </c>
      <c r="N53">
        <f>(Table2_2[[#This Row],[Difference(loss)]]/Table2_2[[#This Row],[Metered Production (bbl)]])*100</f>
        <v>0.12530905088276675</v>
      </c>
    </row>
    <row r="54" spans="1:15" x14ac:dyDescent="0.25">
      <c r="A54">
        <v>2023</v>
      </c>
      <c r="B54" t="s">
        <v>12</v>
      </c>
      <c r="C54" t="s">
        <v>227</v>
      </c>
      <c r="D54" t="s">
        <v>98</v>
      </c>
      <c r="E54" t="s">
        <v>143</v>
      </c>
      <c r="F54">
        <v>321254.33560094342</v>
      </c>
      <c r="G54">
        <v>14451.335600943441</v>
      </c>
      <c r="H54">
        <v>0</v>
      </c>
      <c r="I54">
        <v>0</v>
      </c>
      <c r="J54">
        <v>0</v>
      </c>
      <c r="K54">
        <v>2310</v>
      </c>
      <c r="L54">
        <v>304493</v>
      </c>
      <c r="M54" s="33">
        <f>Table2_2[[#This Row],[Metered Production (bbl)]]-Table2_2[[#This Row],[Fiscalized Production  (bbl)]]</f>
        <v>16761.335600943421</v>
      </c>
      <c r="N54">
        <f>(Table2_2[[#This Row],[Difference(loss)]]/Table2_2[[#This Row],[Metered Production (bbl)]])*100</f>
        <v>5.2174659587362147</v>
      </c>
    </row>
    <row r="55" spans="1:15" x14ac:dyDescent="0.25">
      <c r="A55">
        <v>2022</v>
      </c>
      <c r="B55" t="s">
        <v>196</v>
      </c>
      <c r="C55" t="s">
        <v>227</v>
      </c>
      <c r="D55" t="s">
        <v>245</v>
      </c>
      <c r="E55" t="s">
        <v>143</v>
      </c>
      <c r="F55">
        <v>120972</v>
      </c>
      <c r="G55">
        <v>12092</v>
      </c>
      <c r="H55">
        <v>0</v>
      </c>
      <c r="I55">
        <v>0</v>
      </c>
      <c r="J55">
        <v>0</v>
      </c>
      <c r="K55">
        <v>1719</v>
      </c>
      <c r="L55">
        <v>107161</v>
      </c>
      <c r="M55" s="33">
        <f>Table2_2[[#This Row],[Metered Production (bbl)]]-Table2_2[[#This Row],[Fiscalized Production  (bbl)]]</f>
        <v>13811</v>
      </c>
      <c r="N55">
        <f>(Table2_2[[#This Row],[Difference(loss)]]/Table2_2[[#This Row],[Metered Production (bbl)]])*100</f>
        <v>11.416691465793738</v>
      </c>
    </row>
    <row r="56" spans="1:15" hidden="1" x14ac:dyDescent="0.25">
      <c r="A56">
        <v>2023</v>
      </c>
      <c r="B56" t="s">
        <v>46</v>
      </c>
      <c r="C56" t="s">
        <v>225</v>
      </c>
      <c r="D56" t="s">
        <v>93</v>
      </c>
      <c r="E56" t="s">
        <v>146</v>
      </c>
      <c r="F56">
        <v>1495671</v>
      </c>
      <c r="G56">
        <v>139437</v>
      </c>
      <c r="H56">
        <v>0</v>
      </c>
      <c r="I56">
        <v>1497</v>
      </c>
      <c r="J56">
        <v>0</v>
      </c>
      <c r="K56">
        <v>0</v>
      </c>
      <c r="L56">
        <v>1354737</v>
      </c>
      <c r="M56" s="33">
        <f>Table2_2[[#This Row],[Metered Production (bbl)]]-Table2_2[[#This Row],[Fiscalized Production  (bbl)]]</f>
        <v>140934</v>
      </c>
      <c r="N56">
        <f>(Table2_2[[#This Row],[Difference(loss)]]/Table2_2[[#This Row],[Metered Production (bbl)]])*100</f>
        <v>9.4227941840150677</v>
      </c>
    </row>
    <row r="57" spans="1:15" hidden="1" x14ac:dyDescent="0.25">
      <c r="A57">
        <v>2022</v>
      </c>
      <c r="B57" t="s">
        <v>14</v>
      </c>
      <c r="C57" t="s">
        <v>226</v>
      </c>
      <c r="D57" t="s">
        <v>97</v>
      </c>
      <c r="E57" t="s">
        <v>149</v>
      </c>
      <c r="F57">
        <v>75045</v>
      </c>
      <c r="G57">
        <v>0</v>
      </c>
      <c r="H57">
        <v>0</v>
      </c>
      <c r="I57">
        <v>1492</v>
      </c>
      <c r="J57">
        <v>0</v>
      </c>
      <c r="K57">
        <v>0</v>
      </c>
      <c r="L57">
        <v>73553</v>
      </c>
      <c r="M57" s="33">
        <f>Table2_2[[#This Row],[Metered Production (bbl)]]-Table2_2[[#This Row],[Fiscalized Production  (bbl)]]</f>
        <v>1492</v>
      </c>
      <c r="N57">
        <f>(Table2_2[[#This Row],[Difference(loss)]]/Table2_2[[#This Row],[Metered Production (bbl)]])*100</f>
        <v>1.9881404490638952</v>
      </c>
      <c r="O57">
        <f>SUM(Table2_2[Metered Production (bbl)])</f>
        <v>1072883612.1089146</v>
      </c>
    </row>
    <row r="58" spans="1:15" hidden="1" x14ac:dyDescent="0.25">
      <c r="A58">
        <v>2022</v>
      </c>
      <c r="B58" t="s">
        <v>196</v>
      </c>
      <c r="C58" t="s">
        <v>225</v>
      </c>
      <c r="D58" t="s">
        <v>235</v>
      </c>
      <c r="E58" t="s">
        <v>146</v>
      </c>
      <c r="F58">
        <v>902610</v>
      </c>
      <c r="G58">
        <v>290639</v>
      </c>
      <c r="H58">
        <v>1352</v>
      </c>
      <c r="I58">
        <v>0</v>
      </c>
      <c r="J58">
        <v>0</v>
      </c>
      <c r="K58">
        <v>0</v>
      </c>
      <c r="L58">
        <v>610619</v>
      </c>
      <c r="M58" s="33">
        <f>Table2_2[[#This Row],[Metered Production (bbl)]]-Table2_2[[#This Row],[Fiscalized Production  (bbl)]]</f>
        <v>291991</v>
      </c>
      <c r="N58">
        <f>(Table2_2[[#This Row],[Difference(loss)]]/Table2_2[[#This Row],[Metered Production (bbl)]])*100</f>
        <v>32.349630515948199</v>
      </c>
    </row>
    <row r="59" spans="1:15" hidden="1" x14ac:dyDescent="0.25">
      <c r="A59">
        <v>2023</v>
      </c>
      <c r="B59" t="s">
        <v>217</v>
      </c>
      <c r="C59" t="s">
        <v>94</v>
      </c>
      <c r="D59" t="s">
        <v>94</v>
      </c>
      <c r="E59" t="s">
        <v>147</v>
      </c>
      <c r="F59">
        <v>145284</v>
      </c>
      <c r="G59">
        <v>0</v>
      </c>
      <c r="H59">
        <v>1320</v>
      </c>
      <c r="I59">
        <v>0</v>
      </c>
      <c r="J59">
        <v>0</v>
      </c>
      <c r="K59">
        <v>0</v>
      </c>
      <c r="L59">
        <v>143964</v>
      </c>
      <c r="M59" s="33">
        <f>Table2_2[[#This Row],[Metered Production (bbl)]]-Table2_2[[#This Row],[Fiscalized Production  (bbl)]]</f>
        <v>1320</v>
      </c>
      <c r="N59">
        <f>(Table2_2[[#This Row],[Difference(loss)]]/Table2_2[[#This Row],[Metered Production (bbl)]])*100</f>
        <v>0.90856529280581488</v>
      </c>
    </row>
    <row r="60" spans="1:15" hidden="1" x14ac:dyDescent="0.25">
      <c r="A60">
        <v>2023</v>
      </c>
      <c r="B60" t="s">
        <v>7</v>
      </c>
      <c r="C60" t="s">
        <v>92</v>
      </c>
      <c r="D60" t="s">
        <v>92</v>
      </c>
      <c r="E60" t="s">
        <v>92</v>
      </c>
      <c r="F60">
        <v>3789658</v>
      </c>
      <c r="G60">
        <v>0</v>
      </c>
      <c r="H60">
        <v>0</v>
      </c>
      <c r="I60">
        <v>1119</v>
      </c>
      <c r="J60">
        <v>0</v>
      </c>
      <c r="K60">
        <v>0</v>
      </c>
      <c r="L60">
        <v>3788539</v>
      </c>
      <c r="M60" s="33">
        <f>Table2_2[[#This Row],[Metered Production (bbl)]]-Table2_2[[#This Row],[Fiscalized Production  (bbl)]]</f>
        <v>1119</v>
      </c>
      <c r="N60">
        <f>(Table2_2[[#This Row],[Difference(loss)]]/Table2_2[[#This Row],[Metered Production (bbl)]])*100</f>
        <v>2.9527730470665162E-2</v>
      </c>
    </row>
    <row r="61" spans="1:15" hidden="1" x14ac:dyDescent="0.25">
      <c r="A61">
        <v>2022</v>
      </c>
      <c r="B61" t="s">
        <v>217</v>
      </c>
      <c r="C61" t="s">
        <v>94</v>
      </c>
      <c r="D61" t="s">
        <v>94</v>
      </c>
      <c r="E61" t="s">
        <v>147</v>
      </c>
      <c r="F61">
        <v>227436</v>
      </c>
      <c r="G61">
        <v>0</v>
      </c>
      <c r="H61">
        <v>1038</v>
      </c>
      <c r="I61">
        <v>0</v>
      </c>
      <c r="J61">
        <v>0</v>
      </c>
      <c r="K61">
        <v>0</v>
      </c>
      <c r="L61">
        <v>226398</v>
      </c>
      <c r="M61" s="33">
        <f>Table2_2[[#This Row],[Metered Production (bbl)]]-Table2_2[[#This Row],[Fiscalized Production  (bbl)]]</f>
        <v>1038</v>
      </c>
      <c r="N61">
        <f>(Table2_2[[#This Row],[Difference(loss)]]/Table2_2[[#This Row],[Metered Production (bbl)]])*100</f>
        <v>0.45639212789532002</v>
      </c>
    </row>
    <row r="62" spans="1:15" x14ac:dyDescent="0.25">
      <c r="A62">
        <v>2022</v>
      </c>
      <c r="B62" t="s">
        <v>196</v>
      </c>
      <c r="C62" t="s">
        <v>227</v>
      </c>
      <c r="D62" t="s">
        <v>244</v>
      </c>
      <c r="E62" t="s">
        <v>143</v>
      </c>
      <c r="F62">
        <v>55932.58</v>
      </c>
      <c r="G62">
        <v>7004.03</v>
      </c>
      <c r="H62">
        <v>0</v>
      </c>
      <c r="I62">
        <v>0</v>
      </c>
      <c r="J62">
        <v>0</v>
      </c>
      <c r="K62">
        <v>825</v>
      </c>
      <c r="L62">
        <v>48103.55</v>
      </c>
      <c r="M62" s="33">
        <f>Table2_2[[#This Row],[Metered Production (bbl)]]-Table2_2[[#This Row],[Fiscalized Production  (bbl)]]</f>
        <v>7829.0299999999988</v>
      </c>
      <c r="N62">
        <f>(Table2_2[[#This Row],[Difference(loss)]]/Table2_2[[#This Row],[Metered Production (bbl)]])*100</f>
        <v>13.997262418433046</v>
      </c>
    </row>
    <row r="63" spans="1:15" x14ac:dyDescent="0.25">
      <c r="A63">
        <v>2023</v>
      </c>
      <c r="B63" t="s">
        <v>53</v>
      </c>
      <c r="C63" t="s">
        <v>222</v>
      </c>
      <c r="D63" t="s">
        <v>90</v>
      </c>
      <c r="E63" t="s">
        <v>143</v>
      </c>
      <c r="F63">
        <v>10642</v>
      </c>
      <c r="G63">
        <v>308</v>
      </c>
      <c r="H63">
        <v>0</v>
      </c>
      <c r="I63">
        <v>386</v>
      </c>
      <c r="J63">
        <v>0</v>
      </c>
      <c r="K63">
        <v>261</v>
      </c>
      <c r="L63">
        <v>9687</v>
      </c>
      <c r="M63" s="33">
        <f>Table2_2[[#This Row],[Metered Production (bbl)]]-Table2_2[[#This Row],[Fiscalized Production  (bbl)]]</f>
        <v>955</v>
      </c>
      <c r="N63">
        <f>(Table2_2[[#This Row],[Difference(loss)]]/Table2_2[[#This Row],[Metered Production (bbl)]])*100</f>
        <v>8.9738770907724117</v>
      </c>
    </row>
    <row r="64" spans="1:15" hidden="1" x14ac:dyDescent="0.25">
      <c r="A64">
        <v>2022</v>
      </c>
      <c r="B64" t="s">
        <v>7</v>
      </c>
      <c r="C64" t="s">
        <v>225</v>
      </c>
      <c r="D64" t="s">
        <v>93</v>
      </c>
      <c r="E64" t="s">
        <v>146</v>
      </c>
      <c r="F64">
        <v>407541</v>
      </c>
      <c r="G64">
        <v>74173</v>
      </c>
      <c r="H64">
        <v>612</v>
      </c>
      <c r="I64">
        <v>0</v>
      </c>
      <c r="J64">
        <v>0</v>
      </c>
      <c r="K64">
        <v>0</v>
      </c>
      <c r="L64">
        <v>332756</v>
      </c>
      <c r="M64" s="33">
        <f>Table2_2[[#This Row],[Metered Production (bbl)]]-Table2_2[[#This Row],[Fiscalized Production  (bbl)]]</f>
        <v>74785</v>
      </c>
      <c r="N64">
        <f>(Table2_2[[#This Row],[Difference(loss)]]/Table2_2[[#This Row],[Metered Production (bbl)]])*100</f>
        <v>18.350300951315326</v>
      </c>
    </row>
    <row r="65" spans="1:14" hidden="1" x14ac:dyDescent="0.25">
      <c r="A65">
        <v>2023</v>
      </c>
      <c r="B65" t="s">
        <v>196</v>
      </c>
      <c r="C65" t="s">
        <v>225</v>
      </c>
      <c r="D65" t="s">
        <v>235</v>
      </c>
      <c r="E65" t="s">
        <v>146</v>
      </c>
      <c r="F65">
        <v>375530</v>
      </c>
      <c r="G65">
        <v>37725</v>
      </c>
      <c r="H65">
        <v>561</v>
      </c>
      <c r="I65">
        <v>0</v>
      </c>
      <c r="J65">
        <v>0</v>
      </c>
      <c r="K65">
        <v>0</v>
      </c>
      <c r="L65">
        <v>337244</v>
      </c>
      <c r="M65" s="33">
        <f>Table2_2[[#This Row],[Metered Production (bbl)]]-Table2_2[[#This Row],[Fiscalized Production  (bbl)]]</f>
        <v>38286</v>
      </c>
      <c r="N65">
        <f>(Table2_2[[#This Row],[Difference(loss)]]/Table2_2[[#This Row],[Metered Production (bbl)]])*100</f>
        <v>10.195190797006896</v>
      </c>
    </row>
    <row r="66" spans="1:14" hidden="1" x14ac:dyDescent="0.25">
      <c r="A66">
        <v>2023</v>
      </c>
      <c r="B66" t="s">
        <v>189</v>
      </c>
      <c r="C66" t="s">
        <v>229</v>
      </c>
      <c r="D66" t="s">
        <v>107</v>
      </c>
      <c r="E66" t="s">
        <v>145</v>
      </c>
      <c r="F66">
        <v>3320000</v>
      </c>
      <c r="G66">
        <v>0</v>
      </c>
      <c r="H66">
        <v>0</v>
      </c>
      <c r="I66">
        <v>0</v>
      </c>
      <c r="J66">
        <v>0</v>
      </c>
      <c r="K66">
        <v>243</v>
      </c>
      <c r="L66">
        <v>3319757</v>
      </c>
      <c r="M66" s="33">
        <f>Table2_2[[#This Row],[Metered Production (bbl)]]-Table2_2[[#This Row],[Fiscalized Production  (bbl)]]</f>
        <v>243</v>
      </c>
      <c r="N66">
        <f>(Table2_2[[#This Row],[Difference(loss)]]/Table2_2[[#This Row],[Metered Production (bbl)]])*100</f>
        <v>7.3192771084337341E-3</v>
      </c>
    </row>
    <row r="67" spans="1:14" hidden="1" x14ac:dyDescent="0.25">
      <c r="A67">
        <v>2023</v>
      </c>
      <c r="B67" t="s">
        <v>28</v>
      </c>
      <c r="C67" t="s">
        <v>108</v>
      </c>
      <c r="D67" t="s">
        <v>108</v>
      </c>
      <c r="E67" t="s">
        <v>151</v>
      </c>
      <c r="F67">
        <v>10739482</v>
      </c>
      <c r="G67">
        <v>0</v>
      </c>
      <c r="H67">
        <v>0</v>
      </c>
      <c r="I67">
        <v>0</v>
      </c>
      <c r="J67">
        <v>0</v>
      </c>
      <c r="K67">
        <v>109</v>
      </c>
      <c r="L67">
        <v>10739373</v>
      </c>
      <c r="M67" s="33">
        <f>Table2_2[[#This Row],[Metered Production (bbl)]]-Table2_2[[#This Row],[Fiscalized Production  (bbl)]]</f>
        <v>109</v>
      </c>
      <c r="N67">
        <f>(Table2_2[[#This Row],[Difference(loss)]]/Table2_2[[#This Row],[Metered Production (bbl)]])*100</f>
        <v>1.0149465309406914E-3</v>
      </c>
    </row>
    <row r="68" spans="1:14" hidden="1" x14ac:dyDescent="0.25">
      <c r="A68">
        <v>2022</v>
      </c>
      <c r="B68" t="s">
        <v>41</v>
      </c>
      <c r="C68" t="s">
        <v>225</v>
      </c>
      <c r="D68" t="s">
        <v>93</v>
      </c>
      <c r="E68" t="s">
        <v>146</v>
      </c>
      <c r="F68">
        <v>89530</v>
      </c>
      <c r="G68">
        <v>22112</v>
      </c>
      <c r="H68">
        <v>91</v>
      </c>
      <c r="I68">
        <v>0</v>
      </c>
      <c r="J68">
        <v>0</v>
      </c>
      <c r="K68">
        <v>0</v>
      </c>
      <c r="L68">
        <v>67327</v>
      </c>
      <c r="M68" s="33">
        <f>Table2_2[[#This Row],[Metered Production (bbl)]]-Table2_2[[#This Row],[Fiscalized Production  (bbl)]]</f>
        <v>22203</v>
      </c>
      <c r="N68">
        <f>(Table2_2[[#This Row],[Difference(loss)]]/Table2_2[[#This Row],[Metered Production (bbl)]])*100</f>
        <v>24.799508544621915</v>
      </c>
    </row>
    <row r="69" spans="1:14" hidden="1" x14ac:dyDescent="0.25">
      <c r="A69">
        <v>2022</v>
      </c>
      <c r="B69" t="s">
        <v>28</v>
      </c>
      <c r="C69" t="s">
        <v>108</v>
      </c>
      <c r="D69" t="s">
        <v>108</v>
      </c>
      <c r="E69" t="s">
        <v>151</v>
      </c>
      <c r="F69">
        <v>10282752</v>
      </c>
      <c r="G69">
        <v>0</v>
      </c>
      <c r="H69">
        <v>0</v>
      </c>
      <c r="I69">
        <v>0</v>
      </c>
      <c r="J69">
        <v>0</v>
      </c>
      <c r="K69">
        <v>80</v>
      </c>
      <c r="L69">
        <v>10282672</v>
      </c>
      <c r="M69" s="33">
        <f>Table2_2[[#This Row],[Metered Production (bbl)]]-Table2_2[[#This Row],[Fiscalized Production  (bbl)]]</f>
        <v>80</v>
      </c>
      <c r="N69">
        <f>(Table2_2[[#This Row],[Difference(loss)]]/Table2_2[[#This Row],[Metered Production (bbl)]])*100</f>
        <v>7.7800184230836255E-4</v>
      </c>
    </row>
    <row r="70" spans="1:14" hidden="1" x14ac:dyDescent="0.25">
      <c r="A70">
        <v>2022</v>
      </c>
      <c r="B70" t="s">
        <v>42</v>
      </c>
      <c r="C70" t="s">
        <v>225</v>
      </c>
      <c r="D70" t="s">
        <v>93</v>
      </c>
      <c r="E70" t="s">
        <v>146</v>
      </c>
      <c r="F70">
        <v>79014</v>
      </c>
      <c r="G70">
        <v>18165</v>
      </c>
      <c r="H70">
        <v>79</v>
      </c>
      <c r="I70">
        <v>0</v>
      </c>
      <c r="J70">
        <v>0</v>
      </c>
      <c r="K70">
        <v>0</v>
      </c>
      <c r="L70">
        <v>60770</v>
      </c>
      <c r="M70" s="33">
        <f>Table2_2[[#This Row],[Metered Production (bbl)]]-Table2_2[[#This Row],[Fiscalized Production  (bbl)]]</f>
        <v>18244</v>
      </c>
      <c r="N70">
        <f>(Table2_2[[#This Row],[Difference(loss)]]/Table2_2[[#This Row],[Metered Production (bbl)]])*100</f>
        <v>23.089579061938391</v>
      </c>
    </row>
    <row r="71" spans="1:14" hidden="1" x14ac:dyDescent="0.25">
      <c r="A71">
        <v>2022</v>
      </c>
      <c r="B71" t="s">
        <v>192</v>
      </c>
      <c r="C71" t="s">
        <v>225</v>
      </c>
      <c r="D71" t="s">
        <v>93</v>
      </c>
      <c r="E71" t="s">
        <v>146</v>
      </c>
      <c r="F71">
        <v>77887</v>
      </c>
      <c r="G71">
        <v>17794</v>
      </c>
      <c r="H71">
        <v>78</v>
      </c>
      <c r="I71">
        <v>0</v>
      </c>
      <c r="J71">
        <v>0</v>
      </c>
      <c r="K71">
        <v>0</v>
      </c>
      <c r="L71">
        <v>60015</v>
      </c>
      <c r="M71" s="33">
        <f>Table2_2[[#This Row],[Metered Production (bbl)]]-Table2_2[[#This Row],[Fiscalized Production  (bbl)]]</f>
        <v>17872</v>
      </c>
      <c r="N71">
        <f>(Table2_2[[#This Row],[Difference(loss)]]/Table2_2[[#This Row],[Metered Production (bbl)]])*100</f>
        <v>22.946062885975838</v>
      </c>
    </row>
    <row r="72" spans="1:14" x14ac:dyDescent="0.25">
      <c r="A72">
        <v>2023</v>
      </c>
      <c r="B72" t="s">
        <v>35</v>
      </c>
      <c r="C72" t="s">
        <v>222</v>
      </c>
      <c r="D72" t="s">
        <v>90</v>
      </c>
      <c r="E72" t="s">
        <v>143</v>
      </c>
      <c r="F72">
        <v>7573972</v>
      </c>
      <c r="G72">
        <v>0</v>
      </c>
      <c r="H72">
        <v>0</v>
      </c>
      <c r="I72">
        <v>0</v>
      </c>
      <c r="J72">
        <v>0</v>
      </c>
      <c r="K72">
        <v>66</v>
      </c>
      <c r="L72">
        <v>7573906</v>
      </c>
      <c r="M72" s="33">
        <f>Table2_2[[#This Row],[Metered Production (bbl)]]-Table2_2[[#This Row],[Fiscalized Production  (bbl)]]</f>
        <v>66</v>
      </c>
      <c r="N72">
        <f>(Table2_2[[#This Row],[Difference(loss)]]/Table2_2[[#This Row],[Metered Production (bbl)]])*100</f>
        <v>8.7140538676403877E-4</v>
      </c>
    </row>
    <row r="73" spans="1:14" hidden="1" x14ac:dyDescent="0.25">
      <c r="A73">
        <v>2022</v>
      </c>
      <c r="B73" t="s">
        <v>16</v>
      </c>
      <c r="C73" t="s">
        <v>225</v>
      </c>
      <c r="D73" t="s">
        <v>93</v>
      </c>
      <c r="E73" t="s">
        <v>146</v>
      </c>
      <c r="F73">
        <v>59751</v>
      </c>
      <c r="G73">
        <v>13554</v>
      </c>
      <c r="H73">
        <v>60</v>
      </c>
      <c r="I73">
        <v>0</v>
      </c>
      <c r="J73">
        <v>0</v>
      </c>
      <c r="K73">
        <v>0</v>
      </c>
      <c r="L73">
        <v>46137</v>
      </c>
      <c r="M73" s="33">
        <f>Table2_2[[#This Row],[Metered Production (bbl)]]-Table2_2[[#This Row],[Fiscalized Production  (bbl)]]</f>
        <v>13614</v>
      </c>
      <c r="N73">
        <f>(Table2_2[[#This Row],[Difference(loss)]]/Table2_2[[#This Row],[Metered Production (bbl)]])*100</f>
        <v>22.784555907014109</v>
      </c>
    </row>
    <row r="74" spans="1:14" x14ac:dyDescent="0.25">
      <c r="A74">
        <v>2023</v>
      </c>
      <c r="B74" t="s">
        <v>8</v>
      </c>
      <c r="C74" t="s">
        <v>222</v>
      </c>
      <c r="D74" t="s">
        <v>90</v>
      </c>
      <c r="E74" t="s">
        <v>143</v>
      </c>
      <c r="F74">
        <v>62453</v>
      </c>
      <c r="G74">
        <v>0</v>
      </c>
      <c r="H74">
        <v>0</v>
      </c>
      <c r="I74">
        <v>37</v>
      </c>
      <c r="J74">
        <v>0</v>
      </c>
      <c r="K74">
        <v>0</v>
      </c>
      <c r="L74">
        <v>62416</v>
      </c>
      <c r="M74" s="33">
        <f>Table2_2[[#This Row],[Metered Production (bbl)]]-Table2_2[[#This Row],[Fiscalized Production  (bbl)]]</f>
        <v>37</v>
      </c>
      <c r="N74">
        <f>(Table2_2[[#This Row],[Difference(loss)]]/Table2_2[[#This Row],[Metered Production (bbl)]])*100</f>
        <v>5.9244551903031087E-2</v>
      </c>
    </row>
    <row r="75" spans="1:14" hidden="1" x14ac:dyDescent="0.25">
      <c r="A75">
        <v>2022</v>
      </c>
      <c r="B75" t="s">
        <v>45</v>
      </c>
      <c r="C75" t="s">
        <v>222</v>
      </c>
      <c r="D75" t="s">
        <v>132</v>
      </c>
      <c r="E75" t="s">
        <v>158</v>
      </c>
      <c r="F75">
        <v>984646.66</v>
      </c>
      <c r="G75">
        <v>0</v>
      </c>
      <c r="H75">
        <v>0</v>
      </c>
      <c r="I75">
        <v>0</v>
      </c>
      <c r="J75">
        <v>0</v>
      </c>
      <c r="K75">
        <v>31.66</v>
      </c>
      <c r="L75">
        <v>984615</v>
      </c>
      <c r="M75" s="33">
        <f>Table2_2[[#This Row],[Metered Production (bbl)]]-Table2_2[[#This Row],[Fiscalized Production  (bbl)]]</f>
        <v>31.660000000032596</v>
      </c>
      <c r="N75">
        <f>(Table2_2[[#This Row],[Difference(loss)]]/Table2_2[[#This Row],[Metered Production (bbl)]])*100</f>
        <v>3.2153666168971305E-3</v>
      </c>
    </row>
    <row r="76" spans="1:14" hidden="1" x14ac:dyDescent="0.25">
      <c r="A76">
        <v>2023</v>
      </c>
      <c r="B76" t="s">
        <v>186</v>
      </c>
      <c r="C76" t="s">
        <v>102</v>
      </c>
      <c r="D76" t="s">
        <v>102</v>
      </c>
      <c r="E76" t="s">
        <v>151</v>
      </c>
      <c r="F76">
        <v>23446692</v>
      </c>
      <c r="G76">
        <v>0</v>
      </c>
      <c r="H76">
        <v>0</v>
      </c>
      <c r="I76">
        <v>0</v>
      </c>
      <c r="J76">
        <v>0</v>
      </c>
      <c r="K76">
        <v>11</v>
      </c>
      <c r="L76">
        <v>23446681</v>
      </c>
      <c r="M76" s="33">
        <f>Table2_2[[#This Row],[Metered Production (bbl)]]-Table2_2[[#This Row],[Fiscalized Production  (bbl)]]</f>
        <v>11</v>
      </c>
      <c r="N76">
        <f>(Table2_2[[#This Row],[Difference(loss)]]/Table2_2[[#This Row],[Metered Production (bbl)]])*100</f>
        <v>4.6914933671666774E-5</v>
      </c>
    </row>
    <row r="77" spans="1:14" hidden="1" x14ac:dyDescent="0.25">
      <c r="A77">
        <v>2022</v>
      </c>
      <c r="B77" t="s">
        <v>186</v>
      </c>
      <c r="C77" t="s">
        <v>102</v>
      </c>
      <c r="D77" t="s">
        <v>102</v>
      </c>
      <c r="E77" t="s">
        <v>151</v>
      </c>
      <c r="F77">
        <v>21972422</v>
      </c>
      <c r="G77">
        <v>0</v>
      </c>
      <c r="H77">
        <v>0</v>
      </c>
      <c r="I77">
        <v>0</v>
      </c>
      <c r="J77">
        <v>0</v>
      </c>
      <c r="K77">
        <v>6</v>
      </c>
      <c r="L77">
        <v>21972416</v>
      </c>
      <c r="M77" s="33">
        <f>Table2_2[[#This Row],[Metered Production (bbl)]]-Table2_2[[#This Row],[Fiscalized Production  (bbl)]]</f>
        <v>6</v>
      </c>
      <c r="N77">
        <f>(Table2_2[[#This Row],[Difference(loss)]]/Table2_2[[#This Row],[Metered Production (bbl)]])*100</f>
        <v>2.7306957785536797E-5</v>
      </c>
    </row>
    <row r="78" spans="1:14" hidden="1" x14ac:dyDescent="0.25">
      <c r="A78">
        <v>2022</v>
      </c>
      <c r="B78" t="s">
        <v>12</v>
      </c>
      <c r="C78" t="s">
        <v>225</v>
      </c>
      <c r="D78" t="s">
        <v>93</v>
      </c>
      <c r="E78" t="s">
        <v>146</v>
      </c>
      <c r="F78">
        <v>3390</v>
      </c>
      <c r="G78">
        <v>716</v>
      </c>
      <c r="H78">
        <v>3</v>
      </c>
      <c r="I78">
        <v>0</v>
      </c>
      <c r="J78">
        <v>0</v>
      </c>
      <c r="K78">
        <v>0</v>
      </c>
      <c r="L78">
        <v>2671</v>
      </c>
      <c r="M78" s="33">
        <f>Table2_2[[#This Row],[Metered Production (bbl)]]-Table2_2[[#This Row],[Fiscalized Production  (bbl)]]</f>
        <v>719</v>
      </c>
      <c r="N78">
        <f>(Table2_2[[#This Row],[Difference(loss)]]/Table2_2[[#This Row],[Metered Production (bbl)]])*100</f>
        <v>21.209439528023598</v>
      </c>
    </row>
    <row r="79" spans="1:14" x14ac:dyDescent="0.25">
      <c r="A79">
        <v>2022</v>
      </c>
      <c r="B79" t="s">
        <v>181</v>
      </c>
      <c r="C79" t="s">
        <v>222</v>
      </c>
      <c r="D79" t="s">
        <v>90</v>
      </c>
      <c r="E79" t="s">
        <v>143</v>
      </c>
      <c r="F79">
        <v>1441143</v>
      </c>
      <c r="G79">
        <v>464445</v>
      </c>
      <c r="H79">
        <v>0</v>
      </c>
      <c r="I79">
        <v>0</v>
      </c>
      <c r="J79">
        <v>0</v>
      </c>
      <c r="K79">
        <v>0</v>
      </c>
      <c r="L79">
        <v>976698</v>
      </c>
      <c r="M79" s="33">
        <f>Table2_2[[#This Row],[Metered Production (bbl)]]-Table2_2[[#This Row],[Fiscalized Production  (bbl)]]</f>
        <v>464445</v>
      </c>
      <c r="N79">
        <f>(Table2_2[[#This Row],[Difference(loss)]]/Table2_2[[#This Row],[Metered Production (bbl)]])*100</f>
        <v>32.227544386643103</v>
      </c>
    </row>
    <row r="80" spans="1:14" x14ac:dyDescent="0.25">
      <c r="A80">
        <v>2022</v>
      </c>
      <c r="B80" t="s">
        <v>193</v>
      </c>
      <c r="C80" t="s">
        <v>227</v>
      </c>
      <c r="D80" t="s">
        <v>98</v>
      </c>
      <c r="E80" t="s">
        <v>143</v>
      </c>
      <c r="F80">
        <v>10556</v>
      </c>
      <c r="G80">
        <v>2919</v>
      </c>
      <c r="H80">
        <v>0</v>
      </c>
      <c r="I80">
        <v>0</v>
      </c>
      <c r="J80">
        <v>0</v>
      </c>
      <c r="K80">
        <v>0</v>
      </c>
      <c r="L80">
        <v>7637</v>
      </c>
      <c r="M80" s="33">
        <f>Table2_2[[#This Row],[Metered Production (bbl)]]-Table2_2[[#This Row],[Fiscalized Production  (bbl)]]</f>
        <v>2919</v>
      </c>
      <c r="N80">
        <f>(Table2_2[[#This Row],[Difference(loss)]]/Table2_2[[#This Row],[Metered Production (bbl)]])*100</f>
        <v>27.652519893899203</v>
      </c>
    </row>
    <row r="81" spans="1:14" x14ac:dyDescent="0.25">
      <c r="A81">
        <v>2022</v>
      </c>
      <c r="B81" t="s">
        <v>39</v>
      </c>
      <c r="C81" t="s">
        <v>227</v>
      </c>
      <c r="D81" t="s">
        <v>98</v>
      </c>
      <c r="E81" t="s">
        <v>143</v>
      </c>
      <c r="F81">
        <v>555668</v>
      </c>
      <c r="G81">
        <v>65306</v>
      </c>
      <c r="H81">
        <v>0</v>
      </c>
      <c r="I81">
        <v>0</v>
      </c>
      <c r="J81">
        <v>0</v>
      </c>
      <c r="K81">
        <v>0</v>
      </c>
      <c r="L81">
        <v>490362</v>
      </c>
      <c r="M81" s="33">
        <f>Table2_2[[#This Row],[Metered Production (bbl)]]-Table2_2[[#This Row],[Fiscalized Production  (bbl)]]</f>
        <v>65306</v>
      </c>
      <c r="N81">
        <f>(Table2_2[[#This Row],[Difference(loss)]]/Table2_2[[#This Row],[Metered Production (bbl)]])*100</f>
        <v>11.752701253266338</v>
      </c>
    </row>
    <row r="82" spans="1:14" hidden="1" x14ac:dyDescent="0.25">
      <c r="A82">
        <v>2022</v>
      </c>
      <c r="B82" t="s">
        <v>196</v>
      </c>
      <c r="C82" t="s">
        <v>226</v>
      </c>
      <c r="D82" t="s">
        <v>246</v>
      </c>
      <c r="E82" t="s">
        <v>149</v>
      </c>
      <c r="F82">
        <v>143005</v>
      </c>
      <c r="G82">
        <v>15038</v>
      </c>
      <c r="H82">
        <v>0</v>
      </c>
      <c r="I82">
        <v>0</v>
      </c>
      <c r="J82">
        <v>0</v>
      </c>
      <c r="K82">
        <v>0</v>
      </c>
      <c r="L82">
        <v>127967</v>
      </c>
      <c r="M82" s="33">
        <f>Table2_2[[#This Row],[Metered Production (bbl)]]-Table2_2[[#This Row],[Fiscalized Production  (bbl)]]</f>
        <v>15038</v>
      </c>
      <c r="N82">
        <f>(Table2_2[[#This Row],[Difference(loss)]]/Table2_2[[#This Row],[Metered Production (bbl)]])*100</f>
        <v>10.515716233698122</v>
      </c>
    </row>
    <row r="83" spans="1:14" hidden="1" x14ac:dyDescent="0.25">
      <c r="A83">
        <v>2023</v>
      </c>
      <c r="B83" t="s">
        <v>41</v>
      </c>
      <c r="C83" t="s">
        <v>225</v>
      </c>
      <c r="D83" t="s">
        <v>93</v>
      </c>
      <c r="E83" t="s">
        <v>146</v>
      </c>
      <c r="F83">
        <v>31566</v>
      </c>
      <c r="G83">
        <v>2891</v>
      </c>
      <c r="H83">
        <v>0</v>
      </c>
      <c r="I83">
        <v>0</v>
      </c>
      <c r="J83">
        <v>0</v>
      </c>
      <c r="K83">
        <v>0</v>
      </c>
      <c r="L83">
        <v>28675</v>
      </c>
      <c r="M83" s="33">
        <f>Table2_2[[#This Row],[Metered Production (bbl)]]-Table2_2[[#This Row],[Fiscalized Production  (bbl)]]</f>
        <v>2891</v>
      </c>
      <c r="N83">
        <f>(Table2_2[[#This Row],[Difference(loss)]]/Table2_2[[#This Row],[Metered Production (bbl)]])*100</f>
        <v>9.1585883545587023</v>
      </c>
    </row>
    <row r="84" spans="1:14" hidden="1" x14ac:dyDescent="0.25">
      <c r="A84">
        <v>2023</v>
      </c>
      <c r="B84" t="s">
        <v>196</v>
      </c>
      <c r="C84" t="s">
        <v>226</v>
      </c>
      <c r="D84" t="s">
        <v>247</v>
      </c>
      <c r="E84" t="s">
        <v>149</v>
      </c>
      <c r="F84">
        <v>210879</v>
      </c>
      <c r="G84">
        <v>17842</v>
      </c>
      <c r="H84">
        <v>0</v>
      </c>
      <c r="I84">
        <v>0</v>
      </c>
      <c r="J84">
        <v>0</v>
      </c>
      <c r="K84">
        <v>0</v>
      </c>
      <c r="L84">
        <v>193037</v>
      </c>
      <c r="M84" s="33">
        <f>Table2_2[[#This Row],[Metered Production (bbl)]]-Table2_2[[#This Row],[Fiscalized Production  (bbl)]]</f>
        <v>17842</v>
      </c>
      <c r="N84">
        <f>(Table2_2[[#This Row],[Difference(loss)]]/Table2_2[[#This Row],[Metered Production (bbl)]])*100</f>
        <v>8.4607760848638325</v>
      </c>
    </row>
    <row r="85" spans="1:14" hidden="1" x14ac:dyDescent="0.25">
      <c r="A85">
        <v>2022</v>
      </c>
      <c r="B85" t="s">
        <v>196</v>
      </c>
      <c r="C85" t="s">
        <v>226</v>
      </c>
      <c r="D85" t="s">
        <v>247</v>
      </c>
      <c r="E85" t="s">
        <v>149</v>
      </c>
      <c r="F85">
        <v>115024</v>
      </c>
      <c r="G85">
        <v>9731</v>
      </c>
      <c r="H85">
        <v>0</v>
      </c>
      <c r="I85">
        <v>0</v>
      </c>
      <c r="J85">
        <v>0</v>
      </c>
      <c r="K85">
        <v>0</v>
      </c>
      <c r="L85">
        <v>105293</v>
      </c>
      <c r="M85" s="33">
        <f>Table2_2[[#This Row],[Metered Production (bbl)]]-Table2_2[[#This Row],[Fiscalized Production  (bbl)]]</f>
        <v>9731</v>
      </c>
      <c r="N85">
        <f>(Table2_2[[#This Row],[Difference(loss)]]/Table2_2[[#This Row],[Metered Production (bbl)]])*100</f>
        <v>8.4599735707330641</v>
      </c>
    </row>
    <row r="86" spans="1:14" hidden="1" x14ac:dyDescent="0.25">
      <c r="A86">
        <v>2023</v>
      </c>
      <c r="B86" t="s">
        <v>45</v>
      </c>
      <c r="C86" t="s">
        <v>226</v>
      </c>
      <c r="D86" t="s">
        <v>97</v>
      </c>
      <c r="E86" t="s">
        <v>149</v>
      </c>
      <c r="F86">
        <v>6442837</v>
      </c>
      <c r="G86">
        <v>422185</v>
      </c>
      <c r="H86">
        <v>0</v>
      </c>
      <c r="I86">
        <v>0</v>
      </c>
      <c r="J86">
        <v>0</v>
      </c>
      <c r="K86">
        <v>0</v>
      </c>
      <c r="L86">
        <v>6020652</v>
      </c>
      <c r="M86" s="33">
        <f>Table2_2[[#This Row],[Metered Production (bbl)]]-Table2_2[[#This Row],[Fiscalized Production  (bbl)]]</f>
        <v>422185</v>
      </c>
      <c r="N86">
        <f>(Table2_2[[#This Row],[Difference(loss)]]/Table2_2[[#This Row],[Metered Production (bbl)]])*100</f>
        <v>6.5527810186723645</v>
      </c>
    </row>
    <row r="87" spans="1:14" x14ac:dyDescent="0.25">
      <c r="A87">
        <v>2023</v>
      </c>
      <c r="B87" t="s">
        <v>196</v>
      </c>
      <c r="C87" t="s">
        <v>227</v>
      </c>
      <c r="D87" t="s">
        <v>243</v>
      </c>
      <c r="E87" t="s">
        <v>143</v>
      </c>
      <c r="F87">
        <v>1819792.2800000003</v>
      </c>
      <c r="G87">
        <v>90816</v>
      </c>
      <c r="H87">
        <v>0</v>
      </c>
      <c r="I87">
        <v>0</v>
      </c>
      <c r="J87">
        <v>0</v>
      </c>
      <c r="K87">
        <v>0</v>
      </c>
      <c r="L87">
        <v>1728976.2800000003</v>
      </c>
      <c r="M87" s="33">
        <f>Table2_2[[#This Row],[Metered Production (bbl)]]-Table2_2[[#This Row],[Fiscalized Production  (bbl)]]</f>
        <v>90816</v>
      </c>
      <c r="N87">
        <f>(Table2_2[[#This Row],[Difference(loss)]]/Table2_2[[#This Row],[Metered Production (bbl)]])*100</f>
        <v>4.9904596803762669</v>
      </c>
    </row>
    <row r="88" spans="1:14" x14ac:dyDescent="0.25">
      <c r="A88">
        <v>2023</v>
      </c>
      <c r="B88" t="s">
        <v>196</v>
      </c>
      <c r="C88" t="s">
        <v>227</v>
      </c>
      <c r="D88" t="s">
        <v>245</v>
      </c>
      <c r="E88" t="s">
        <v>143</v>
      </c>
      <c r="F88">
        <v>200899.90000000002</v>
      </c>
      <c r="G88">
        <v>9887</v>
      </c>
      <c r="H88">
        <v>0</v>
      </c>
      <c r="I88">
        <v>0</v>
      </c>
      <c r="J88">
        <v>0</v>
      </c>
      <c r="K88">
        <v>0</v>
      </c>
      <c r="L88">
        <v>191012.90000000002</v>
      </c>
      <c r="M88" s="33">
        <f>Table2_2[[#This Row],[Metered Production (bbl)]]-Table2_2[[#This Row],[Fiscalized Production  (bbl)]]</f>
        <v>9887</v>
      </c>
      <c r="N88">
        <f>(Table2_2[[#This Row],[Difference(loss)]]/Table2_2[[#This Row],[Metered Production (bbl)]])*100</f>
        <v>4.9213563570713568</v>
      </c>
    </row>
    <row r="89" spans="1:14" x14ac:dyDescent="0.25">
      <c r="A89">
        <v>2023</v>
      </c>
      <c r="B89" t="s">
        <v>196</v>
      </c>
      <c r="C89" t="s">
        <v>227</v>
      </c>
      <c r="D89" t="s">
        <v>244</v>
      </c>
      <c r="E89" t="s">
        <v>143</v>
      </c>
      <c r="F89">
        <v>127679.53000000001</v>
      </c>
      <c r="G89">
        <v>5773.46</v>
      </c>
      <c r="H89">
        <v>0</v>
      </c>
      <c r="I89">
        <v>0</v>
      </c>
      <c r="J89">
        <v>0</v>
      </c>
      <c r="K89">
        <v>0</v>
      </c>
      <c r="L89">
        <v>121906.07</v>
      </c>
      <c r="M89" s="33">
        <f>Table2_2[[#This Row],[Metered Production (bbl)]]-Table2_2[[#This Row],[Fiscalized Production  (bbl)]]</f>
        <v>5773.4600000000064</v>
      </c>
      <c r="N89">
        <f>(Table2_2[[#This Row],[Difference(loss)]]/Table2_2[[#This Row],[Metered Production (bbl)]])*100</f>
        <v>4.5218368206712585</v>
      </c>
    </row>
    <row r="90" spans="1:14" x14ac:dyDescent="0.25">
      <c r="A90">
        <v>2023</v>
      </c>
      <c r="B90" t="s">
        <v>15</v>
      </c>
      <c r="C90" t="s">
        <v>227</v>
      </c>
      <c r="D90" t="s">
        <v>98</v>
      </c>
      <c r="E90" t="s">
        <v>143</v>
      </c>
      <c r="F90">
        <v>1033043.4699999999</v>
      </c>
      <c r="G90">
        <v>46712.539999999994</v>
      </c>
      <c r="H90">
        <v>0</v>
      </c>
      <c r="I90">
        <v>0</v>
      </c>
      <c r="J90">
        <v>0</v>
      </c>
      <c r="K90">
        <v>0</v>
      </c>
      <c r="L90">
        <v>986330.92999999982</v>
      </c>
      <c r="M90" s="33">
        <f>Table2_2[[#This Row],[Metered Production (bbl)]]-Table2_2[[#This Row],[Fiscalized Production  (bbl)]]</f>
        <v>46712.540000000037</v>
      </c>
      <c r="N90">
        <f>(Table2_2[[#This Row],[Difference(loss)]]/Table2_2[[#This Row],[Metered Production (bbl)]])*100</f>
        <v>4.5218368206712576</v>
      </c>
    </row>
    <row r="91" spans="1:14" hidden="1" x14ac:dyDescent="0.25">
      <c r="A91">
        <v>2023</v>
      </c>
      <c r="B91" t="s">
        <v>196</v>
      </c>
      <c r="C91" t="s">
        <v>226</v>
      </c>
      <c r="D91" t="s">
        <v>246</v>
      </c>
      <c r="E91" t="s">
        <v>149</v>
      </c>
      <c r="F91">
        <v>538524</v>
      </c>
      <c r="G91">
        <v>23900</v>
      </c>
      <c r="H91">
        <v>0</v>
      </c>
      <c r="I91">
        <v>0</v>
      </c>
      <c r="J91">
        <v>0</v>
      </c>
      <c r="K91">
        <v>0</v>
      </c>
      <c r="L91">
        <v>514624</v>
      </c>
      <c r="M91" s="33">
        <f>Table2_2[[#This Row],[Metered Production (bbl)]]-Table2_2[[#This Row],[Fiscalized Production  (bbl)]]</f>
        <v>23900</v>
      </c>
      <c r="N91">
        <f>(Table2_2[[#This Row],[Difference(loss)]]/Table2_2[[#This Row],[Metered Production (bbl)]])*100</f>
        <v>4.4380566140042044</v>
      </c>
    </row>
    <row r="92" spans="1:14" hidden="1" x14ac:dyDescent="0.25">
      <c r="A92">
        <v>2023</v>
      </c>
      <c r="B92" t="s">
        <v>39</v>
      </c>
      <c r="C92" t="s">
        <v>226</v>
      </c>
      <c r="D92" t="s">
        <v>97</v>
      </c>
      <c r="E92" t="s">
        <v>149</v>
      </c>
      <c r="F92">
        <v>69713</v>
      </c>
      <c r="G92">
        <v>2809</v>
      </c>
      <c r="H92">
        <v>0</v>
      </c>
      <c r="I92">
        <v>0</v>
      </c>
      <c r="J92">
        <v>0</v>
      </c>
      <c r="K92">
        <v>0</v>
      </c>
      <c r="L92">
        <v>66904</v>
      </c>
      <c r="M92" s="33">
        <f>Table2_2[[#This Row],[Metered Production (bbl)]]-Table2_2[[#This Row],[Fiscalized Production  (bbl)]]</f>
        <v>2809</v>
      </c>
      <c r="N92">
        <f>(Table2_2[[#This Row],[Difference(loss)]]/Table2_2[[#This Row],[Metered Production (bbl)]])*100</f>
        <v>4.029377590980161</v>
      </c>
    </row>
    <row r="93" spans="1:14" x14ac:dyDescent="0.25">
      <c r="A93">
        <v>2023</v>
      </c>
      <c r="B93" t="s">
        <v>34</v>
      </c>
      <c r="C93" t="s">
        <v>227</v>
      </c>
      <c r="D93" t="s">
        <v>98</v>
      </c>
      <c r="E93" t="s">
        <v>143</v>
      </c>
      <c r="F93">
        <v>82972</v>
      </c>
      <c r="G93">
        <v>2712</v>
      </c>
      <c r="H93">
        <v>0</v>
      </c>
      <c r="I93">
        <v>0</v>
      </c>
      <c r="J93">
        <v>0</v>
      </c>
      <c r="K93">
        <v>0</v>
      </c>
      <c r="L93">
        <v>80260</v>
      </c>
      <c r="M93" s="33">
        <f>Table2_2[[#This Row],[Metered Production (bbl)]]-Table2_2[[#This Row],[Fiscalized Production  (bbl)]]</f>
        <v>2712</v>
      </c>
      <c r="N93">
        <f>(Table2_2[[#This Row],[Difference(loss)]]/Table2_2[[#This Row],[Metered Production (bbl)]])*100</f>
        <v>3.2685725304922144</v>
      </c>
    </row>
    <row r="94" spans="1:14" hidden="1" x14ac:dyDescent="0.25">
      <c r="A94">
        <v>2022</v>
      </c>
      <c r="B94" t="s">
        <v>39</v>
      </c>
      <c r="C94" t="s">
        <v>226</v>
      </c>
      <c r="D94" t="s">
        <v>97</v>
      </c>
      <c r="E94" t="s">
        <v>149</v>
      </c>
      <c r="F94">
        <v>104388</v>
      </c>
      <c r="G94">
        <v>423</v>
      </c>
      <c r="H94">
        <v>0</v>
      </c>
      <c r="I94">
        <v>0</v>
      </c>
      <c r="J94">
        <v>0</v>
      </c>
      <c r="K94">
        <v>0</v>
      </c>
      <c r="L94">
        <v>103965</v>
      </c>
      <c r="M94" s="33">
        <f>Table2_2[[#This Row],[Metered Production (bbl)]]-Table2_2[[#This Row],[Fiscalized Production  (bbl)]]</f>
        <v>423</v>
      </c>
      <c r="N94">
        <f>(Table2_2[[#This Row],[Difference(loss)]]/Table2_2[[#This Row],[Metered Production (bbl)]])*100</f>
        <v>0.40521899068858491</v>
      </c>
    </row>
    <row r="95" spans="1:14" hidden="1" x14ac:dyDescent="0.25">
      <c r="A95">
        <v>2022</v>
      </c>
      <c r="B95" t="s">
        <v>216</v>
      </c>
      <c r="C95" t="s">
        <v>223</v>
      </c>
      <c r="D95" t="s">
        <v>223</v>
      </c>
      <c r="E95" t="s">
        <v>145</v>
      </c>
      <c r="F95">
        <v>2898910</v>
      </c>
      <c r="G95">
        <v>0</v>
      </c>
      <c r="H95">
        <v>0</v>
      </c>
      <c r="I95">
        <v>0</v>
      </c>
      <c r="J95">
        <v>0</v>
      </c>
      <c r="K95">
        <v>0</v>
      </c>
      <c r="L95">
        <v>2898910</v>
      </c>
      <c r="M95" s="33">
        <f>Table2_2[[#This Row],[Metered Production (bbl)]]-Table2_2[[#This Row],[Fiscalized Production  (bbl)]]</f>
        <v>0</v>
      </c>
      <c r="N95">
        <f>(Table2_2[[#This Row],[Difference(loss)]]/Table2_2[[#This Row],[Metered Production (bbl)]])*100</f>
        <v>0</v>
      </c>
    </row>
    <row r="96" spans="1:14" hidden="1" x14ac:dyDescent="0.25">
      <c r="A96">
        <v>2022</v>
      </c>
      <c r="B96" t="s">
        <v>7</v>
      </c>
      <c r="C96" t="s">
        <v>224</v>
      </c>
      <c r="D96" t="s">
        <v>224</v>
      </c>
      <c r="E96" t="s">
        <v>92</v>
      </c>
      <c r="F96">
        <v>661815</v>
      </c>
      <c r="G96">
        <v>0</v>
      </c>
      <c r="H96">
        <v>0</v>
      </c>
      <c r="I96">
        <v>0</v>
      </c>
      <c r="J96">
        <v>0</v>
      </c>
      <c r="K96">
        <v>0</v>
      </c>
      <c r="L96">
        <v>661815</v>
      </c>
      <c r="M96" s="33">
        <f>Table2_2[[#This Row],[Metered Production (bbl)]]-Table2_2[[#This Row],[Fiscalized Production  (bbl)]]</f>
        <v>0</v>
      </c>
      <c r="N96">
        <f>(Table2_2[[#This Row],[Difference(loss)]]/Table2_2[[#This Row],[Metered Production (bbl)]])*100</f>
        <v>0</v>
      </c>
    </row>
    <row r="97" spans="1:14" hidden="1" x14ac:dyDescent="0.25">
      <c r="A97">
        <v>2022</v>
      </c>
      <c r="B97" t="s">
        <v>7</v>
      </c>
      <c r="C97" t="s">
        <v>92</v>
      </c>
      <c r="D97" t="s">
        <v>92</v>
      </c>
      <c r="E97" t="s">
        <v>92</v>
      </c>
      <c r="F97">
        <v>5135375</v>
      </c>
      <c r="G97">
        <v>0</v>
      </c>
      <c r="H97">
        <v>0</v>
      </c>
      <c r="I97">
        <v>0</v>
      </c>
      <c r="J97">
        <v>0</v>
      </c>
      <c r="K97">
        <v>0</v>
      </c>
      <c r="L97">
        <v>5135375</v>
      </c>
      <c r="M97" s="33">
        <f>Table2_2[[#This Row],[Metered Production (bbl)]]-Table2_2[[#This Row],[Fiscalized Production  (bbl)]]</f>
        <v>0</v>
      </c>
      <c r="N97">
        <f>(Table2_2[[#This Row],[Difference(loss)]]/Table2_2[[#This Row],[Metered Production (bbl)]])*100</f>
        <v>0</v>
      </c>
    </row>
    <row r="98" spans="1:14" hidden="1" x14ac:dyDescent="0.25">
      <c r="A98">
        <v>2022</v>
      </c>
      <c r="B98" t="s">
        <v>10</v>
      </c>
      <c r="C98" t="s">
        <v>226</v>
      </c>
      <c r="D98" t="s">
        <v>97</v>
      </c>
      <c r="E98" t="s">
        <v>149</v>
      </c>
      <c r="F98">
        <v>43965753</v>
      </c>
      <c r="G98">
        <v>0</v>
      </c>
      <c r="H98">
        <v>0</v>
      </c>
      <c r="I98">
        <v>0</v>
      </c>
      <c r="J98">
        <v>0</v>
      </c>
      <c r="K98">
        <v>0</v>
      </c>
      <c r="L98">
        <v>43965753</v>
      </c>
      <c r="M98" s="33">
        <f>Table2_2[[#This Row],[Metered Production (bbl)]]-Table2_2[[#This Row],[Fiscalized Production  (bbl)]]</f>
        <v>0</v>
      </c>
      <c r="N98">
        <f>(Table2_2[[#This Row],[Difference(loss)]]/Table2_2[[#This Row],[Metered Production (bbl)]])*100</f>
        <v>0</v>
      </c>
    </row>
    <row r="99" spans="1:14" hidden="1" x14ac:dyDescent="0.25">
      <c r="A99">
        <v>2022</v>
      </c>
      <c r="B99" t="s">
        <v>10</v>
      </c>
      <c r="C99" t="s">
        <v>226</v>
      </c>
      <c r="D99" t="s">
        <v>97</v>
      </c>
      <c r="E99" t="s">
        <v>149</v>
      </c>
      <c r="F99">
        <v>8563703</v>
      </c>
      <c r="G99">
        <v>0</v>
      </c>
      <c r="H99">
        <v>0</v>
      </c>
      <c r="I99">
        <v>0</v>
      </c>
      <c r="J99">
        <v>0</v>
      </c>
      <c r="K99">
        <v>0</v>
      </c>
      <c r="L99">
        <v>8563703</v>
      </c>
      <c r="M99" s="33">
        <f>Table2_2[[#This Row],[Metered Production (bbl)]]-Table2_2[[#This Row],[Fiscalized Production  (bbl)]]</f>
        <v>0</v>
      </c>
      <c r="N99">
        <f>(Table2_2[[#This Row],[Difference(loss)]]/Table2_2[[#This Row],[Metered Production (bbl)]])*100</f>
        <v>0</v>
      </c>
    </row>
    <row r="100" spans="1:14" hidden="1" x14ac:dyDescent="0.25">
      <c r="A100">
        <v>2022</v>
      </c>
      <c r="B100" t="s">
        <v>183</v>
      </c>
      <c r="C100" t="s">
        <v>226</v>
      </c>
      <c r="D100" t="s">
        <v>97</v>
      </c>
      <c r="E100" t="s">
        <v>149</v>
      </c>
      <c r="F100">
        <v>228945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228945</v>
      </c>
      <c r="M100" s="33">
        <f>Table2_2[[#This Row],[Metered Production (bbl)]]-Table2_2[[#This Row],[Fiscalized Production  (bbl)]]</f>
        <v>0</v>
      </c>
      <c r="N100">
        <f>(Table2_2[[#This Row],[Difference(loss)]]/Table2_2[[#This Row],[Metered Production (bbl)]])*100</f>
        <v>0</v>
      </c>
    </row>
    <row r="101" spans="1:14" hidden="1" x14ac:dyDescent="0.25">
      <c r="A101">
        <v>2022</v>
      </c>
      <c r="B101" t="s">
        <v>187</v>
      </c>
      <c r="C101" t="s">
        <v>103</v>
      </c>
      <c r="D101" t="s">
        <v>103</v>
      </c>
      <c r="E101" t="s">
        <v>151</v>
      </c>
      <c r="F101">
        <v>16437652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16437652</v>
      </c>
      <c r="M101" s="33">
        <f>Table2_2[[#This Row],[Metered Production (bbl)]]-Table2_2[[#This Row],[Fiscalized Production  (bbl)]]</f>
        <v>0</v>
      </c>
      <c r="N101">
        <f>(Table2_2[[#This Row],[Difference(loss)]]/Table2_2[[#This Row],[Metered Production (bbl)]])*100</f>
        <v>0</v>
      </c>
    </row>
    <row r="102" spans="1:14" hidden="1" x14ac:dyDescent="0.25">
      <c r="A102">
        <v>2022</v>
      </c>
      <c r="B102" t="s">
        <v>21</v>
      </c>
      <c r="C102" t="s">
        <v>69</v>
      </c>
      <c r="D102" t="s">
        <v>104</v>
      </c>
      <c r="E102" t="s">
        <v>151</v>
      </c>
      <c r="F102">
        <v>350632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350632</v>
      </c>
      <c r="M102" s="33">
        <f>Table2_2[[#This Row],[Metered Production (bbl)]]-Table2_2[[#This Row],[Fiscalized Production  (bbl)]]</f>
        <v>0</v>
      </c>
      <c r="N102">
        <f>(Table2_2[[#This Row],[Difference(loss)]]/Table2_2[[#This Row],[Metered Production (bbl)]])*100</f>
        <v>0</v>
      </c>
    </row>
    <row r="103" spans="1:14" hidden="1" x14ac:dyDescent="0.25">
      <c r="A103">
        <v>2022</v>
      </c>
      <c r="B103" t="s">
        <v>219</v>
      </c>
      <c r="C103" t="s">
        <v>228</v>
      </c>
      <c r="D103" t="s">
        <v>105</v>
      </c>
      <c r="E103" t="s">
        <v>152</v>
      </c>
      <c r="F103">
        <v>15416627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15416627</v>
      </c>
      <c r="M103" s="33">
        <f>Table2_2[[#This Row],[Metered Production (bbl)]]-Table2_2[[#This Row],[Fiscalized Production  (bbl)]]</f>
        <v>0</v>
      </c>
      <c r="N103">
        <f>(Table2_2[[#This Row],[Difference(loss)]]/Table2_2[[#This Row],[Metered Production (bbl)]])*100</f>
        <v>0</v>
      </c>
    </row>
    <row r="104" spans="1:14" hidden="1" x14ac:dyDescent="0.25">
      <c r="A104">
        <v>2022</v>
      </c>
      <c r="B104" t="s">
        <v>190</v>
      </c>
      <c r="C104" t="s">
        <v>94</v>
      </c>
      <c r="D104" t="s">
        <v>94</v>
      </c>
      <c r="E104" t="s">
        <v>147</v>
      </c>
      <c r="F104">
        <v>139758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139758</v>
      </c>
      <c r="M104" s="33">
        <f>Table2_2[[#This Row],[Metered Production (bbl)]]-Table2_2[[#This Row],[Fiscalized Production  (bbl)]]</f>
        <v>0</v>
      </c>
      <c r="N104">
        <f>(Table2_2[[#This Row],[Difference(loss)]]/Table2_2[[#This Row],[Metered Production (bbl)]])*100</f>
        <v>0</v>
      </c>
    </row>
    <row r="105" spans="1:14" hidden="1" x14ac:dyDescent="0.25">
      <c r="A105">
        <v>2022</v>
      </c>
      <c r="B105" t="s">
        <v>28</v>
      </c>
      <c r="C105" t="s">
        <v>69</v>
      </c>
      <c r="D105" t="s">
        <v>104</v>
      </c>
      <c r="E105" t="s">
        <v>151</v>
      </c>
      <c r="F105">
        <v>55010076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55010076</v>
      </c>
      <c r="M105" s="33">
        <f>Table2_2[[#This Row],[Metered Production (bbl)]]-Table2_2[[#This Row],[Fiscalized Production  (bbl)]]</f>
        <v>0</v>
      </c>
      <c r="N105">
        <f>(Table2_2[[#This Row],[Difference(loss)]]/Table2_2[[#This Row],[Metered Production (bbl)]])*100</f>
        <v>0</v>
      </c>
    </row>
    <row r="106" spans="1:14" hidden="1" x14ac:dyDescent="0.25">
      <c r="A106">
        <v>2022</v>
      </c>
      <c r="B106" t="s">
        <v>194</v>
      </c>
      <c r="C106" t="s">
        <v>92</v>
      </c>
      <c r="D106" t="s">
        <v>92</v>
      </c>
      <c r="E106" t="s">
        <v>92</v>
      </c>
      <c r="F106">
        <v>564519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564519</v>
      </c>
      <c r="M106" s="33">
        <f>Table2_2[[#This Row],[Metered Production (bbl)]]-Table2_2[[#This Row],[Fiscalized Production  (bbl)]]</f>
        <v>0</v>
      </c>
      <c r="N106">
        <f>(Table2_2[[#This Row],[Difference(loss)]]/Table2_2[[#This Row],[Metered Production (bbl)]])*100</f>
        <v>0</v>
      </c>
    </row>
    <row r="107" spans="1:14" hidden="1" x14ac:dyDescent="0.25">
      <c r="A107">
        <v>2022</v>
      </c>
      <c r="B107" t="s">
        <v>195</v>
      </c>
      <c r="C107" t="s">
        <v>69</v>
      </c>
      <c r="D107" t="s">
        <v>104</v>
      </c>
      <c r="E107" t="s">
        <v>151</v>
      </c>
      <c r="F107">
        <v>531414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531414</v>
      </c>
      <c r="M107" s="33">
        <f>Table2_2[[#This Row],[Metered Production (bbl)]]-Table2_2[[#This Row],[Fiscalized Production  (bbl)]]</f>
        <v>0</v>
      </c>
      <c r="N107">
        <f>(Table2_2[[#This Row],[Difference(loss)]]/Table2_2[[#This Row],[Metered Production (bbl)]])*100</f>
        <v>0</v>
      </c>
    </row>
    <row r="108" spans="1:14" hidden="1" x14ac:dyDescent="0.25">
      <c r="A108">
        <v>2022</v>
      </c>
      <c r="B108" t="s">
        <v>196</v>
      </c>
      <c r="C108" t="s">
        <v>232</v>
      </c>
      <c r="D108" t="s">
        <v>233</v>
      </c>
      <c r="E108" t="s">
        <v>155</v>
      </c>
      <c r="F108">
        <v>6248089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6248089</v>
      </c>
      <c r="M108" s="33">
        <f>Table2_2[[#This Row],[Metered Production (bbl)]]-Table2_2[[#This Row],[Fiscalized Production  (bbl)]]</f>
        <v>0</v>
      </c>
      <c r="N108">
        <f>(Table2_2[[#This Row],[Difference(loss)]]/Table2_2[[#This Row],[Metered Production (bbl)]])*100</f>
        <v>0</v>
      </c>
    </row>
    <row r="109" spans="1:14" hidden="1" x14ac:dyDescent="0.25">
      <c r="A109">
        <v>2022</v>
      </c>
      <c r="B109" t="s">
        <v>38</v>
      </c>
      <c r="C109" t="s">
        <v>128</v>
      </c>
      <c r="D109" t="s">
        <v>128</v>
      </c>
      <c r="E109" t="s">
        <v>156</v>
      </c>
      <c r="F109">
        <v>3610959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3610959</v>
      </c>
      <c r="M109" s="33">
        <f>Table2_2[[#This Row],[Metered Production (bbl)]]-Table2_2[[#This Row],[Fiscalized Production  (bbl)]]</f>
        <v>0</v>
      </c>
      <c r="N109">
        <f>(Table2_2[[#This Row],[Difference(loss)]]/Table2_2[[#This Row],[Metered Production (bbl)]])*100</f>
        <v>0</v>
      </c>
    </row>
    <row r="110" spans="1:14" hidden="1" x14ac:dyDescent="0.25">
      <c r="A110">
        <v>2022</v>
      </c>
      <c r="B110" t="s">
        <v>41</v>
      </c>
      <c r="C110" t="s">
        <v>227</v>
      </c>
      <c r="D110" t="s">
        <v>130</v>
      </c>
      <c r="E110" t="s">
        <v>199</v>
      </c>
      <c r="F110">
        <v>58420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58420</v>
      </c>
      <c r="M110" s="33">
        <f>Table2_2[[#This Row],[Metered Production (bbl)]]-Table2_2[[#This Row],[Fiscalized Production  (bbl)]]</f>
        <v>0</v>
      </c>
      <c r="N110">
        <f>(Table2_2[[#This Row],[Difference(loss)]]/Table2_2[[#This Row],[Metered Production (bbl)]])*100</f>
        <v>0</v>
      </c>
    </row>
    <row r="111" spans="1:14" hidden="1" x14ac:dyDescent="0.25">
      <c r="A111">
        <v>2022</v>
      </c>
      <c r="B111" t="s">
        <v>200</v>
      </c>
      <c r="C111" t="s">
        <v>248</v>
      </c>
      <c r="D111" t="s">
        <v>131</v>
      </c>
      <c r="E111" t="s">
        <v>157</v>
      </c>
      <c r="F111">
        <v>17357544.601399999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17357544.601399999</v>
      </c>
      <c r="M111" s="33">
        <f>Table2_2[[#This Row],[Metered Production (bbl)]]-Table2_2[[#This Row],[Fiscalized Production  (bbl)]]</f>
        <v>0</v>
      </c>
      <c r="N111">
        <f>(Table2_2[[#This Row],[Difference(loss)]]/Table2_2[[#This Row],[Metered Production (bbl)]])*100</f>
        <v>0</v>
      </c>
    </row>
    <row r="112" spans="1:14" hidden="1" x14ac:dyDescent="0.25">
      <c r="A112">
        <v>2022</v>
      </c>
      <c r="B112" t="s">
        <v>44</v>
      </c>
      <c r="C112" t="s">
        <v>248</v>
      </c>
      <c r="D112" t="s">
        <v>131</v>
      </c>
      <c r="E112" t="s">
        <v>157</v>
      </c>
      <c r="F112">
        <v>2618236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2618236</v>
      </c>
      <c r="M112" s="33">
        <f>Table2_2[[#This Row],[Metered Production (bbl)]]-Table2_2[[#This Row],[Fiscalized Production  (bbl)]]</f>
        <v>0</v>
      </c>
      <c r="N112">
        <f>(Table2_2[[#This Row],[Difference(loss)]]/Table2_2[[#This Row],[Metered Production (bbl)]])*100</f>
        <v>0</v>
      </c>
    </row>
    <row r="113" spans="1:14" hidden="1" x14ac:dyDescent="0.25">
      <c r="A113">
        <v>2022</v>
      </c>
      <c r="B113" t="s">
        <v>46</v>
      </c>
      <c r="C113" t="s">
        <v>133</v>
      </c>
      <c r="D113" t="s">
        <v>133</v>
      </c>
      <c r="E113" t="s">
        <v>159</v>
      </c>
      <c r="F113">
        <v>33921498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33921498</v>
      </c>
      <c r="M113" s="33">
        <f>Table2_2[[#This Row],[Metered Production (bbl)]]-Table2_2[[#This Row],[Fiscalized Production  (bbl)]]</f>
        <v>0</v>
      </c>
      <c r="N113">
        <f>(Table2_2[[#This Row],[Difference(loss)]]/Table2_2[[#This Row],[Metered Production (bbl)]])*100</f>
        <v>0</v>
      </c>
    </row>
    <row r="114" spans="1:14" x14ac:dyDescent="0.25">
      <c r="A114">
        <v>2022</v>
      </c>
      <c r="B114" t="s">
        <v>47</v>
      </c>
      <c r="C114" t="s">
        <v>82</v>
      </c>
      <c r="D114" t="s">
        <v>134</v>
      </c>
      <c r="E114" t="s">
        <v>143</v>
      </c>
      <c r="F114">
        <v>8737001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8737001</v>
      </c>
      <c r="M114" s="33">
        <f>Table2_2[[#This Row],[Metered Production (bbl)]]-Table2_2[[#This Row],[Fiscalized Production  (bbl)]]</f>
        <v>0</v>
      </c>
      <c r="N114">
        <f>(Table2_2[[#This Row],[Difference(loss)]]/Table2_2[[#This Row],[Metered Production (bbl)]])*100</f>
        <v>0</v>
      </c>
    </row>
    <row r="115" spans="1:14" hidden="1" x14ac:dyDescent="0.25">
      <c r="A115">
        <v>2022</v>
      </c>
      <c r="B115" t="s">
        <v>48</v>
      </c>
      <c r="C115" t="s">
        <v>135</v>
      </c>
      <c r="D115" t="s">
        <v>135</v>
      </c>
      <c r="E115" t="s">
        <v>160</v>
      </c>
      <c r="F115">
        <v>37056871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37056871</v>
      </c>
      <c r="M115" s="33">
        <f>Table2_2[[#This Row],[Metered Production (bbl)]]-Table2_2[[#This Row],[Fiscalized Production  (bbl)]]</f>
        <v>0</v>
      </c>
      <c r="N115">
        <f>(Table2_2[[#This Row],[Difference(loss)]]/Table2_2[[#This Row],[Metered Production (bbl)]])*100</f>
        <v>0</v>
      </c>
    </row>
    <row r="116" spans="1:14" hidden="1" x14ac:dyDescent="0.25">
      <c r="A116">
        <v>2022</v>
      </c>
      <c r="B116" t="s">
        <v>202</v>
      </c>
      <c r="C116" t="s">
        <v>249</v>
      </c>
      <c r="D116" t="s">
        <v>136</v>
      </c>
      <c r="E116" t="s">
        <v>161</v>
      </c>
      <c r="F116">
        <v>28884862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28884862</v>
      </c>
      <c r="M116" s="33">
        <f>Table2_2[[#This Row],[Metered Production (bbl)]]-Table2_2[[#This Row],[Fiscalized Production  (bbl)]]</f>
        <v>0</v>
      </c>
      <c r="N116">
        <f>(Table2_2[[#This Row],[Difference(loss)]]/Table2_2[[#This Row],[Metered Production (bbl)]])*100</f>
        <v>0</v>
      </c>
    </row>
    <row r="117" spans="1:14" hidden="1" x14ac:dyDescent="0.25">
      <c r="A117">
        <v>2022</v>
      </c>
      <c r="B117" t="s">
        <v>203</v>
      </c>
      <c r="C117" t="s">
        <v>137</v>
      </c>
      <c r="D117" t="s">
        <v>137</v>
      </c>
      <c r="E117" t="s">
        <v>162</v>
      </c>
      <c r="F117">
        <v>47072576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47072576</v>
      </c>
      <c r="M117" s="33">
        <f>Table2_2[[#This Row],[Metered Production (bbl)]]-Table2_2[[#This Row],[Fiscalized Production  (bbl)]]</f>
        <v>0</v>
      </c>
      <c r="N117">
        <f>(Table2_2[[#This Row],[Difference(loss)]]/Table2_2[[#This Row],[Metered Production (bbl)]])*100</f>
        <v>0</v>
      </c>
    </row>
    <row r="118" spans="1:14" hidden="1" x14ac:dyDescent="0.25">
      <c r="A118">
        <v>2022</v>
      </c>
      <c r="B118" t="s">
        <v>203</v>
      </c>
      <c r="C118" t="s">
        <v>138</v>
      </c>
      <c r="D118" t="s">
        <v>138</v>
      </c>
      <c r="E118" t="s">
        <v>162</v>
      </c>
      <c r="F118">
        <v>27959740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27959740</v>
      </c>
      <c r="M118" s="33">
        <f>Table2_2[[#This Row],[Metered Production (bbl)]]-Table2_2[[#This Row],[Fiscalized Production  (bbl)]]</f>
        <v>0</v>
      </c>
      <c r="N118">
        <f>(Table2_2[[#This Row],[Difference(loss)]]/Table2_2[[#This Row],[Metered Production (bbl)]])*100</f>
        <v>0</v>
      </c>
    </row>
    <row r="119" spans="1:14" hidden="1" x14ac:dyDescent="0.25">
      <c r="A119">
        <v>2022</v>
      </c>
      <c r="B119" t="s">
        <v>204</v>
      </c>
      <c r="C119" t="s">
        <v>69</v>
      </c>
      <c r="D119" t="s">
        <v>104</v>
      </c>
      <c r="E119" t="s">
        <v>151</v>
      </c>
      <c r="F119">
        <v>819553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819553</v>
      </c>
      <c r="M119" s="33">
        <f>Table2_2[[#This Row],[Metered Production (bbl)]]-Table2_2[[#This Row],[Fiscalized Production  (bbl)]]</f>
        <v>0</v>
      </c>
      <c r="N119">
        <f>(Table2_2[[#This Row],[Difference(loss)]]/Table2_2[[#This Row],[Metered Production (bbl)]])*100</f>
        <v>0</v>
      </c>
    </row>
    <row r="120" spans="1:14" hidden="1" x14ac:dyDescent="0.25">
      <c r="A120">
        <v>2022</v>
      </c>
      <c r="B120" t="s">
        <v>205</v>
      </c>
      <c r="C120" t="s">
        <v>140</v>
      </c>
      <c r="D120" t="s">
        <v>140</v>
      </c>
      <c r="E120" t="s">
        <v>163</v>
      </c>
      <c r="F120">
        <v>2968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2968</v>
      </c>
      <c r="M120" s="33">
        <f>Table2_2[[#This Row],[Metered Production (bbl)]]-Table2_2[[#This Row],[Fiscalized Production  (bbl)]]</f>
        <v>0</v>
      </c>
      <c r="N120">
        <f>(Table2_2[[#This Row],[Difference(loss)]]/Table2_2[[#This Row],[Metered Production (bbl)]])*100</f>
        <v>0</v>
      </c>
    </row>
    <row r="121" spans="1:14" hidden="1" x14ac:dyDescent="0.25">
      <c r="A121">
        <v>2023</v>
      </c>
      <c r="B121" t="s">
        <v>180</v>
      </c>
      <c r="C121" t="s">
        <v>107</v>
      </c>
      <c r="D121" t="s">
        <v>221</v>
      </c>
      <c r="E121" t="s">
        <v>145</v>
      </c>
      <c r="F121">
        <v>131376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131376</v>
      </c>
      <c r="M121" s="33">
        <f>Table2_2[[#This Row],[Metered Production (bbl)]]-Table2_2[[#This Row],[Fiscalized Production  (bbl)]]</f>
        <v>0</v>
      </c>
      <c r="N121">
        <f>(Table2_2[[#This Row],[Difference(loss)]]/Table2_2[[#This Row],[Metered Production (bbl)]])*100</f>
        <v>0</v>
      </c>
    </row>
    <row r="122" spans="1:14" hidden="1" x14ac:dyDescent="0.25">
      <c r="A122">
        <v>2023</v>
      </c>
      <c r="B122" t="s">
        <v>182</v>
      </c>
      <c r="C122" t="s">
        <v>91</v>
      </c>
      <c r="D122" t="s">
        <v>91</v>
      </c>
      <c r="E122" t="s">
        <v>144</v>
      </c>
      <c r="F122">
        <v>4249749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4249749</v>
      </c>
      <c r="M122" s="33">
        <f>Table2_2[[#This Row],[Metered Production (bbl)]]-Table2_2[[#This Row],[Fiscalized Production  (bbl)]]</f>
        <v>0</v>
      </c>
      <c r="N122">
        <f>(Table2_2[[#This Row],[Difference(loss)]]/Table2_2[[#This Row],[Metered Production (bbl)]])*100</f>
        <v>0</v>
      </c>
    </row>
    <row r="123" spans="1:14" hidden="1" x14ac:dyDescent="0.25">
      <c r="A123">
        <v>2023</v>
      </c>
      <c r="B123" t="s">
        <v>7</v>
      </c>
      <c r="C123" t="s">
        <v>224</v>
      </c>
      <c r="D123" t="s">
        <v>224</v>
      </c>
      <c r="E123" t="s">
        <v>92</v>
      </c>
      <c r="F123">
        <v>879973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879973</v>
      </c>
      <c r="M123" s="33">
        <f>Table2_2[[#This Row],[Metered Production (bbl)]]-Table2_2[[#This Row],[Fiscalized Production  (bbl)]]</f>
        <v>0</v>
      </c>
      <c r="N123">
        <f>(Table2_2[[#This Row],[Difference(loss)]]/Table2_2[[#This Row],[Metered Production (bbl)]])*100</f>
        <v>0</v>
      </c>
    </row>
    <row r="124" spans="1:14" hidden="1" x14ac:dyDescent="0.25">
      <c r="A124">
        <v>2023</v>
      </c>
      <c r="B124" t="s">
        <v>7</v>
      </c>
      <c r="C124" t="s">
        <v>225</v>
      </c>
      <c r="D124" t="s">
        <v>93</v>
      </c>
      <c r="E124" t="s">
        <v>146</v>
      </c>
      <c r="F124">
        <v>706023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706023</v>
      </c>
      <c r="M124" s="33">
        <f>Table2_2[[#This Row],[Metered Production (bbl)]]-Table2_2[[#This Row],[Fiscalized Production  (bbl)]]</f>
        <v>0</v>
      </c>
      <c r="N124">
        <f>(Table2_2[[#This Row],[Difference(loss)]]/Table2_2[[#This Row],[Metered Production (bbl)]])*100</f>
        <v>0</v>
      </c>
    </row>
    <row r="125" spans="1:14" hidden="1" x14ac:dyDescent="0.25">
      <c r="A125">
        <v>2023</v>
      </c>
      <c r="B125" t="s">
        <v>10</v>
      </c>
      <c r="C125" t="s">
        <v>226</v>
      </c>
      <c r="D125" t="s">
        <v>97</v>
      </c>
      <c r="E125" t="s">
        <v>149</v>
      </c>
      <c r="F125">
        <v>45749090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45749090</v>
      </c>
      <c r="M125" s="33">
        <f>Table2_2[[#This Row],[Metered Production (bbl)]]-Table2_2[[#This Row],[Fiscalized Production  (bbl)]]</f>
        <v>0</v>
      </c>
      <c r="N125">
        <f>(Table2_2[[#This Row],[Difference(loss)]]/Table2_2[[#This Row],[Metered Production (bbl)]])*100</f>
        <v>0</v>
      </c>
    </row>
    <row r="126" spans="1:14" hidden="1" x14ac:dyDescent="0.25">
      <c r="A126">
        <v>2023</v>
      </c>
      <c r="B126" t="s">
        <v>10</v>
      </c>
      <c r="C126" t="s">
        <v>226</v>
      </c>
      <c r="D126" t="s">
        <v>97</v>
      </c>
      <c r="E126" t="s">
        <v>149</v>
      </c>
      <c r="F126">
        <v>6811664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6811664</v>
      </c>
      <c r="M126" s="33">
        <f>Table2_2[[#This Row],[Metered Production (bbl)]]-Table2_2[[#This Row],[Fiscalized Production  (bbl)]]</f>
        <v>0</v>
      </c>
      <c r="N126">
        <f>(Table2_2[[#This Row],[Difference(loss)]]/Table2_2[[#This Row],[Metered Production (bbl)]])*100</f>
        <v>0</v>
      </c>
    </row>
    <row r="127" spans="1:14" hidden="1" x14ac:dyDescent="0.25">
      <c r="A127">
        <v>2023</v>
      </c>
      <c r="B127" t="s">
        <v>183</v>
      </c>
      <c r="C127" t="s">
        <v>226</v>
      </c>
      <c r="D127" t="s">
        <v>97</v>
      </c>
      <c r="E127" t="s">
        <v>149</v>
      </c>
      <c r="F127">
        <v>182771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182771</v>
      </c>
      <c r="M127" s="33">
        <f>Table2_2[[#This Row],[Metered Production (bbl)]]-Table2_2[[#This Row],[Fiscalized Production  (bbl)]]</f>
        <v>0</v>
      </c>
      <c r="N127">
        <f>(Table2_2[[#This Row],[Difference(loss)]]/Table2_2[[#This Row],[Metered Production (bbl)]])*100</f>
        <v>0</v>
      </c>
    </row>
    <row r="128" spans="1:14" hidden="1" x14ac:dyDescent="0.25">
      <c r="A128">
        <v>2023</v>
      </c>
      <c r="B128" t="s">
        <v>187</v>
      </c>
      <c r="C128" t="s">
        <v>103</v>
      </c>
      <c r="D128" t="s">
        <v>103</v>
      </c>
      <c r="E128" t="s">
        <v>151</v>
      </c>
      <c r="F128">
        <v>12406464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12406464</v>
      </c>
      <c r="M128" s="33">
        <f>Table2_2[[#This Row],[Metered Production (bbl)]]-Table2_2[[#This Row],[Fiscalized Production  (bbl)]]</f>
        <v>0</v>
      </c>
      <c r="N128">
        <f>(Table2_2[[#This Row],[Difference(loss)]]/Table2_2[[#This Row],[Metered Production (bbl)]])*100</f>
        <v>0</v>
      </c>
    </row>
    <row r="129" spans="1:14" hidden="1" x14ac:dyDescent="0.25">
      <c r="A129">
        <v>2023</v>
      </c>
      <c r="B129" t="s">
        <v>21</v>
      </c>
      <c r="C129" t="s">
        <v>69</v>
      </c>
      <c r="D129" t="s">
        <v>104</v>
      </c>
      <c r="E129" t="s">
        <v>151</v>
      </c>
      <c r="F129">
        <v>240927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240927</v>
      </c>
      <c r="M129" s="33">
        <f>Table2_2[[#This Row],[Metered Production (bbl)]]-Table2_2[[#This Row],[Fiscalized Production  (bbl)]]</f>
        <v>0</v>
      </c>
      <c r="N129">
        <f>(Table2_2[[#This Row],[Difference(loss)]]/Table2_2[[#This Row],[Metered Production (bbl)]])*100</f>
        <v>0</v>
      </c>
    </row>
    <row r="130" spans="1:14" hidden="1" x14ac:dyDescent="0.25">
      <c r="A130">
        <v>2023</v>
      </c>
      <c r="B130" t="s">
        <v>219</v>
      </c>
      <c r="C130" t="s">
        <v>228</v>
      </c>
      <c r="D130" t="s">
        <v>105</v>
      </c>
      <c r="E130" t="s">
        <v>152</v>
      </c>
      <c r="F130">
        <v>15140302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15140302</v>
      </c>
      <c r="M130" s="33">
        <f>Table2_2[[#This Row],[Metered Production (bbl)]]-Table2_2[[#This Row],[Fiscalized Production  (bbl)]]</f>
        <v>0</v>
      </c>
      <c r="N130">
        <f>(Table2_2[[#This Row],[Difference(loss)]]/Table2_2[[#This Row],[Metered Production (bbl)]])*100</f>
        <v>0</v>
      </c>
    </row>
    <row r="131" spans="1:14" hidden="1" x14ac:dyDescent="0.25">
      <c r="A131">
        <v>2023</v>
      </c>
      <c r="B131" t="s">
        <v>188</v>
      </c>
      <c r="C131" t="s">
        <v>106</v>
      </c>
      <c r="D131" t="s">
        <v>106</v>
      </c>
      <c r="E131" t="s">
        <v>153</v>
      </c>
      <c r="F131">
        <v>289917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289917</v>
      </c>
      <c r="M131" s="33">
        <f>Table2_2[[#This Row],[Metered Production (bbl)]]-Table2_2[[#This Row],[Fiscalized Production  (bbl)]]</f>
        <v>0</v>
      </c>
      <c r="N131">
        <f>(Table2_2[[#This Row],[Difference(loss)]]/Table2_2[[#This Row],[Metered Production (bbl)]])*100</f>
        <v>0</v>
      </c>
    </row>
    <row r="132" spans="1:14" hidden="1" x14ac:dyDescent="0.25">
      <c r="A132">
        <v>2023</v>
      </c>
      <c r="B132" t="s">
        <v>190</v>
      </c>
      <c r="C132" t="s">
        <v>94</v>
      </c>
      <c r="D132" t="s">
        <v>94</v>
      </c>
      <c r="E132" t="s">
        <v>147</v>
      </c>
      <c r="F132">
        <v>199189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199189</v>
      </c>
      <c r="M132" s="33">
        <f>Table2_2[[#This Row],[Metered Production (bbl)]]-Table2_2[[#This Row],[Fiscalized Production  (bbl)]]</f>
        <v>0</v>
      </c>
      <c r="N132">
        <f>(Table2_2[[#This Row],[Difference(loss)]]/Table2_2[[#This Row],[Metered Production (bbl)]])*100</f>
        <v>0</v>
      </c>
    </row>
    <row r="133" spans="1:14" hidden="1" x14ac:dyDescent="0.25">
      <c r="A133">
        <v>2023</v>
      </c>
      <c r="B133" t="s">
        <v>28</v>
      </c>
      <c r="C133" t="s">
        <v>69</v>
      </c>
      <c r="D133" t="s">
        <v>104</v>
      </c>
      <c r="E133" t="s">
        <v>151</v>
      </c>
      <c r="F133">
        <v>48170230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48170230</v>
      </c>
      <c r="M133" s="33">
        <f>Table2_2[[#This Row],[Metered Production (bbl)]]-Table2_2[[#This Row],[Fiscalized Production  (bbl)]]</f>
        <v>0</v>
      </c>
      <c r="N133">
        <f>(Table2_2[[#This Row],[Difference(loss)]]/Table2_2[[#This Row],[Metered Production (bbl)]])*100</f>
        <v>0</v>
      </c>
    </row>
    <row r="134" spans="1:14" x14ac:dyDescent="0.25">
      <c r="A134">
        <v>2023</v>
      </c>
      <c r="B134" t="s">
        <v>193</v>
      </c>
      <c r="C134" t="s">
        <v>227</v>
      </c>
      <c r="D134" t="s">
        <v>98</v>
      </c>
      <c r="E134" t="s">
        <v>143</v>
      </c>
      <c r="F134">
        <v>59771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59771</v>
      </c>
      <c r="M134" s="33">
        <f>Table2_2[[#This Row],[Metered Production (bbl)]]-Table2_2[[#This Row],[Fiscalized Production  (bbl)]]</f>
        <v>0</v>
      </c>
      <c r="N134">
        <f>(Table2_2[[#This Row],[Difference(loss)]]/Table2_2[[#This Row],[Metered Production (bbl)]])*100</f>
        <v>0</v>
      </c>
    </row>
    <row r="135" spans="1:14" hidden="1" x14ac:dyDescent="0.25">
      <c r="A135">
        <v>2023</v>
      </c>
      <c r="B135" t="s">
        <v>194</v>
      </c>
      <c r="C135" t="s">
        <v>92</v>
      </c>
      <c r="D135" t="s">
        <v>92</v>
      </c>
      <c r="E135" t="s">
        <v>92</v>
      </c>
      <c r="F135">
        <v>730586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730586</v>
      </c>
      <c r="M135" s="33">
        <f>Table2_2[[#This Row],[Metered Production (bbl)]]-Table2_2[[#This Row],[Fiscalized Production  (bbl)]]</f>
        <v>0</v>
      </c>
      <c r="N135">
        <f>(Table2_2[[#This Row],[Difference(loss)]]/Table2_2[[#This Row],[Metered Production (bbl)]])*100</f>
        <v>0</v>
      </c>
    </row>
    <row r="136" spans="1:14" hidden="1" x14ac:dyDescent="0.25">
      <c r="A136">
        <v>2023</v>
      </c>
      <c r="B136" t="s">
        <v>195</v>
      </c>
      <c r="C136" t="s">
        <v>69</v>
      </c>
      <c r="D136" t="s">
        <v>104</v>
      </c>
      <c r="E136" t="s">
        <v>151</v>
      </c>
      <c r="F136">
        <v>438840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438840</v>
      </c>
      <c r="M136" s="33">
        <f>Table2_2[[#This Row],[Metered Production (bbl)]]-Table2_2[[#This Row],[Fiscalized Production  (bbl)]]</f>
        <v>0</v>
      </c>
      <c r="N136">
        <f>(Table2_2[[#This Row],[Difference(loss)]]/Table2_2[[#This Row],[Metered Production (bbl)]])*100</f>
        <v>0</v>
      </c>
    </row>
    <row r="137" spans="1:14" hidden="1" x14ac:dyDescent="0.25">
      <c r="A137">
        <v>2023</v>
      </c>
      <c r="B137" t="s">
        <v>196</v>
      </c>
      <c r="C137" t="s">
        <v>232</v>
      </c>
      <c r="D137" t="s">
        <v>233</v>
      </c>
      <c r="E137" t="s">
        <v>155</v>
      </c>
      <c r="F137">
        <v>4274964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4274964</v>
      </c>
      <c r="M137" s="33">
        <f>Table2_2[[#This Row],[Metered Production (bbl)]]-Table2_2[[#This Row],[Fiscalized Production  (bbl)]]</f>
        <v>0</v>
      </c>
      <c r="N137">
        <f>(Table2_2[[#This Row],[Difference(loss)]]/Table2_2[[#This Row],[Metered Production (bbl)]])*100</f>
        <v>0</v>
      </c>
    </row>
    <row r="138" spans="1:14" hidden="1" x14ac:dyDescent="0.25">
      <c r="A138">
        <v>2023</v>
      </c>
      <c r="B138" t="s">
        <v>197</v>
      </c>
      <c r="C138" t="s">
        <v>127</v>
      </c>
      <c r="D138" t="s">
        <v>127</v>
      </c>
      <c r="E138" t="s">
        <v>127</v>
      </c>
      <c r="F138">
        <v>57716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57716</v>
      </c>
      <c r="M138" s="33">
        <f>Table2_2[[#This Row],[Metered Production (bbl)]]-Table2_2[[#This Row],[Fiscalized Production  (bbl)]]</f>
        <v>0</v>
      </c>
      <c r="N138">
        <f>(Table2_2[[#This Row],[Difference(loss)]]/Table2_2[[#This Row],[Metered Production (bbl)]])*100</f>
        <v>0</v>
      </c>
    </row>
    <row r="139" spans="1:14" hidden="1" x14ac:dyDescent="0.25">
      <c r="A139">
        <v>2023</v>
      </c>
      <c r="B139" t="s">
        <v>38</v>
      </c>
      <c r="C139" t="s">
        <v>128</v>
      </c>
      <c r="D139" t="s">
        <v>128</v>
      </c>
      <c r="E139" t="s">
        <v>156</v>
      </c>
      <c r="F139">
        <v>3654516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3654516</v>
      </c>
      <c r="M139" s="33">
        <f>Table2_2[[#This Row],[Metered Production (bbl)]]-Table2_2[[#This Row],[Fiscalized Production  (bbl)]]</f>
        <v>0</v>
      </c>
      <c r="N139">
        <f>(Table2_2[[#This Row],[Difference(loss)]]/Table2_2[[#This Row],[Metered Production (bbl)]])*100</f>
        <v>0</v>
      </c>
    </row>
    <row r="140" spans="1:14" hidden="1" x14ac:dyDescent="0.25">
      <c r="A140">
        <v>2023</v>
      </c>
      <c r="B140" t="s">
        <v>198</v>
      </c>
      <c r="C140" t="s">
        <v>94</v>
      </c>
      <c r="D140" t="s">
        <v>94</v>
      </c>
      <c r="E140" t="s">
        <v>147</v>
      </c>
      <c r="F140">
        <v>46969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46969</v>
      </c>
      <c r="M140" s="33">
        <f>Table2_2[[#This Row],[Metered Production (bbl)]]-Table2_2[[#This Row],[Fiscalized Production  (bbl)]]</f>
        <v>0</v>
      </c>
      <c r="N140">
        <f>(Table2_2[[#This Row],[Difference(loss)]]/Table2_2[[#This Row],[Metered Production (bbl)]])*100</f>
        <v>0</v>
      </c>
    </row>
    <row r="141" spans="1:14" hidden="1" x14ac:dyDescent="0.25">
      <c r="A141">
        <v>2023</v>
      </c>
      <c r="B141" t="s">
        <v>41</v>
      </c>
      <c r="C141" t="s">
        <v>227</v>
      </c>
      <c r="D141" t="s">
        <v>130</v>
      </c>
      <c r="E141" t="s">
        <v>199</v>
      </c>
      <c r="F141">
        <v>158112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158112</v>
      </c>
      <c r="M141" s="33">
        <f>Table2_2[[#This Row],[Metered Production (bbl)]]-Table2_2[[#This Row],[Fiscalized Production  (bbl)]]</f>
        <v>0</v>
      </c>
      <c r="N141">
        <f>(Table2_2[[#This Row],[Difference(loss)]]/Table2_2[[#This Row],[Metered Production (bbl)]])*100</f>
        <v>0</v>
      </c>
    </row>
    <row r="142" spans="1:14" hidden="1" x14ac:dyDescent="0.25">
      <c r="A142">
        <v>2023</v>
      </c>
      <c r="B142" t="s">
        <v>200</v>
      </c>
      <c r="C142" t="s">
        <v>248</v>
      </c>
      <c r="D142" t="s">
        <v>131</v>
      </c>
      <c r="E142" t="s">
        <v>157</v>
      </c>
      <c r="F142">
        <v>17736198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17736198</v>
      </c>
      <c r="M142" s="33">
        <f>Table2_2[[#This Row],[Metered Production (bbl)]]-Table2_2[[#This Row],[Fiscalized Production  (bbl)]]</f>
        <v>0</v>
      </c>
      <c r="N142">
        <f>(Table2_2[[#This Row],[Difference(loss)]]/Table2_2[[#This Row],[Metered Production (bbl)]])*100</f>
        <v>0</v>
      </c>
    </row>
    <row r="143" spans="1:14" hidden="1" x14ac:dyDescent="0.25">
      <c r="A143">
        <v>2023</v>
      </c>
      <c r="B143" t="s">
        <v>44</v>
      </c>
      <c r="C143" t="s">
        <v>248</v>
      </c>
      <c r="D143" t="s">
        <v>131</v>
      </c>
      <c r="E143" t="s">
        <v>157</v>
      </c>
      <c r="F143">
        <v>3139918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3139918</v>
      </c>
      <c r="M143" s="33">
        <f>Table2_2[[#This Row],[Metered Production (bbl)]]-Table2_2[[#This Row],[Fiscalized Production  (bbl)]]</f>
        <v>0</v>
      </c>
      <c r="N143">
        <f>(Table2_2[[#This Row],[Difference(loss)]]/Table2_2[[#This Row],[Metered Production (bbl)]])*100</f>
        <v>0</v>
      </c>
    </row>
    <row r="144" spans="1:14" hidden="1" x14ac:dyDescent="0.25">
      <c r="A144">
        <v>2023</v>
      </c>
      <c r="B144" t="s">
        <v>45</v>
      </c>
      <c r="C144" t="s">
        <v>222</v>
      </c>
      <c r="D144" t="s">
        <v>132</v>
      </c>
      <c r="E144" t="s">
        <v>158</v>
      </c>
      <c r="F144">
        <v>944749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944749</v>
      </c>
      <c r="M144" s="33">
        <f>Table2_2[[#This Row],[Metered Production (bbl)]]-Table2_2[[#This Row],[Fiscalized Production  (bbl)]]</f>
        <v>0</v>
      </c>
      <c r="N144">
        <f>(Table2_2[[#This Row],[Difference(loss)]]/Table2_2[[#This Row],[Metered Production (bbl)]])*100</f>
        <v>0</v>
      </c>
    </row>
    <row r="145" spans="1:14" hidden="1" x14ac:dyDescent="0.25">
      <c r="A145">
        <v>2023</v>
      </c>
      <c r="B145" t="s">
        <v>46</v>
      </c>
      <c r="C145" t="s">
        <v>133</v>
      </c>
      <c r="D145" t="s">
        <v>133</v>
      </c>
      <c r="E145" t="s">
        <v>159</v>
      </c>
      <c r="F145">
        <v>45548252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45548252</v>
      </c>
      <c r="M145" s="33">
        <f>Table2_2[[#This Row],[Metered Production (bbl)]]-Table2_2[[#This Row],[Fiscalized Production  (bbl)]]</f>
        <v>0</v>
      </c>
      <c r="N145">
        <f>(Table2_2[[#This Row],[Difference(loss)]]/Table2_2[[#This Row],[Metered Production (bbl)]])*100</f>
        <v>0</v>
      </c>
    </row>
    <row r="146" spans="1:14" x14ac:dyDescent="0.25">
      <c r="A146">
        <v>2023</v>
      </c>
      <c r="B146" t="s">
        <v>46</v>
      </c>
      <c r="C146" t="s">
        <v>82</v>
      </c>
      <c r="D146" t="s">
        <v>134</v>
      </c>
      <c r="E146" t="s">
        <v>143</v>
      </c>
      <c r="F146">
        <v>6325996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6325996</v>
      </c>
      <c r="M146" s="33">
        <f>Table2_2[[#This Row],[Metered Production (bbl)]]-Table2_2[[#This Row],[Fiscalized Production  (bbl)]]</f>
        <v>0</v>
      </c>
      <c r="N146">
        <f>(Table2_2[[#This Row],[Difference(loss)]]/Table2_2[[#This Row],[Metered Production (bbl)]])*100</f>
        <v>0</v>
      </c>
    </row>
    <row r="147" spans="1:14" hidden="1" x14ac:dyDescent="0.25">
      <c r="A147">
        <v>2023</v>
      </c>
      <c r="B147" t="s">
        <v>48</v>
      </c>
      <c r="C147" t="s">
        <v>135</v>
      </c>
      <c r="D147" t="s">
        <v>135</v>
      </c>
      <c r="E147" t="s">
        <v>160</v>
      </c>
      <c r="F147">
        <v>35676927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35676927</v>
      </c>
      <c r="M147" s="33">
        <f>Table2_2[[#This Row],[Metered Production (bbl)]]-Table2_2[[#This Row],[Fiscalized Production  (bbl)]]</f>
        <v>0</v>
      </c>
      <c r="N147">
        <f>(Table2_2[[#This Row],[Difference(loss)]]/Table2_2[[#This Row],[Metered Production (bbl)]])*100</f>
        <v>0</v>
      </c>
    </row>
    <row r="148" spans="1:14" hidden="1" x14ac:dyDescent="0.25">
      <c r="A148">
        <v>2023</v>
      </c>
      <c r="B148" t="s">
        <v>201</v>
      </c>
      <c r="C148" t="s">
        <v>94</v>
      </c>
      <c r="D148" t="s">
        <v>94</v>
      </c>
      <c r="E148" t="s">
        <v>147</v>
      </c>
      <c r="F148">
        <v>103373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103373</v>
      </c>
      <c r="M148" s="33">
        <f>Table2_2[[#This Row],[Metered Production (bbl)]]-Table2_2[[#This Row],[Fiscalized Production  (bbl)]]</f>
        <v>0</v>
      </c>
      <c r="N148">
        <f>(Table2_2[[#This Row],[Difference(loss)]]/Table2_2[[#This Row],[Metered Production (bbl)]])*100</f>
        <v>0</v>
      </c>
    </row>
    <row r="149" spans="1:14" hidden="1" x14ac:dyDescent="0.25">
      <c r="A149">
        <v>2023</v>
      </c>
      <c r="B149" t="s">
        <v>203</v>
      </c>
      <c r="C149" t="s">
        <v>137</v>
      </c>
      <c r="D149" t="s">
        <v>137</v>
      </c>
      <c r="E149" t="s">
        <v>162</v>
      </c>
      <c r="F149">
        <v>33934195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33934195</v>
      </c>
      <c r="M149" s="33">
        <f>Table2_2[[#This Row],[Metered Production (bbl)]]-Table2_2[[#This Row],[Fiscalized Production  (bbl)]]</f>
        <v>0</v>
      </c>
      <c r="N149">
        <f>(Table2_2[[#This Row],[Difference(loss)]]/Table2_2[[#This Row],[Metered Production (bbl)]])*100</f>
        <v>0</v>
      </c>
    </row>
    <row r="150" spans="1:14" hidden="1" x14ac:dyDescent="0.25">
      <c r="A150">
        <v>2023</v>
      </c>
      <c r="B150" t="s">
        <v>203</v>
      </c>
      <c r="C150" t="s">
        <v>138</v>
      </c>
      <c r="D150" t="s">
        <v>138</v>
      </c>
      <c r="E150" t="s">
        <v>162</v>
      </c>
      <c r="F150">
        <v>25217700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25217700</v>
      </c>
      <c r="M150" s="33">
        <f>Table2_2[[#This Row],[Metered Production (bbl)]]-Table2_2[[#This Row],[Fiscalized Production  (bbl)]]</f>
        <v>0</v>
      </c>
      <c r="N150">
        <f>(Table2_2[[#This Row],[Difference(loss)]]/Table2_2[[#This Row],[Metered Production (bbl)]])*100</f>
        <v>0</v>
      </c>
    </row>
    <row r="151" spans="1:14" hidden="1" x14ac:dyDescent="0.25">
      <c r="A151">
        <v>2023</v>
      </c>
      <c r="B151" t="s">
        <v>204</v>
      </c>
      <c r="C151" t="s">
        <v>69</v>
      </c>
      <c r="D151" t="s">
        <v>104</v>
      </c>
      <c r="E151" t="s">
        <v>151</v>
      </c>
      <c r="F151">
        <v>698411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698411</v>
      </c>
      <c r="M151" s="33">
        <f>Table2_2[[#This Row],[Metered Production (bbl)]]-Table2_2[[#This Row],[Fiscalized Production  (bbl)]]</f>
        <v>0</v>
      </c>
      <c r="N151">
        <f>(Table2_2[[#This Row],[Difference(loss)]]/Table2_2[[#This Row],[Metered Production (bbl)]])*100</f>
        <v>0</v>
      </c>
    </row>
    <row r="152" spans="1:14" hidden="1" x14ac:dyDescent="0.25">
      <c r="A152">
        <v>2023</v>
      </c>
      <c r="B152" t="s">
        <v>53</v>
      </c>
      <c r="C152" t="s">
        <v>222</v>
      </c>
      <c r="D152" t="s">
        <v>250</v>
      </c>
      <c r="E152" t="s">
        <v>158</v>
      </c>
      <c r="F152">
        <v>554854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554854</v>
      </c>
      <c r="M152" s="33">
        <f>Table2_2[[#This Row],[Metered Production (bbl)]]-Table2_2[[#This Row],[Fiscalized Production  (bbl)]]</f>
        <v>0</v>
      </c>
      <c r="N152">
        <f>(Table2_2[[#This Row],[Difference(loss)]]/Table2_2[[#This Row],[Metered Production (bbl)]])*100</f>
        <v>0</v>
      </c>
    </row>
    <row r="153" spans="1:14" hidden="1" x14ac:dyDescent="0.25">
      <c r="A153">
        <v>2023</v>
      </c>
      <c r="B153" t="s">
        <v>202</v>
      </c>
      <c r="C153" t="s">
        <v>249</v>
      </c>
      <c r="D153" t="s">
        <v>136</v>
      </c>
      <c r="E153" t="s">
        <v>161</v>
      </c>
      <c r="F153">
        <v>36146088</v>
      </c>
      <c r="G153">
        <v>0</v>
      </c>
      <c r="H153">
        <v>0</v>
      </c>
      <c r="I153">
        <v>0</v>
      </c>
      <c r="J153">
        <v>0</v>
      </c>
      <c r="K153">
        <v>-2</v>
      </c>
      <c r="L153">
        <v>36146090</v>
      </c>
      <c r="M153" s="33">
        <f>Table2_2[[#This Row],[Metered Production (bbl)]]-Table2_2[[#This Row],[Fiscalized Production  (bbl)]]</f>
        <v>-2</v>
      </c>
      <c r="N153">
        <f>(Table2_2[[#This Row],[Difference(loss)]]/Table2_2[[#This Row],[Metered Production (bbl)]])*100</f>
        <v>-5.5331022267195272E-6</v>
      </c>
    </row>
    <row r="154" spans="1:14" hidden="1" x14ac:dyDescent="0.25">
      <c r="A154">
        <v>2022</v>
      </c>
      <c r="B154" t="s">
        <v>180</v>
      </c>
      <c r="C154" t="s">
        <v>107</v>
      </c>
      <c r="D154" t="s">
        <v>221</v>
      </c>
      <c r="E154" t="s">
        <v>145</v>
      </c>
      <c r="F154">
        <v>161913</v>
      </c>
      <c r="G154">
        <v>0</v>
      </c>
      <c r="H154">
        <v>0</v>
      </c>
      <c r="I154">
        <v>0</v>
      </c>
      <c r="J154">
        <v>0</v>
      </c>
      <c r="K154">
        <v>-2</v>
      </c>
      <c r="L154">
        <v>161915</v>
      </c>
      <c r="M154" s="33">
        <f>Table2_2[[#This Row],[Metered Production (bbl)]]-Table2_2[[#This Row],[Fiscalized Production  (bbl)]]</f>
        <v>-2</v>
      </c>
      <c r="N154">
        <f>(Table2_2[[#This Row],[Difference(loss)]]/Table2_2[[#This Row],[Metered Production (bbl)]])*100</f>
        <v>-1.2352312661738094E-3</v>
      </c>
    </row>
    <row r="155" spans="1:14" hidden="1" x14ac:dyDescent="0.25">
      <c r="A155">
        <v>2023</v>
      </c>
      <c r="B155" t="s">
        <v>216</v>
      </c>
      <c r="C155" t="s">
        <v>223</v>
      </c>
      <c r="D155" t="s">
        <v>223</v>
      </c>
      <c r="E155" t="s">
        <v>145</v>
      </c>
      <c r="F155">
        <v>2333571</v>
      </c>
      <c r="G155">
        <v>0</v>
      </c>
      <c r="H155">
        <v>0</v>
      </c>
      <c r="I155">
        <v>0</v>
      </c>
      <c r="J155">
        <v>0</v>
      </c>
      <c r="K155">
        <v>-2297</v>
      </c>
      <c r="L155">
        <v>2335868</v>
      </c>
      <c r="M155" s="33">
        <f>Table2_2[[#This Row],[Metered Production (bbl)]]-Table2_2[[#This Row],[Fiscalized Production  (bbl)]]</f>
        <v>-2297</v>
      </c>
      <c r="N155">
        <f>(Table2_2[[#This Row],[Difference(loss)]]/Table2_2[[#This Row],[Metered Production (bbl)]])*100</f>
        <v>-9.8432831055922446E-2</v>
      </c>
    </row>
    <row r="156" spans="1:14" x14ac:dyDescent="0.25">
      <c r="A156">
        <v>2023</v>
      </c>
      <c r="B156" t="s">
        <v>185</v>
      </c>
      <c r="C156" t="s">
        <v>227</v>
      </c>
      <c r="D156" t="s">
        <v>98</v>
      </c>
      <c r="E156" t="s">
        <v>143</v>
      </c>
      <c r="F156">
        <v>929765</v>
      </c>
      <c r="G156">
        <v>-4949</v>
      </c>
      <c r="H156">
        <v>0</v>
      </c>
      <c r="I156">
        <v>13203</v>
      </c>
      <c r="J156">
        <v>0</v>
      </c>
      <c r="K156">
        <v>-16141</v>
      </c>
      <c r="L156">
        <v>937652</v>
      </c>
      <c r="M156" s="33">
        <f>Table2_2[[#This Row],[Metered Production (bbl)]]-Table2_2[[#This Row],[Fiscalized Production  (bbl)]]</f>
        <v>-7887</v>
      </c>
      <c r="N156">
        <f>(Table2_2[[#This Row],[Difference(loss)]]/Table2_2[[#This Row],[Metered Production (bbl)]])*100</f>
        <v>-0.84827886616510617</v>
      </c>
    </row>
    <row r="157" spans="1:14" hidden="1" x14ac:dyDescent="0.25">
      <c r="A157">
        <v>2022</v>
      </c>
      <c r="B157" t="s">
        <v>196</v>
      </c>
      <c r="C157" t="s">
        <v>99</v>
      </c>
      <c r="D157" t="s">
        <v>231</v>
      </c>
      <c r="E157" t="s">
        <v>150</v>
      </c>
      <c r="F157">
        <v>1437091</v>
      </c>
      <c r="G157">
        <v>0</v>
      </c>
      <c r="H157">
        <v>0</v>
      </c>
      <c r="I157">
        <v>0</v>
      </c>
      <c r="J157">
        <v>0</v>
      </c>
      <c r="K157">
        <v>-5425</v>
      </c>
      <c r="L157">
        <v>1442516</v>
      </c>
      <c r="M157" s="33">
        <f>Table2_2[[#This Row],[Metered Production (bbl)]]-Table2_2[[#This Row],[Fiscalized Production  (bbl)]]</f>
        <v>-5425</v>
      </c>
      <c r="N157">
        <f>(Table2_2[[#This Row],[Difference(loss)]]/Table2_2[[#This Row],[Metered Production (bbl)]])*100</f>
        <v>-0.37749871093758153</v>
      </c>
    </row>
    <row r="158" spans="1:14" hidden="1" x14ac:dyDescent="0.25">
      <c r="A158">
        <v>2022</v>
      </c>
      <c r="B158" t="s">
        <v>31</v>
      </c>
      <c r="C158" t="s">
        <v>109</v>
      </c>
      <c r="D158" t="s">
        <v>109</v>
      </c>
      <c r="E158" t="s">
        <v>154</v>
      </c>
      <c r="F158">
        <v>4977042</v>
      </c>
      <c r="G158">
        <v>0</v>
      </c>
      <c r="H158">
        <v>0</v>
      </c>
      <c r="I158">
        <v>0</v>
      </c>
      <c r="J158">
        <v>0</v>
      </c>
      <c r="K158">
        <v>-7787</v>
      </c>
      <c r="L158">
        <v>4984829</v>
      </c>
      <c r="M158" s="33">
        <f>Table2_2[[#This Row],[Metered Production (bbl)]]-Table2_2[[#This Row],[Fiscalized Production  (bbl)]]</f>
        <v>-7787</v>
      </c>
      <c r="N158">
        <f>(Table2_2[[#This Row],[Difference(loss)]]/Table2_2[[#This Row],[Metered Production (bbl)]])*100</f>
        <v>-0.15645839436355971</v>
      </c>
    </row>
    <row r="159" spans="1:14" x14ac:dyDescent="0.25">
      <c r="A159">
        <v>2023</v>
      </c>
      <c r="B159" t="s">
        <v>196</v>
      </c>
      <c r="C159" t="s">
        <v>227</v>
      </c>
      <c r="D159" t="s">
        <v>252</v>
      </c>
      <c r="E159" t="s">
        <v>143</v>
      </c>
      <c r="F159">
        <v>226885</v>
      </c>
      <c r="G159">
        <v>25233</v>
      </c>
      <c r="H159">
        <v>0</v>
      </c>
      <c r="I159">
        <v>0</v>
      </c>
      <c r="J159">
        <v>-10057</v>
      </c>
      <c r="K159">
        <v>0</v>
      </c>
      <c r="L159">
        <v>211709</v>
      </c>
      <c r="M159" s="33">
        <f>Table2_2[[#This Row],[Metered Production (bbl)]]-Table2_2[[#This Row],[Fiscalized Production  (bbl)]]</f>
        <v>15176</v>
      </c>
      <c r="N159">
        <f>(Table2_2[[#This Row],[Difference(loss)]]/Table2_2[[#This Row],[Metered Production (bbl)]])*100</f>
        <v>6.6888511801132724</v>
      </c>
    </row>
    <row r="160" spans="1:14" hidden="1" x14ac:dyDescent="0.25">
      <c r="A160">
        <v>2022</v>
      </c>
      <c r="B160" t="s">
        <v>218</v>
      </c>
      <c r="C160" t="s">
        <v>99</v>
      </c>
      <c r="D160" t="s">
        <v>99</v>
      </c>
      <c r="E160" t="s">
        <v>150</v>
      </c>
      <c r="F160">
        <v>4630226</v>
      </c>
      <c r="G160">
        <v>0</v>
      </c>
      <c r="H160">
        <v>0</v>
      </c>
      <c r="I160">
        <v>0</v>
      </c>
      <c r="J160">
        <v>0</v>
      </c>
      <c r="K160">
        <v>-22644</v>
      </c>
      <c r="L160">
        <v>4652870</v>
      </c>
      <c r="M160" s="33">
        <f>Table2_2[[#This Row],[Metered Production (bbl)]]-Table2_2[[#This Row],[Fiscalized Production  (bbl)]]</f>
        <v>-22644</v>
      </c>
      <c r="N160">
        <f>(Table2_2[[#This Row],[Difference(loss)]]/Table2_2[[#This Row],[Metered Production (bbl)]])*100</f>
        <v>-0.4890474028697519</v>
      </c>
    </row>
    <row r="161" spans="1:14" hidden="1" x14ac:dyDescent="0.25">
      <c r="A161">
        <v>2022</v>
      </c>
      <c r="B161" t="s">
        <v>196</v>
      </c>
      <c r="C161" t="s">
        <v>234</v>
      </c>
      <c r="D161" t="s">
        <v>234</v>
      </c>
      <c r="E161" t="s">
        <v>150</v>
      </c>
      <c r="F161">
        <v>3598740</v>
      </c>
      <c r="G161">
        <v>0</v>
      </c>
      <c r="H161">
        <v>0</v>
      </c>
      <c r="I161">
        <v>0</v>
      </c>
      <c r="J161">
        <v>0</v>
      </c>
      <c r="K161">
        <v>-23640</v>
      </c>
      <c r="L161">
        <v>3622380</v>
      </c>
      <c r="M161" s="33">
        <f>Table2_2[[#This Row],[Metered Production (bbl)]]-Table2_2[[#This Row],[Fiscalized Production  (bbl)]]</f>
        <v>-23640</v>
      </c>
      <c r="N161">
        <f>(Table2_2[[#This Row],[Difference(loss)]]/Table2_2[[#This Row],[Metered Production (bbl)]])*100</f>
        <v>-0.65689658046983113</v>
      </c>
    </row>
    <row r="162" spans="1:14" x14ac:dyDescent="0.25">
      <c r="A162">
        <v>2023</v>
      </c>
      <c r="B162" t="s">
        <v>196</v>
      </c>
      <c r="C162" t="s">
        <v>227</v>
      </c>
      <c r="D162" t="s">
        <v>98</v>
      </c>
      <c r="E162" t="s">
        <v>143</v>
      </c>
      <c r="F162">
        <v>151371.94380000001</v>
      </c>
      <c r="G162">
        <v>18360.249599999999</v>
      </c>
      <c r="H162">
        <v>0</v>
      </c>
      <c r="I162">
        <v>0</v>
      </c>
      <c r="J162">
        <v>-36086.773799999995</v>
      </c>
      <c r="K162">
        <v>931.53059999999994</v>
      </c>
      <c r="L162">
        <v>168166.9374</v>
      </c>
      <c r="M162" s="33">
        <f>Table2_2[[#This Row],[Metered Production (bbl)]]-Table2_2[[#This Row],[Fiscalized Production  (bbl)]]</f>
        <v>-16794.993599999987</v>
      </c>
      <c r="N162">
        <f>(Table2_2[[#This Row],[Difference(loss)]]/Table2_2[[#This Row],[Metered Production (bbl)]])*100</f>
        <v>-11.09518261996447</v>
      </c>
    </row>
    <row r="163" spans="1:14" hidden="1" x14ac:dyDescent="0.25">
      <c r="A163">
        <v>2023</v>
      </c>
      <c r="B163" t="s">
        <v>196</v>
      </c>
      <c r="C163" t="s">
        <v>234</v>
      </c>
      <c r="D163" t="s">
        <v>234</v>
      </c>
      <c r="E163" t="s">
        <v>150</v>
      </c>
      <c r="F163">
        <v>3206827</v>
      </c>
      <c r="G163">
        <v>0</v>
      </c>
      <c r="H163">
        <v>0</v>
      </c>
      <c r="I163">
        <v>0</v>
      </c>
      <c r="J163">
        <v>0</v>
      </c>
      <c r="K163">
        <v>-37302</v>
      </c>
      <c r="L163">
        <v>3244129</v>
      </c>
      <c r="M163" s="33">
        <f>Table2_2[[#This Row],[Metered Production (bbl)]]-Table2_2[[#This Row],[Fiscalized Production  (bbl)]]</f>
        <v>-37302</v>
      </c>
      <c r="N163">
        <f>(Table2_2[[#This Row],[Difference(loss)]]/Table2_2[[#This Row],[Metered Production (bbl)]])*100</f>
        <v>-1.1632058729703847</v>
      </c>
    </row>
    <row r="164" spans="1:14" x14ac:dyDescent="0.25">
      <c r="A164">
        <v>2023</v>
      </c>
      <c r="B164" t="s">
        <v>10</v>
      </c>
      <c r="C164" t="s">
        <v>227</v>
      </c>
      <c r="D164" t="s">
        <v>98</v>
      </c>
      <c r="E164" t="s">
        <v>143</v>
      </c>
      <c r="F164">
        <v>444346.05619999999</v>
      </c>
      <c r="G164">
        <v>53895.750399999997</v>
      </c>
      <c r="H164">
        <v>0</v>
      </c>
      <c r="I164">
        <v>0</v>
      </c>
      <c r="J164">
        <v>-105931.2262</v>
      </c>
      <c r="K164">
        <v>2734.4694</v>
      </c>
      <c r="L164">
        <v>493647.0626</v>
      </c>
      <c r="M164" s="33">
        <f>Table2_2[[#This Row],[Metered Production (bbl)]]-Table2_2[[#This Row],[Fiscalized Production  (bbl)]]</f>
        <v>-49301.006400000013</v>
      </c>
      <c r="N164">
        <f>(Table2_2[[#This Row],[Difference(loss)]]/Table2_2[[#This Row],[Metered Production (bbl)]])*100</f>
        <v>-11.095182619964483</v>
      </c>
    </row>
    <row r="165" spans="1:14" hidden="1" x14ac:dyDescent="0.25">
      <c r="A165">
        <v>2023</v>
      </c>
      <c r="B165" t="s">
        <v>32</v>
      </c>
      <c r="C165" t="s">
        <v>225</v>
      </c>
      <c r="D165" t="s">
        <v>93</v>
      </c>
      <c r="E165" t="s">
        <v>146</v>
      </c>
      <c r="F165">
        <v>7910313</v>
      </c>
      <c r="G165">
        <v>875370</v>
      </c>
      <c r="H165">
        <v>0</v>
      </c>
      <c r="I165">
        <v>-216673</v>
      </c>
      <c r="J165">
        <v>0</v>
      </c>
      <c r="K165">
        <v>0</v>
      </c>
      <c r="L165">
        <v>7251616</v>
      </c>
      <c r="M165" s="33">
        <f>Table2_2[[#This Row],[Metered Production (bbl)]]-Table2_2[[#This Row],[Fiscalized Production  (bbl)]]</f>
        <v>658697</v>
      </c>
      <c r="N165">
        <f>(Table2_2[[#This Row],[Difference(loss)]]/Table2_2[[#This Row],[Metered Production (bbl)]])*100</f>
        <v>8.3270661982654808</v>
      </c>
    </row>
    <row r="166" spans="1:14" x14ac:dyDescent="0.25">
      <c r="A166">
        <v>2023</v>
      </c>
      <c r="B166" t="s">
        <v>45</v>
      </c>
      <c r="C166" t="s">
        <v>227</v>
      </c>
      <c r="D166" t="s">
        <v>98</v>
      </c>
      <c r="E166" t="s">
        <v>143</v>
      </c>
      <c r="F166">
        <v>5578620</v>
      </c>
      <c r="G166">
        <v>586271</v>
      </c>
      <c r="H166">
        <v>0</v>
      </c>
      <c r="I166">
        <v>0</v>
      </c>
      <c r="J166">
        <v>-315166</v>
      </c>
      <c r="K166">
        <v>47260</v>
      </c>
      <c r="L166">
        <v>5260255</v>
      </c>
      <c r="M166" s="33">
        <f>Table2_2[[#This Row],[Metered Production (bbl)]]-Table2_2[[#This Row],[Fiscalized Production  (bbl)]]</f>
        <v>318365</v>
      </c>
      <c r="N166">
        <f>(Table2_2[[#This Row],[Difference(loss)]]/Table2_2[[#This Row],[Metered Production (bbl)]])*100</f>
        <v>5.7068773280847234</v>
      </c>
    </row>
    <row r="167" spans="1:14" hidden="1" x14ac:dyDescent="0.25">
      <c r="A167">
        <v>2022</v>
      </c>
      <c r="B167" t="s">
        <v>32</v>
      </c>
      <c r="C167" t="s">
        <v>225</v>
      </c>
      <c r="D167" t="s">
        <v>93</v>
      </c>
      <c r="E167" t="s">
        <v>146</v>
      </c>
      <c r="F167">
        <v>7807944</v>
      </c>
      <c r="G167">
        <v>2332327</v>
      </c>
      <c r="H167">
        <v>357759</v>
      </c>
      <c r="I167">
        <v>0</v>
      </c>
      <c r="J167">
        <v>-738045</v>
      </c>
      <c r="K167">
        <v>0</v>
      </c>
      <c r="L167">
        <v>5855903</v>
      </c>
      <c r="M167" s="33">
        <f>Table2_2[[#This Row],[Metered Production (bbl)]]-Table2_2[[#This Row],[Fiscalized Production  (bbl)]]</f>
        <v>1952041</v>
      </c>
      <c r="N167">
        <f>(Table2_2[[#This Row],[Difference(loss)]]/Table2_2[[#This Row],[Metered Production (bbl)]])*100</f>
        <v>25.00070441078983</v>
      </c>
    </row>
    <row r="168" spans="1:14" x14ac:dyDescent="0.25">
      <c r="A168">
        <v>2023</v>
      </c>
      <c r="B168" t="s">
        <v>196</v>
      </c>
      <c r="C168" t="s">
        <v>227</v>
      </c>
      <c r="D168" t="s">
        <v>238</v>
      </c>
      <c r="E168" t="s">
        <v>143</v>
      </c>
      <c r="F168">
        <v>10877069</v>
      </c>
      <c r="G168">
        <v>297903</v>
      </c>
      <c r="H168">
        <v>0</v>
      </c>
      <c r="I168">
        <v>157535</v>
      </c>
      <c r="J168">
        <v>0</v>
      </c>
      <c r="K168">
        <v>-809408</v>
      </c>
      <c r="L168">
        <v>11231039</v>
      </c>
      <c r="M168" s="33">
        <f>Table2_2[[#This Row],[Metered Production (bbl)]]-Table2_2[[#This Row],[Fiscalized Production  (bbl)]]</f>
        <v>-353970</v>
      </c>
      <c r="N168">
        <f>(Table2_2[[#This Row],[Difference(loss)]]/Table2_2[[#This Row],[Metered Production (bbl)]])*100</f>
        <v>-3.2542774160943542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4668-13A6-497E-8554-F4A56DE70AF5}">
  <dimension ref="A1:H186"/>
  <sheetViews>
    <sheetView topLeftCell="A165" workbookViewId="0">
      <selection sqref="A1:G185"/>
    </sheetView>
  </sheetViews>
  <sheetFormatPr defaultRowHeight="15" x14ac:dyDescent="0.25"/>
  <cols>
    <col min="1" max="1" width="51.5703125" bestFit="1" customWidth="1"/>
    <col min="2" max="2" width="12.140625" customWidth="1"/>
    <col min="3" max="3" width="23" bestFit="1" customWidth="1"/>
    <col min="4" max="4" width="18" customWidth="1"/>
    <col min="5" max="5" width="48.7109375" customWidth="1"/>
    <col min="6" max="6" width="15.28515625" customWidth="1"/>
    <col min="8" max="8" width="12.5703125" bestFit="1" customWidth="1"/>
  </cols>
  <sheetData>
    <row r="1" spans="1:8" ht="50.25" customHeight="1" x14ac:dyDescent="0.25">
      <c r="A1" s="2" t="s">
        <v>2</v>
      </c>
      <c r="B1" s="12" t="s">
        <v>55</v>
      </c>
      <c r="C1" s="12" t="s">
        <v>88</v>
      </c>
      <c r="D1" s="25" t="s">
        <v>141</v>
      </c>
      <c r="E1" s="26" t="s">
        <v>164</v>
      </c>
      <c r="F1" s="27" t="s">
        <v>165</v>
      </c>
      <c r="G1" s="26" t="s">
        <v>0</v>
      </c>
    </row>
    <row r="2" spans="1:8" x14ac:dyDescent="0.25">
      <c r="A2" s="3" t="s">
        <v>3</v>
      </c>
      <c r="B2" s="13" t="s">
        <v>56</v>
      </c>
      <c r="C2" s="13" t="s">
        <v>89</v>
      </c>
      <c r="D2" s="13" t="s">
        <v>142</v>
      </c>
      <c r="E2" s="38">
        <v>161915</v>
      </c>
      <c r="F2" s="73">
        <v>0</v>
      </c>
      <c r="G2">
        <v>2022</v>
      </c>
    </row>
    <row r="3" spans="1:8" ht="15.75" thickBot="1" x14ac:dyDescent="0.3">
      <c r="A3" s="4" t="s">
        <v>4</v>
      </c>
      <c r="B3" s="14" t="s">
        <v>57</v>
      </c>
      <c r="C3" s="14" t="s">
        <v>90</v>
      </c>
      <c r="D3" s="14" t="s">
        <v>143</v>
      </c>
      <c r="E3" s="39">
        <v>976698</v>
      </c>
      <c r="F3" s="73">
        <v>0</v>
      </c>
      <c r="G3">
        <v>2022</v>
      </c>
    </row>
    <row r="4" spans="1:8" x14ac:dyDescent="0.25">
      <c r="A4" s="5" t="s">
        <v>5</v>
      </c>
      <c r="B4" s="15" t="s">
        <v>58</v>
      </c>
      <c r="C4" s="15" t="s">
        <v>91</v>
      </c>
      <c r="D4" s="15" t="s">
        <v>144</v>
      </c>
      <c r="E4" s="40">
        <v>0</v>
      </c>
      <c r="F4" s="73">
        <v>0</v>
      </c>
      <c r="G4">
        <v>2022</v>
      </c>
    </row>
    <row r="5" spans="1:8" ht="15.75" thickBot="1" x14ac:dyDescent="0.3">
      <c r="A5" s="5" t="s">
        <v>5</v>
      </c>
      <c r="B5" s="11" t="s">
        <v>57</v>
      </c>
      <c r="C5" s="11" t="s">
        <v>90</v>
      </c>
      <c r="D5" s="11" t="s">
        <v>143</v>
      </c>
      <c r="E5" s="41">
        <v>256155</v>
      </c>
      <c r="F5" s="73">
        <v>0</v>
      </c>
      <c r="G5">
        <v>2022</v>
      </c>
      <c r="H5" s="32"/>
    </row>
    <row r="6" spans="1:8" ht="15.75" thickBot="1" x14ac:dyDescent="0.3">
      <c r="A6" s="3" t="s">
        <v>6</v>
      </c>
      <c r="B6" s="16" t="s">
        <v>59</v>
      </c>
      <c r="C6" s="16" t="s">
        <v>59</v>
      </c>
      <c r="D6" s="16" t="s">
        <v>145</v>
      </c>
      <c r="E6" s="42">
        <v>2898910</v>
      </c>
      <c r="F6" s="73">
        <v>0</v>
      </c>
      <c r="G6">
        <v>2022</v>
      </c>
    </row>
    <row r="7" spans="1:8" x14ac:dyDescent="0.25">
      <c r="A7" s="6" t="s">
        <v>7</v>
      </c>
      <c r="B7" s="10" t="s">
        <v>60</v>
      </c>
      <c r="C7" s="10" t="s">
        <v>60</v>
      </c>
      <c r="D7" s="10" t="s">
        <v>92</v>
      </c>
      <c r="E7" s="43">
        <v>661815</v>
      </c>
      <c r="F7" s="73">
        <v>0</v>
      </c>
      <c r="G7">
        <v>2022</v>
      </c>
    </row>
    <row r="8" spans="1:8" x14ac:dyDescent="0.25">
      <c r="A8" s="6" t="s">
        <v>7</v>
      </c>
      <c r="B8" s="13" t="s">
        <v>61</v>
      </c>
      <c r="C8" s="13" t="s">
        <v>92</v>
      </c>
      <c r="D8" s="13" t="s">
        <v>92</v>
      </c>
      <c r="E8" s="38">
        <v>5135375</v>
      </c>
      <c r="F8" s="73">
        <v>0</v>
      </c>
      <c r="G8">
        <v>2022</v>
      </c>
    </row>
    <row r="9" spans="1:8" ht="15.75" thickBot="1" x14ac:dyDescent="0.3">
      <c r="A9" s="6" t="s">
        <v>7</v>
      </c>
      <c r="B9" s="11" t="s">
        <v>62</v>
      </c>
      <c r="C9" s="11" t="s">
        <v>93</v>
      </c>
      <c r="D9" s="11" t="s">
        <v>146</v>
      </c>
      <c r="E9" s="44">
        <v>332756</v>
      </c>
      <c r="F9" s="73">
        <v>0</v>
      </c>
      <c r="G9">
        <v>2022</v>
      </c>
    </row>
    <row r="10" spans="1:8" x14ac:dyDescent="0.25">
      <c r="A10" s="3" t="s">
        <v>8</v>
      </c>
      <c r="B10" s="17" t="s">
        <v>57</v>
      </c>
      <c r="C10" s="17" t="s">
        <v>90</v>
      </c>
      <c r="D10" s="17" t="s">
        <v>143</v>
      </c>
      <c r="E10" s="45">
        <v>164819.1</v>
      </c>
      <c r="F10" s="73">
        <v>0</v>
      </c>
      <c r="G10">
        <v>2022</v>
      </c>
    </row>
    <row r="11" spans="1:8" ht="15.75" thickBot="1" x14ac:dyDescent="0.3">
      <c r="A11" s="4" t="s">
        <v>9</v>
      </c>
      <c r="B11" s="14" t="s">
        <v>63</v>
      </c>
      <c r="C11" s="14" t="s">
        <v>94</v>
      </c>
      <c r="D11" s="14" t="s">
        <v>147</v>
      </c>
      <c r="E11" s="39">
        <v>226398</v>
      </c>
      <c r="F11" s="73">
        <v>0</v>
      </c>
      <c r="G11">
        <v>2022</v>
      </c>
    </row>
    <row r="12" spans="1:8" x14ac:dyDescent="0.25">
      <c r="A12" s="5" t="s">
        <v>10</v>
      </c>
      <c r="B12" s="15" t="s">
        <v>64</v>
      </c>
      <c r="C12" s="15" t="s">
        <v>95</v>
      </c>
      <c r="D12" s="15" t="s">
        <v>148</v>
      </c>
      <c r="E12" s="40">
        <v>43965753</v>
      </c>
      <c r="F12" s="73">
        <v>0</v>
      </c>
      <c r="G12">
        <v>2022</v>
      </c>
    </row>
    <row r="13" spans="1:8" x14ac:dyDescent="0.25">
      <c r="A13" s="5" t="s">
        <v>10</v>
      </c>
      <c r="B13" s="18" t="s">
        <v>65</v>
      </c>
      <c r="C13" s="18" t="s">
        <v>96</v>
      </c>
      <c r="D13" s="18" t="s">
        <v>143</v>
      </c>
      <c r="E13" s="46">
        <v>0</v>
      </c>
      <c r="F13" s="73">
        <v>0</v>
      </c>
      <c r="G13">
        <v>2022</v>
      </c>
    </row>
    <row r="14" spans="1:8" ht="15.75" thickBot="1" x14ac:dyDescent="0.3">
      <c r="A14" s="5" t="s">
        <v>10</v>
      </c>
      <c r="B14" s="19" t="s">
        <v>64</v>
      </c>
      <c r="C14" s="19" t="s">
        <v>97</v>
      </c>
      <c r="D14" s="19" t="s">
        <v>148</v>
      </c>
      <c r="E14" s="47">
        <v>8563703</v>
      </c>
      <c r="F14" s="73">
        <v>0</v>
      </c>
      <c r="G14">
        <v>2022</v>
      </c>
    </row>
    <row r="15" spans="1:8" ht="15.75" thickBot="1" x14ac:dyDescent="0.3">
      <c r="A15" s="4" t="s">
        <v>11</v>
      </c>
      <c r="B15" s="18" t="s">
        <v>64</v>
      </c>
      <c r="C15" s="18" t="s">
        <v>97</v>
      </c>
      <c r="D15" s="18" t="s">
        <v>149</v>
      </c>
      <c r="E15" s="46">
        <v>228945</v>
      </c>
      <c r="F15" s="73">
        <v>0</v>
      </c>
      <c r="G15">
        <v>2022</v>
      </c>
    </row>
    <row r="16" spans="1:8" x14ac:dyDescent="0.25">
      <c r="A16" s="5" t="s">
        <v>12</v>
      </c>
      <c r="B16" s="15" t="s">
        <v>62</v>
      </c>
      <c r="C16" s="15" t="s">
        <v>93</v>
      </c>
      <c r="D16" s="15" t="s">
        <v>146</v>
      </c>
      <c r="E16" s="40">
        <v>2671</v>
      </c>
      <c r="F16" s="73">
        <v>0</v>
      </c>
      <c r="G16">
        <v>2022</v>
      </c>
    </row>
    <row r="17" spans="1:7" ht="15.75" thickBot="1" x14ac:dyDescent="0.3">
      <c r="A17" s="5" t="s">
        <v>12</v>
      </c>
      <c r="B17" s="11" t="s">
        <v>65</v>
      </c>
      <c r="C17" s="11" t="s">
        <v>98</v>
      </c>
      <c r="D17" s="11" t="s">
        <v>143</v>
      </c>
      <c r="E17" s="41">
        <v>272637</v>
      </c>
      <c r="F17" s="73">
        <v>0</v>
      </c>
      <c r="G17">
        <v>2022</v>
      </c>
    </row>
    <row r="18" spans="1:7" x14ac:dyDescent="0.25">
      <c r="A18" s="3" t="s">
        <v>13</v>
      </c>
      <c r="B18" s="17" t="s">
        <v>66</v>
      </c>
      <c r="C18" s="17" t="s">
        <v>99</v>
      </c>
      <c r="D18" s="17" t="s">
        <v>150</v>
      </c>
      <c r="E18" s="45">
        <v>4652870</v>
      </c>
      <c r="F18" s="73">
        <v>0</v>
      </c>
      <c r="G18">
        <v>2022</v>
      </c>
    </row>
    <row r="19" spans="1:7" x14ac:dyDescent="0.25">
      <c r="A19" s="4" t="s">
        <v>14</v>
      </c>
      <c r="B19" s="9" t="s">
        <v>64</v>
      </c>
      <c r="C19" s="9" t="s">
        <v>97</v>
      </c>
      <c r="D19" s="9" t="s">
        <v>148</v>
      </c>
      <c r="E19" s="44">
        <v>73553</v>
      </c>
      <c r="F19" s="73">
        <v>0</v>
      </c>
      <c r="G19">
        <v>2022</v>
      </c>
    </row>
    <row r="20" spans="1:7" ht="15.75" thickBot="1" x14ac:dyDescent="0.3">
      <c r="A20" s="3" t="s">
        <v>15</v>
      </c>
      <c r="B20" s="20" t="s">
        <v>65</v>
      </c>
      <c r="C20" s="20" t="s">
        <v>96</v>
      </c>
      <c r="D20" s="20" t="s">
        <v>143</v>
      </c>
      <c r="E20" s="48">
        <v>389201.44999999995</v>
      </c>
      <c r="F20" s="73">
        <v>0</v>
      </c>
      <c r="G20">
        <v>2022</v>
      </c>
    </row>
    <row r="21" spans="1:7" x14ac:dyDescent="0.25">
      <c r="A21" s="6" t="s">
        <v>16</v>
      </c>
      <c r="B21" s="10" t="s">
        <v>65</v>
      </c>
      <c r="C21" s="10" t="s">
        <v>96</v>
      </c>
      <c r="D21" s="10" t="s">
        <v>143</v>
      </c>
      <c r="E21" s="43">
        <v>753292</v>
      </c>
      <c r="F21" s="73">
        <v>0</v>
      </c>
      <c r="G21">
        <v>2022</v>
      </c>
    </row>
    <row r="22" spans="1:7" ht="15.75" thickBot="1" x14ac:dyDescent="0.3">
      <c r="A22" s="6" t="s">
        <v>16</v>
      </c>
      <c r="B22" s="19" t="s">
        <v>62</v>
      </c>
      <c r="C22" s="19" t="s">
        <v>100</v>
      </c>
      <c r="D22" s="19" t="s">
        <v>146</v>
      </c>
      <c r="E22" s="47">
        <v>46137</v>
      </c>
      <c r="F22" s="73">
        <v>0</v>
      </c>
      <c r="G22">
        <v>2022</v>
      </c>
    </row>
    <row r="23" spans="1:7" x14ac:dyDescent="0.25">
      <c r="A23" s="4" t="s">
        <v>17</v>
      </c>
      <c r="B23" s="21" t="s">
        <v>57</v>
      </c>
      <c r="C23" s="21" t="s">
        <v>101</v>
      </c>
      <c r="D23" s="21" t="s">
        <v>143</v>
      </c>
      <c r="E23" s="49">
        <v>205079</v>
      </c>
      <c r="F23" s="73">
        <v>0</v>
      </c>
      <c r="G23">
        <v>2022</v>
      </c>
    </row>
    <row r="24" spans="1:7" x14ac:dyDescent="0.25">
      <c r="A24" s="3" t="s">
        <v>18</v>
      </c>
      <c r="B24" s="13" t="s">
        <v>65</v>
      </c>
      <c r="C24" s="13" t="s">
        <v>98</v>
      </c>
      <c r="D24" s="13" t="s">
        <v>143</v>
      </c>
      <c r="E24" s="38">
        <v>544853</v>
      </c>
      <c r="F24" s="73">
        <v>0</v>
      </c>
      <c r="G24">
        <v>2022</v>
      </c>
    </row>
    <row r="25" spans="1:7" x14ac:dyDescent="0.25">
      <c r="A25" s="4" t="s">
        <v>19</v>
      </c>
      <c r="B25" s="9" t="s">
        <v>67</v>
      </c>
      <c r="C25" s="9" t="s">
        <v>102</v>
      </c>
      <c r="D25" s="9" t="s">
        <v>151</v>
      </c>
      <c r="E25" s="44">
        <v>21972416</v>
      </c>
      <c r="F25" s="73">
        <v>0</v>
      </c>
      <c r="G25">
        <v>2022</v>
      </c>
    </row>
    <row r="26" spans="1:7" x14ac:dyDescent="0.25">
      <c r="A26" s="3" t="s">
        <v>20</v>
      </c>
      <c r="B26" s="13" t="s">
        <v>68</v>
      </c>
      <c r="C26" s="13" t="s">
        <v>103</v>
      </c>
      <c r="D26" s="13" t="s">
        <v>151</v>
      </c>
      <c r="E26" s="38">
        <v>16437652</v>
      </c>
      <c r="F26" s="73">
        <v>0</v>
      </c>
      <c r="G26">
        <v>2022</v>
      </c>
    </row>
    <row r="27" spans="1:7" x14ac:dyDescent="0.25">
      <c r="A27" s="4" t="s">
        <v>21</v>
      </c>
      <c r="B27" s="9" t="s">
        <v>69</v>
      </c>
      <c r="C27" s="9" t="s">
        <v>104</v>
      </c>
      <c r="D27" s="9" t="s">
        <v>151</v>
      </c>
      <c r="E27" s="44">
        <v>350632</v>
      </c>
      <c r="F27" s="73">
        <v>0</v>
      </c>
      <c r="G27">
        <v>2022</v>
      </c>
    </row>
    <row r="28" spans="1:7" x14ac:dyDescent="0.25">
      <c r="A28" s="3" t="s">
        <v>22</v>
      </c>
      <c r="B28" s="13" t="s">
        <v>70</v>
      </c>
      <c r="C28" s="13" t="s">
        <v>105</v>
      </c>
      <c r="D28" s="13" t="s">
        <v>152</v>
      </c>
      <c r="E28" s="38">
        <v>15416627</v>
      </c>
      <c r="F28" s="73">
        <v>0</v>
      </c>
      <c r="G28">
        <v>2022</v>
      </c>
    </row>
    <row r="29" spans="1:7" x14ac:dyDescent="0.25">
      <c r="A29" s="4" t="s">
        <v>23</v>
      </c>
      <c r="B29" s="9" t="s">
        <v>71</v>
      </c>
      <c r="C29" s="9" t="s">
        <v>106</v>
      </c>
      <c r="D29" s="9" t="s">
        <v>153</v>
      </c>
      <c r="E29" s="44">
        <v>0</v>
      </c>
      <c r="F29" s="73">
        <v>0</v>
      </c>
      <c r="G29">
        <v>2022</v>
      </c>
    </row>
    <row r="30" spans="1:7" x14ac:dyDescent="0.25">
      <c r="A30" s="3" t="s">
        <v>24</v>
      </c>
      <c r="B30" s="13" t="s">
        <v>72</v>
      </c>
      <c r="C30" s="13" t="s">
        <v>107</v>
      </c>
      <c r="D30" s="13" t="s">
        <v>145</v>
      </c>
      <c r="E30" s="38">
        <v>2160325</v>
      </c>
      <c r="F30" s="73">
        <v>0</v>
      </c>
      <c r="G30">
        <v>2022</v>
      </c>
    </row>
    <row r="31" spans="1:7" x14ac:dyDescent="0.25">
      <c r="A31" s="4" t="s">
        <v>25</v>
      </c>
      <c r="B31" s="9" t="s">
        <v>73</v>
      </c>
      <c r="C31" s="9" t="s">
        <v>94</v>
      </c>
      <c r="D31" s="9" t="s">
        <v>147</v>
      </c>
      <c r="E31" s="44">
        <v>139758</v>
      </c>
      <c r="F31" s="73">
        <v>0</v>
      </c>
      <c r="G31">
        <v>2022</v>
      </c>
    </row>
    <row r="32" spans="1:7" ht="15.75" thickBot="1" x14ac:dyDescent="0.3">
      <c r="A32" s="3" t="s">
        <v>26</v>
      </c>
      <c r="B32" s="20" t="s">
        <v>57</v>
      </c>
      <c r="C32" s="20" t="s">
        <v>90</v>
      </c>
      <c r="D32" s="20" t="s">
        <v>143</v>
      </c>
      <c r="E32" s="48">
        <v>1647721</v>
      </c>
      <c r="F32" s="73">
        <v>0</v>
      </c>
      <c r="G32">
        <v>2022</v>
      </c>
    </row>
    <row r="33" spans="1:7" x14ac:dyDescent="0.25">
      <c r="A33" s="6" t="s">
        <v>27</v>
      </c>
      <c r="B33" s="22" t="s">
        <v>65</v>
      </c>
      <c r="C33" s="22" t="s">
        <v>96</v>
      </c>
      <c r="D33" s="22" t="s">
        <v>143</v>
      </c>
      <c r="E33" s="50">
        <v>2060936</v>
      </c>
      <c r="F33" s="73">
        <v>0</v>
      </c>
      <c r="G33">
        <v>2022</v>
      </c>
    </row>
    <row r="34" spans="1:7" ht="15.75" thickBot="1" x14ac:dyDescent="0.3">
      <c r="A34" s="6" t="s">
        <v>27</v>
      </c>
      <c r="B34" s="19" t="s">
        <v>62</v>
      </c>
      <c r="C34" s="19" t="s">
        <v>100</v>
      </c>
      <c r="D34" s="19" t="s">
        <v>146</v>
      </c>
      <c r="E34" s="47">
        <v>60015</v>
      </c>
      <c r="F34" s="73">
        <v>0</v>
      </c>
      <c r="G34">
        <v>2022</v>
      </c>
    </row>
    <row r="35" spans="1:7" x14ac:dyDescent="0.25">
      <c r="A35" s="6" t="s">
        <v>28</v>
      </c>
      <c r="B35" s="10" t="s">
        <v>74</v>
      </c>
      <c r="C35" s="10" t="s">
        <v>108</v>
      </c>
      <c r="D35" s="10" t="s">
        <v>151</v>
      </c>
      <c r="E35" s="43">
        <v>10282672</v>
      </c>
      <c r="F35" s="73">
        <v>0</v>
      </c>
      <c r="G35">
        <v>2022</v>
      </c>
    </row>
    <row r="36" spans="1:7" ht="15.75" thickBot="1" x14ac:dyDescent="0.3">
      <c r="A36" s="6" t="s">
        <v>28</v>
      </c>
      <c r="B36" s="19" t="s">
        <v>69</v>
      </c>
      <c r="C36" s="19" t="s">
        <v>104</v>
      </c>
      <c r="D36" s="19" t="s">
        <v>151</v>
      </c>
      <c r="E36" s="47">
        <v>55010076</v>
      </c>
      <c r="F36" s="73">
        <v>0</v>
      </c>
      <c r="G36">
        <v>2022</v>
      </c>
    </row>
    <row r="37" spans="1:7" x14ac:dyDescent="0.25">
      <c r="A37" s="4" t="s">
        <v>29</v>
      </c>
      <c r="B37" s="21" t="s">
        <v>65</v>
      </c>
      <c r="C37" s="21" t="s">
        <v>96</v>
      </c>
      <c r="D37" s="21" t="s">
        <v>143</v>
      </c>
      <c r="E37" s="49">
        <v>7637</v>
      </c>
      <c r="F37" s="73">
        <v>0</v>
      </c>
      <c r="G37">
        <v>2022</v>
      </c>
    </row>
    <row r="38" spans="1:7" x14ac:dyDescent="0.25">
      <c r="A38" s="3" t="s">
        <v>30</v>
      </c>
      <c r="B38" s="13" t="s">
        <v>61</v>
      </c>
      <c r="C38" s="13" t="s">
        <v>92</v>
      </c>
      <c r="D38" s="13" t="s">
        <v>92</v>
      </c>
      <c r="E38" s="38">
        <v>564519</v>
      </c>
      <c r="F38" s="73">
        <v>0</v>
      </c>
      <c r="G38">
        <v>2022</v>
      </c>
    </row>
    <row r="39" spans="1:7" x14ac:dyDescent="0.25">
      <c r="A39" s="4" t="s">
        <v>31</v>
      </c>
      <c r="B39" s="9" t="s">
        <v>75</v>
      </c>
      <c r="C39" s="9" t="s">
        <v>109</v>
      </c>
      <c r="D39" s="9" t="s">
        <v>154</v>
      </c>
      <c r="E39" s="44">
        <v>4984829</v>
      </c>
      <c r="F39" s="73">
        <v>0</v>
      </c>
      <c r="G39">
        <v>2022</v>
      </c>
    </row>
    <row r="40" spans="1:7" x14ac:dyDescent="0.25">
      <c r="A40" s="3" t="s">
        <v>32</v>
      </c>
      <c r="B40" s="13" t="s">
        <v>62</v>
      </c>
      <c r="C40" s="13" t="s">
        <v>93</v>
      </c>
      <c r="D40" s="13" t="s">
        <v>146</v>
      </c>
      <c r="E40" s="38">
        <v>5855903</v>
      </c>
      <c r="F40" s="73">
        <v>0</v>
      </c>
      <c r="G40">
        <v>2022</v>
      </c>
    </row>
    <row r="41" spans="1:7" x14ac:dyDescent="0.25">
      <c r="A41" s="4" t="s">
        <v>33</v>
      </c>
      <c r="B41" s="9" t="s">
        <v>69</v>
      </c>
      <c r="C41" s="9" t="s">
        <v>104</v>
      </c>
      <c r="D41" s="9" t="s">
        <v>151</v>
      </c>
      <c r="E41" s="44">
        <v>531414</v>
      </c>
      <c r="F41" s="73">
        <v>0</v>
      </c>
      <c r="G41">
        <v>2022</v>
      </c>
    </row>
    <row r="42" spans="1:7" x14ac:dyDescent="0.25">
      <c r="A42" s="3" t="s">
        <v>34</v>
      </c>
      <c r="B42" s="13" t="s">
        <v>65</v>
      </c>
      <c r="C42" s="13" t="s">
        <v>96</v>
      </c>
      <c r="D42" s="13" t="s">
        <v>143</v>
      </c>
      <c r="E42" s="46">
        <v>0</v>
      </c>
      <c r="F42" s="73">
        <v>0</v>
      </c>
      <c r="G42">
        <v>2022</v>
      </c>
    </row>
    <row r="43" spans="1:7" ht="15.75" thickBot="1" x14ac:dyDescent="0.3">
      <c r="A43" s="4" t="s">
        <v>35</v>
      </c>
      <c r="B43" s="14" t="s">
        <v>57</v>
      </c>
      <c r="C43" s="14" t="s">
        <v>90</v>
      </c>
      <c r="D43" s="14" t="s">
        <v>143</v>
      </c>
      <c r="E43" s="39">
        <v>1302849</v>
      </c>
      <c r="F43" s="73">
        <v>0</v>
      </c>
      <c r="G43">
        <v>2022</v>
      </c>
    </row>
    <row r="44" spans="1:7" x14ac:dyDescent="0.25">
      <c r="A44" s="7" t="s">
        <v>36</v>
      </c>
      <c r="B44" s="15" t="s">
        <v>57</v>
      </c>
      <c r="C44" s="15" t="s">
        <v>110</v>
      </c>
      <c r="D44" s="15" t="s">
        <v>143</v>
      </c>
      <c r="E44" s="40">
        <v>891533</v>
      </c>
      <c r="F44" s="73">
        <v>0</v>
      </c>
      <c r="G44">
        <v>2022</v>
      </c>
    </row>
    <row r="45" spans="1:7" x14ac:dyDescent="0.25">
      <c r="A45" s="8" t="s">
        <v>36</v>
      </c>
      <c r="B45" s="9" t="s">
        <v>66</v>
      </c>
      <c r="C45" s="9" t="s">
        <v>111</v>
      </c>
      <c r="D45" s="9" t="s">
        <v>150</v>
      </c>
      <c r="E45" s="44">
        <v>1442516</v>
      </c>
      <c r="F45" s="73">
        <v>0</v>
      </c>
      <c r="G45">
        <v>2022</v>
      </c>
    </row>
    <row r="46" spans="1:7" x14ac:dyDescent="0.25">
      <c r="A46" s="7" t="s">
        <v>36</v>
      </c>
      <c r="B46" s="13" t="s">
        <v>76</v>
      </c>
      <c r="C46" s="13" t="s">
        <v>112</v>
      </c>
      <c r="D46" s="13" t="s">
        <v>155</v>
      </c>
      <c r="E46" s="38">
        <v>6248089</v>
      </c>
      <c r="F46" s="73">
        <v>0</v>
      </c>
      <c r="G46">
        <v>2022</v>
      </c>
    </row>
    <row r="47" spans="1:7" x14ac:dyDescent="0.25">
      <c r="A47" s="8" t="s">
        <v>36</v>
      </c>
      <c r="B47" s="9" t="s">
        <v>77</v>
      </c>
      <c r="C47" s="9" t="s">
        <v>77</v>
      </c>
      <c r="D47" s="9" t="s">
        <v>150</v>
      </c>
      <c r="E47" s="44">
        <v>3622380</v>
      </c>
      <c r="F47" s="73">
        <v>0</v>
      </c>
      <c r="G47">
        <v>2022</v>
      </c>
    </row>
    <row r="48" spans="1:7" x14ac:dyDescent="0.25">
      <c r="A48" s="7" t="s">
        <v>36</v>
      </c>
      <c r="B48" s="13" t="s">
        <v>62</v>
      </c>
      <c r="C48" s="13" t="s">
        <v>113</v>
      </c>
      <c r="D48" s="13" t="s">
        <v>146</v>
      </c>
      <c r="E48" s="38">
        <v>610619</v>
      </c>
      <c r="F48" s="73">
        <v>0</v>
      </c>
      <c r="G48">
        <v>2022</v>
      </c>
    </row>
    <row r="49" spans="1:7" x14ac:dyDescent="0.25">
      <c r="A49" s="8" t="s">
        <v>36</v>
      </c>
      <c r="B49" s="9" t="s">
        <v>65</v>
      </c>
      <c r="C49" s="9" t="s">
        <v>114</v>
      </c>
      <c r="D49" s="9" t="s">
        <v>143</v>
      </c>
      <c r="E49" s="44">
        <v>4636199</v>
      </c>
      <c r="F49" s="73">
        <v>0</v>
      </c>
      <c r="G49">
        <v>2022</v>
      </c>
    </row>
    <row r="50" spans="1:7" x14ac:dyDescent="0.25">
      <c r="A50" s="7" t="s">
        <v>36</v>
      </c>
      <c r="B50" s="13" t="s">
        <v>65</v>
      </c>
      <c r="C50" s="13" t="s">
        <v>115</v>
      </c>
      <c r="D50" s="13" t="s">
        <v>143</v>
      </c>
      <c r="E50" s="38">
        <v>436060</v>
      </c>
      <c r="F50" s="73">
        <v>0</v>
      </c>
      <c r="G50">
        <v>2022</v>
      </c>
    </row>
    <row r="51" spans="1:7" x14ac:dyDescent="0.25">
      <c r="A51" s="8" t="s">
        <v>36</v>
      </c>
      <c r="B51" s="9" t="s">
        <v>65</v>
      </c>
      <c r="C51" s="9" t="s">
        <v>116</v>
      </c>
      <c r="D51" s="9" t="s">
        <v>143</v>
      </c>
      <c r="E51" s="44">
        <v>8243178</v>
      </c>
      <c r="F51" s="73">
        <v>0</v>
      </c>
      <c r="G51">
        <v>2022</v>
      </c>
    </row>
    <row r="52" spans="1:7" x14ac:dyDescent="0.25">
      <c r="A52" s="7" t="s">
        <v>36</v>
      </c>
      <c r="B52" s="13" t="s">
        <v>65</v>
      </c>
      <c r="C52" s="13" t="s">
        <v>117</v>
      </c>
      <c r="D52" s="13" t="s">
        <v>143</v>
      </c>
      <c r="E52" s="38">
        <v>3278009</v>
      </c>
      <c r="F52" s="73">
        <v>0</v>
      </c>
      <c r="G52">
        <v>2022</v>
      </c>
    </row>
    <row r="53" spans="1:7" x14ac:dyDescent="0.25">
      <c r="A53" s="8" t="s">
        <v>36</v>
      </c>
      <c r="B53" s="9" t="s">
        <v>65</v>
      </c>
      <c r="C53" s="9" t="s">
        <v>118</v>
      </c>
      <c r="D53" s="9" t="s">
        <v>143</v>
      </c>
      <c r="E53" s="46">
        <v>0</v>
      </c>
      <c r="F53" s="73">
        <v>0</v>
      </c>
      <c r="G53">
        <v>2022</v>
      </c>
    </row>
    <row r="54" spans="1:7" x14ac:dyDescent="0.25">
      <c r="A54" s="7" t="s">
        <v>36</v>
      </c>
      <c r="B54" s="13" t="s">
        <v>65</v>
      </c>
      <c r="C54" s="13" t="s">
        <v>119</v>
      </c>
      <c r="D54" s="13" t="s">
        <v>143</v>
      </c>
      <c r="E54" s="38">
        <v>1182326</v>
      </c>
      <c r="F54" s="73">
        <v>0</v>
      </c>
      <c r="G54">
        <v>2022</v>
      </c>
    </row>
    <row r="55" spans="1:7" x14ac:dyDescent="0.25">
      <c r="A55" s="8" t="s">
        <v>36</v>
      </c>
      <c r="B55" s="9" t="s">
        <v>65</v>
      </c>
      <c r="C55" s="9" t="s">
        <v>120</v>
      </c>
      <c r="D55" s="9" t="s">
        <v>143</v>
      </c>
      <c r="E55" s="44">
        <v>834383</v>
      </c>
      <c r="F55" s="73">
        <v>0</v>
      </c>
      <c r="G55">
        <v>2022</v>
      </c>
    </row>
    <row r="56" spans="1:7" x14ac:dyDescent="0.25">
      <c r="A56" s="7" t="s">
        <v>36</v>
      </c>
      <c r="B56" s="13" t="s">
        <v>65</v>
      </c>
      <c r="C56" s="13" t="s">
        <v>96</v>
      </c>
      <c r="D56" s="13" t="s">
        <v>143</v>
      </c>
      <c r="E56" s="46">
        <v>0</v>
      </c>
      <c r="F56" s="73">
        <v>0</v>
      </c>
      <c r="G56">
        <v>2022</v>
      </c>
    </row>
    <row r="57" spans="1:7" x14ac:dyDescent="0.25">
      <c r="A57" s="8" t="s">
        <v>36</v>
      </c>
      <c r="B57" s="9" t="s">
        <v>65</v>
      </c>
      <c r="C57" s="9" t="s">
        <v>121</v>
      </c>
      <c r="D57" s="9" t="s">
        <v>143</v>
      </c>
      <c r="E57" s="44">
        <v>385004</v>
      </c>
      <c r="F57" s="73">
        <v>0</v>
      </c>
      <c r="G57">
        <v>2022</v>
      </c>
    </row>
    <row r="58" spans="1:7" x14ac:dyDescent="0.25">
      <c r="A58" s="7" t="s">
        <v>36</v>
      </c>
      <c r="B58" s="13" t="s">
        <v>65</v>
      </c>
      <c r="C58" s="13" t="s">
        <v>122</v>
      </c>
      <c r="D58" s="13" t="s">
        <v>143</v>
      </c>
      <c r="E58" s="38">
        <v>1148189</v>
      </c>
      <c r="F58" s="73">
        <v>0</v>
      </c>
      <c r="G58">
        <v>2022</v>
      </c>
    </row>
    <row r="59" spans="1:7" x14ac:dyDescent="0.25">
      <c r="A59" s="8" t="s">
        <v>36</v>
      </c>
      <c r="B59" s="9" t="s">
        <v>65</v>
      </c>
      <c r="C59" s="9" t="s">
        <v>123</v>
      </c>
      <c r="D59" s="9" t="s">
        <v>143</v>
      </c>
      <c r="E59" s="51">
        <v>48103.55</v>
      </c>
      <c r="F59" s="73">
        <v>0</v>
      </c>
      <c r="G59">
        <v>2022</v>
      </c>
    </row>
    <row r="60" spans="1:7" x14ac:dyDescent="0.25">
      <c r="A60" s="7" t="s">
        <v>36</v>
      </c>
      <c r="B60" s="13" t="s">
        <v>65</v>
      </c>
      <c r="C60" s="13" t="s">
        <v>124</v>
      </c>
      <c r="D60" s="13" t="s">
        <v>143</v>
      </c>
      <c r="E60" s="52">
        <v>107161</v>
      </c>
      <c r="F60" s="73">
        <v>0</v>
      </c>
      <c r="G60">
        <v>2022</v>
      </c>
    </row>
    <row r="61" spans="1:7" x14ac:dyDescent="0.25">
      <c r="A61" s="8" t="s">
        <v>36</v>
      </c>
      <c r="B61" s="9" t="s">
        <v>64</v>
      </c>
      <c r="C61" s="9" t="s">
        <v>125</v>
      </c>
      <c r="D61" s="9" t="s">
        <v>148</v>
      </c>
      <c r="E61" s="51">
        <v>127967</v>
      </c>
      <c r="F61" s="73">
        <v>0</v>
      </c>
      <c r="G61">
        <v>2022</v>
      </c>
    </row>
    <row r="62" spans="1:7" ht="15.75" thickBot="1" x14ac:dyDescent="0.3">
      <c r="A62" s="7" t="s">
        <v>36</v>
      </c>
      <c r="B62" s="19" t="s">
        <v>64</v>
      </c>
      <c r="C62" s="19" t="s">
        <v>126</v>
      </c>
      <c r="D62" s="19" t="s">
        <v>148</v>
      </c>
      <c r="E62" s="53">
        <v>105293</v>
      </c>
      <c r="F62" s="73">
        <v>0</v>
      </c>
      <c r="G62">
        <v>2022</v>
      </c>
    </row>
    <row r="63" spans="1:7" x14ac:dyDescent="0.25">
      <c r="A63" s="4" t="s">
        <v>37</v>
      </c>
      <c r="B63" s="21" t="s">
        <v>78</v>
      </c>
      <c r="C63" s="21" t="s">
        <v>127</v>
      </c>
      <c r="D63" s="21" t="s">
        <v>127</v>
      </c>
      <c r="E63" s="49">
        <v>0</v>
      </c>
      <c r="F63" s="73">
        <v>0</v>
      </c>
      <c r="G63">
        <v>2022</v>
      </c>
    </row>
    <row r="64" spans="1:7" ht="15.75" thickBot="1" x14ac:dyDescent="0.3">
      <c r="A64" s="3" t="s">
        <v>38</v>
      </c>
      <c r="B64" s="20" t="s">
        <v>79</v>
      </c>
      <c r="C64" s="20" t="s">
        <v>128</v>
      </c>
      <c r="D64" s="20" t="s">
        <v>156</v>
      </c>
      <c r="E64" s="48">
        <v>3610959</v>
      </c>
      <c r="F64" s="73">
        <v>0</v>
      </c>
      <c r="G64">
        <v>2022</v>
      </c>
    </row>
    <row r="65" spans="1:7" x14ac:dyDescent="0.25">
      <c r="A65" s="6" t="s">
        <v>39</v>
      </c>
      <c r="B65" s="10" t="s">
        <v>65</v>
      </c>
      <c r="C65" s="10" t="s">
        <v>96</v>
      </c>
      <c r="D65" s="10" t="s">
        <v>143</v>
      </c>
      <c r="E65" s="43">
        <v>490362</v>
      </c>
      <c r="F65" s="73">
        <v>0</v>
      </c>
      <c r="G65">
        <v>2022</v>
      </c>
    </row>
    <row r="66" spans="1:7" ht="15.75" thickBot="1" x14ac:dyDescent="0.3">
      <c r="A66" s="6" t="s">
        <v>39</v>
      </c>
      <c r="B66" s="19" t="s">
        <v>64</v>
      </c>
      <c r="C66" s="19" t="s">
        <v>129</v>
      </c>
      <c r="D66" s="19" t="s">
        <v>148</v>
      </c>
      <c r="E66" s="47">
        <v>103965</v>
      </c>
      <c r="F66" s="73">
        <v>0</v>
      </c>
      <c r="G66">
        <v>2022</v>
      </c>
    </row>
    <row r="67" spans="1:7" ht="15.75" thickBot="1" x14ac:dyDescent="0.3">
      <c r="A67" s="4" t="s">
        <v>40</v>
      </c>
      <c r="B67" s="18" t="s">
        <v>73</v>
      </c>
      <c r="C67" s="18" t="s">
        <v>94</v>
      </c>
      <c r="D67" s="18" t="s">
        <v>147</v>
      </c>
      <c r="E67" s="46">
        <v>0</v>
      </c>
      <c r="F67" s="73">
        <v>0</v>
      </c>
      <c r="G67">
        <v>2022</v>
      </c>
    </row>
    <row r="68" spans="1:7" x14ac:dyDescent="0.25">
      <c r="A68" s="5" t="s">
        <v>41</v>
      </c>
      <c r="B68" s="15" t="s">
        <v>65</v>
      </c>
      <c r="C68" s="15" t="s">
        <v>98</v>
      </c>
      <c r="D68" s="15" t="s">
        <v>143</v>
      </c>
      <c r="E68" s="40">
        <v>762373</v>
      </c>
      <c r="F68" s="73">
        <v>0</v>
      </c>
      <c r="G68">
        <v>2022</v>
      </c>
    </row>
    <row r="69" spans="1:7" x14ac:dyDescent="0.25">
      <c r="A69" s="5" t="s">
        <v>41</v>
      </c>
      <c r="B69" s="9" t="s">
        <v>65</v>
      </c>
      <c r="C69" s="9" t="s">
        <v>130</v>
      </c>
      <c r="D69" s="9"/>
      <c r="E69" s="44">
        <v>58420</v>
      </c>
      <c r="F69" s="73">
        <v>0</v>
      </c>
      <c r="G69">
        <v>2022</v>
      </c>
    </row>
    <row r="70" spans="1:7" ht="15.75" thickBot="1" x14ac:dyDescent="0.3">
      <c r="A70" s="5" t="s">
        <v>41</v>
      </c>
      <c r="B70" s="19" t="s">
        <v>62</v>
      </c>
      <c r="C70" s="19" t="s">
        <v>93</v>
      </c>
      <c r="D70" s="19" t="s">
        <v>146</v>
      </c>
      <c r="E70" s="47">
        <v>67327</v>
      </c>
      <c r="F70" s="73">
        <v>0</v>
      </c>
      <c r="G70">
        <v>2022</v>
      </c>
    </row>
    <row r="71" spans="1:7" x14ac:dyDescent="0.25">
      <c r="A71" s="6" t="s">
        <v>42</v>
      </c>
      <c r="B71" s="10" t="s">
        <v>65</v>
      </c>
      <c r="C71" s="10" t="s">
        <v>96</v>
      </c>
      <c r="D71" s="10" t="s">
        <v>143</v>
      </c>
      <c r="E71" s="43">
        <v>601880</v>
      </c>
      <c r="F71" s="73">
        <v>0</v>
      </c>
      <c r="G71">
        <v>2022</v>
      </c>
    </row>
    <row r="72" spans="1:7" ht="15.75" thickBot="1" x14ac:dyDescent="0.3">
      <c r="A72" s="6" t="s">
        <v>42</v>
      </c>
      <c r="B72" s="23" t="s">
        <v>62</v>
      </c>
      <c r="C72" s="23" t="s">
        <v>100</v>
      </c>
      <c r="D72" s="23" t="s">
        <v>146</v>
      </c>
      <c r="E72" s="54">
        <v>60770</v>
      </c>
      <c r="F72" s="73">
        <v>0</v>
      </c>
      <c r="G72">
        <v>2022</v>
      </c>
    </row>
    <row r="73" spans="1:7" x14ac:dyDescent="0.25">
      <c r="A73" s="4" t="s">
        <v>43</v>
      </c>
      <c r="B73" s="21" t="s">
        <v>80</v>
      </c>
      <c r="C73" s="21" t="s">
        <v>131</v>
      </c>
      <c r="D73" s="21" t="s">
        <v>157</v>
      </c>
      <c r="E73" s="49">
        <v>17357544.601399999</v>
      </c>
      <c r="F73" s="73">
        <v>0</v>
      </c>
      <c r="G73">
        <v>2022</v>
      </c>
    </row>
    <row r="74" spans="1:7" ht="15.75" thickBot="1" x14ac:dyDescent="0.3">
      <c r="A74" s="3" t="s">
        <v>44</v>
      </c>
      <c r="B74" s="20" t="s">
        <v>80</v>
      </c>
      <c r="C74" s="20" t="s">
        <v>131</v>
      </c>
      <c r="D74" s="20" t="s">
        <v>157</v>
      </c>
      <c r="E74" s="48">
        <v>2618236</v>
      </c>
      <c r="F74" s="73">
        <v>0</v>
      </c>
      <c r="G74">
        <v>2022</v>
      </c>
    </row>
    <row r="75" spans="1:7" x14ac:dyDescent="0.25">
      <c r="A75" s="6" t="s">
        <v>45</v>
      </c>
      <c r="B75" s="10" t="s">
        <v>65</v>
      </c>
      <c r="C75" s="10" t="s">
        <v>96</v>
      </c>
      <c r="D75" s="10" t="s">
        <v>143</v>
      </c>
      <c r="E75" s="43">
        <v>8417990</v>
      </c>
      <c r="F75" s="73">
        <v>0</v>
      </c>
      <c r="G75">
        <v>2022</v>
      </c>
    </row>
    <row r="76" spans="1:7" x14ac:dyDescent="0.25">
      <c r="A76" s="6" t="s">
        <v>45</v>
      </c>
      <c r="B76" s="13" t="s">
        <v>64</v>
      </c>
      <c r="C76" s="13" t="s">
        <v>97</v>
      </c>
      <c r="D76" s="13" t="s">
        <v>148</v>
      </c>
      <c r="E76" s="38">
        <v>3179649</v>
      </c>
      <c r="F76" s="73">
        <v>0</v>
      </c>
      <c r="G76">
        <v>2022</v>
      </c>
    </row>
    <row r="77" spans="1:7" x14ac:dyDescent="0.25">
      <c r="A77" s="6" t="s">
        <v>45</v>
      </c>
      <c r="B77" s="9" t="s">
        <v>57</v>
      </c>
      <c r="C77" s="9" t="s">
        <v>132</v>
      </c>
      <c r="D77" s="9" t="s">
        <v>158</v>
      </c>
      <c r="E77" s="44">
        <v>984615</v>
      </c>
      <c r="F77" s="73">
        <v>0</v>
      </c>
      <c r="G77">
        <v>2022</v>
      </c>
    </row>
    <row r="78" spans="1:7" ht="15.75" thickBot="1" x14ac:dyDescent="0.3">
      <c r="A78" s="6" t="s">
        <v>45</v>
      </c>
      <c r="B78" s="19" t="s">
        <v>57</v>
      </c>
      <c r="C78" s="19" t="s">
        <v>90</v>
      </c>
      <c r="D78" s="19" t="s">
        <v>143</v>
      </c>
      <c r="E78" s="47">
        <v>65859</v>
      </c>
      <c r="F78" s="73">
        <v>0</v>
      </c>
      <c r="G78">
        <v>2022</v>
      </c>
    </row>
    <row r="79" spans="1:7" ht="15.75" thickBot="1" x14ac:dyDescent="0.3">
      <c r="A79" s="4" t="s">
        <v>46</v>
      </c>
      <c r="B79" s="18" t="s">
        <v>81</v>
      </c>
      <c r="C79" s="18" t="s">
        <v>133</v>
      </c>
      <c r="D79" s="18" t="s">
        <v>159</v>
      </c>
      <c r="E79" s="46">
        <v>33921498</v>
      </c>
      <c r="F79" s="73">
        <v>0</v>
      </c>
      <c r="G79">
        <v>2022</v>
      </c>
    </row>
    <row r="80" spans="1:7" x14ac:dyDescent="0.25">
      <c r="A80" s="5" t="s">
        <v>47</v>
      </c>
      <c r="B80" s="15" t="s">
        <v>65</v>
      </c>
      <c r="C80" s="15" t="s">
        <v>96</v>
      </c>
      <c r="D80" s="15" t="s">
        <v>143</v>
      </c>
      <c r="E80" s="40">
        <v>21356501</v>
      </c>
      <c r="F80" s="73">
        <v>0</v>
      </c>
      <c r="G80">
        <v>2022</v>
      </c>
    </row>
    <row r="81" spans="1:7" x14ac:dyDescent="0.25">
      <c r="A81" s="5" t="s">
        <v>47</v>
      </c>
      <c r="B81" s="9" t="s">
        <v>82</v>
      </c>
      <c r="C81" s="9" t="s">
        <v>134</v>
      </c>
      <c r="D81" s="9" t="s">
        <v>143</v>
      </c>
      <c r="E81" s="44">
        <v>8737001</v>
      </c>
      <c r="F81" s="73">
        <v>0</v>
      </c>
      <c r="G81">
        <v>2022</v>
      </c>
    </row>
    <row r="82" spans="1:7" x14ac:dyDescent="0.25">
      <c r="A82" s="5" t="s">
        <v>47</v>
      </c>
      <c r="B82" s="13" t="s">
        <v>57</v>
      </c>
      <c r="C82" s="13" t="s">
        <v>101</v>
      </c>
      <c r="D82" s="13" t="s">
        <v>143</v>
      </c>
      <c r="E82" s="38">
        <v>2015335</v>
      </c>
      <c r="F82" s="73">
        <v>0</v>
      </c>
      <c r="G82">
        <v>2022</v>
      </c>
    </row>
    <row r="83" spans="1:7" ht="15.75" thickBot="1" x14ac:dyDescent="0.3">
      <c r="A83" s="5" t="s">
        <v>47</v>
      </c>
      <c r="B83" s="11" t="s">
        <v>62</v>
      </c>
      <c r="C83" s="11" t="s">
        <v>100</v>
      </c>
      <c r="D83" s="11" t="s">
        <v>146</v>
      </c>
      <c r="E83" s="41">
        <v>1111990</v>
      </c>
      <c r="F83" s="73">
        <v>0</v>
      </c>
      <c r="G83">
        <v>2022</v>
      </c>
    </row>
    <row r="84" spans="1:7" x14ac:dyDescent="0.25">
      <c r="A84" s="3" t="s">
        <v>48</v>
      </c>
      <c r="B84" s="17" t="s">
        <v>83</v>
      </c>
      <c r="C84" s="17" t="s">
        <v>135</v>
      </c>
      <c r="D84" s="17" t="s">
        <v>160</v>
      </c>
      <c r="E84" s="45">
        <v>37056871</v>
      </c>
      <c r="F84" s="73">
        <v>0</v>
      </c>
      <c r="G84">
        <v>2022</v>
      </c>
    </row>
    <row r="85" spans="1:7" ht="15.75" thickBot="1" x14ac:dyDescent="0.3">
      <c r="A85" s="4" t="s">
        <v>49</v>
      </c>
      <c r="B85" s="14" t="s">
        <v>73</v>
      </c>
      <c r="C85" s="14" t="s">
        <v>94</v>
      </c>
      <c r="D85" s="14" t="s">
        <v>147</v>
      </c>
      <c r="E85" s="39">
        <v>0</v>
      </c>
      <c r="F85" s="73">
        <v>0</v>
      </c>
      <c r="G85">
        <v>2022</v>
      </c>
    </row>
    <row r="86" spans="1:7" x14ac:dyDescent="0.25">
      <c r="A86" s="5" t="s">
        <v>50</v>
      </c>
      <c r="B86" s="24" t="s">
        <v>57</v>
      </c>
      <c r="C86" s="24" t="s">
        <v>90</v>
      </c>
      <c r="D86" s="24" t="s">
        <v>143</v>
      </c>
      <c r="E86" s="55">
        <v>765240</v>
      </c>
      <c r="F86" s="73">
        <v>0</v>
      </c>
      <c r="G86">
        <v>2022</v>
      </c>
    </row>
    <row r="87" spans="1:7" ht="15.75" thickBot="1" x14ac:dyDescent="0.3">
      <c r="A87" s="5" t="s">
        <v>50</v>
      </c>
      <c r="B87" s="11" t="s">
        <v>84</v>
      </c>
      <c r="C87" s="11" t="s">
        <v>136</v>
      </c>
      <c r="D87" s="11" t="s">
        <v>161</v>
      </c>
      <c r="E87" s="41">
        <v>28884862</v>
      </c>
      <c r="F87" s="73">
        <v>0</v>
      </c>
      <c r="G87">
        <v>2022</v>
      </c>
    </row>
    <row r="88" spans="1:7" x14ac:dyDescent="0.25">
      <c r="A88" s="5" t="s">
        <v>51</v>
      </c>
      <c r="B88" s="15" t="s">
        <v>85</v>
      </c>
      <c r="C88" s="15" t="s">
        <v>137</v>
      </c>
      <c r="D88" s="15" t="s">
        <v>162</v>
      </c>
      <c r="E88" s="40">
        <v>47072576</v>
      </c>
      <c r="F88" s="73">
        <v>0</v>
      </c>
      <c r="G88">
        <v>2022</v>
      </c>
    </row>
    <row r="89" spans="1:7" ht="15.75" thickBot="1" x14ac:dyDescent="0.3">
      <c r="A89" s="5" t="s">
        <v>51</v>
      </c>
      <c r="B89" s="11" t="s">
        <v>86</v>
      </c>
      <c r="C89" s="11" t="s">
        <v>138</v>
      </c>
      <c r="D89" s="11" t="s">
        <v>162</v>
      </c>
      <c r="E89" s="41">
        <v>27959740</v>
      </c>
      <c r="F89" s="73">
        <v>0</v>
      </c>
      <c r="G89">
        <v>2022</v>
      </c>
    </row>
    <row r="90" spans="1:7" ht="15.75" thickBot="1" x14ac:dyDescent="0.3">
      <c r="A90" s="3" t="s">
        <v>52</v>
      </c>
      <c r="B90" s="16" t="s">
        <v>69</v>
      </c>
      <c r="C90" s="16" t="s">
        <v>104</v>
      </c>
      <c r="D90" s="16" t="s">
        <v>151</v>
      </c>
      <c r="E90" s="42">
        <v>819553</v>
      </c>
      <c r="F90" s="73">
        <v>0</v>
      </c>
      <c r="G90">
        <v>2022</v>
      </c>
    </row>
    <row r="91" spans="1:7" x14ac:dyDescent="0.25">
      <c r="A91" s="6" t="s">
        <v>53</v>
      </c>
      <c r="B91" s="10" t="s">
        <v>57</v>
      </c>
      <c r="C91" s="10" t="s">
        <v>101</v>
      </c>
      <c r="D91" s="10" t="s">
        <v>143</v>
      </c>
      <c r="E91" s="43">
        <v>29984</v>
      </c>
      <c r="F91" s="73">
        <v>0</v>
      </c>
      <c r="G91">
        <v>2022</v>
      </c>
    </row>
    <row r="92" spans="1:7" ht="15.75" thickBot="1" x14ac:dyDescent="0.3">
      <c r="A92" s="6" t="s">
        <v>53</v>
      </c>
      <c r="B92" s="19" t="s">
        <v>57</v>
      </c>
      <c r="C92" s="19" t="s">
        <v>139</v>
      </c>
      <c r="D92" s="19" t="s">
        <v>158</v>
      </c>
      <c r="E92" s="47">
        <v>184251.41</v>
      </c>
      <c r="F92" s="73">
        <v>0</v>
      </c>
      <c r="G92">
        <v>2022</v>
      </c>
    </row>
    <row r="93" spans="1:7" x14ac:dyDescent="0.25">
      <c r="A93" s="4" t="s">
        <v>54</v>
      </c>
      <c r="B93" s="21" t="s">
        <v>87</v>
      </c>
      <c r="C93" s="21" t="s">
        <v>140</v>
      </c>
      <c r="D93" s="21" t="s">
        <v>163</v>
      </c>
      <c r="E93" s="49">
        <v>2968</v>
      </c>
      <c r="F93" s="73">
        <v>0</v>
      </c>
      <c r="G93">
        <v>2022</v>
      </c>
    </row>
    <row r="94" spans="1:7" x14ac:dyDescent="0.25">
      <c r="A94" s="3" t="s">
        <v>3</v>
      </c>
      <c r="B94" s="13" t="s">
        <v>56</v>
      </c>
      <c r="C94" s="13" t="s">
        <v>89</v>
      </c>
      <c r="D94" s="13" t="s">
        <v>142</v>
      </c>
      <c r="E94" s="56">
        <v>131376</v>
      </c>
      <c r="F94" s="65">
        <v>105133</v>
      </c>
      <c r="G94">
        <v>2023</v>
      </c>
    </row>
    <row r="95" spans="1:7" ht="15.75" thickBot="1" x14ac:dyDescent="0.3">
      <c r="A95" s="4" t="s">
        <v>4</v>
      </c>
      <c r="B95" s="14" t="s">
        <v>57</v>
      </c>
      <c r="C95" s="14" t="s">
        <v>90</v>
      </c>
      <c r="D95" s="14" t="s">
        <v>143</v>
      </c>
      <c r="E95" s="57">
        <v>3449516</v>
      </c>
      <c r="F95" s="65">
        <v>0</v>
      </c>
      <c r="G95">
        <v>2023</v>
      </c>
    </row>
    <row r="96" spans="1:7" ht="15.75" thickBot="1" x14ac:dyDescent="0.3">
      <c r="A96" s="5" t="s">
        <v>5</v>
      </c>
      <c r="B96" s="15" t="s">
        <v>58</v>
      </c>
      <c r="C96" s="15" t="s">
        <v>91</v>
      </c>
      <c r="D96" s="15" t="s">
        <v>144</v>
      </c>
      <c r="E96" s="58">
        <v>4249749</v>
      </c>
      <c r="F96" s="66">
        <v>0</v>
      </c>
      <c r="G96">
        <v>2023</v>
      </c>
    </row>
    <row r="97" spans="1:7" ht="15.75" thickBot="1" x14ac:dyDescent="0.3">
      <c r="A97" s="5" t="s">
        <v>5</v>
      </c>
      <c r="B97" s="11" t="s">
        <v>57</v>
      </c>
      <c r="C97" s="11" t="s">
        <v>90</v>
      </c>
      <c r="D97" s="11" t="s">
        <v>143</v>
      </c>
      <c r="E97" s="46">
        <v>0</v>
      </c>
      <c r="F97" s="67">
        <v>0</v>
      </c>
      <c r="G97">
        <v>2023</v>
      </c>
    </row>
    <row r="98" spans="1:7" ht="15.75" thickBot="1" x14ac:dyDescent="0.3">
      <c r="A98" s="3" t="s">
        <v>6</v>
      </c>
      <c r="B98" s="16" t="s">
        <v>59</v>
      </c>
      <c r="C98" s="16" t="s">
        <v>59</v>
      </c>
      <c r="D98" s="16" t="s">
        <v>145</v>
      </c>
      <c r="E98" s="60">
        <v>2335868</v>
      </c>
      <c r="F98" s="65">
        <v>0</v>
      </c>
      <c r="G98">
        <v>2023</v>
      </c>
    </row>
    <row r="99" spans="1:7" x14ac:dyDescent="0.25">
      <c r="A99" s="6" t="s">
        <v>7</v>
      </c>
      <c r="B99" s="10" t="s">
        <v>60</v>
      </c>
      <c r="C99" s="10" t="s">
        <v>60</v>
      </c>
      <c r="D99" s="10" t="s">
        <v>92</v>
      </c>
      <c r="E99" s="58">
        <v>879973</v>
      </c>
      <c r="F99" s="65">
        <v>0</v>
      </c>
      <c r="G99">
        <v>2023</v>
      </c>
    </row>
    <row r="100" spans="1:7" ht="15.75" thickBot="1" x14ac:dyDescent="0.3">
      <c r="A100" s="6" t="s">
        <v>7</v>
      </c>
      <c r="B100" s="13" t="s">
        <v>61</v>
      </c>
      <c r="C100" s="13" t="s">
        <v>92</v>
      </c>
      <c r="D100" s="13" t="s">
        <v>92</v>
      </c>
      <c r="E100" s="56">
        <v>3788539</v>
      </c>
      <c r="F100" s="66">
        <v>0</v>
      </c>
      <c r="G100">
        <v>2023</v>
      </c>
    </row>
    <row r="101" spans="1:7" ht="15.75" thickBot="1" x14ac:dyDescent="0.3">
      <c r="A101" s="6" t="s">
        <v>7</v>
      </c>
      <c r="B101" s="11" t="s">
        <v>62</v>
      </c>
      <c r="C101" s="11" t="s">
        <v>93</v>
      </c>
      <c r="D101" s="11" t="s">
        <v>146</v>
      </c>
      <c r="E101" s="59">
        <v>706023</v>
      </c>
      <c r="F101" s="68">
        <v>0</v>
      </c>
      <c r="G101">
        <v>2023</v>
      </c>
    </row>
    <row r="102" spans="1:7" x14ac:dyDescent="0.25">
      <c r="A102" s="3" t="s">
        <v>8</v>
      </c>
      <c r="B102" s="17" t="s">
        <v>57</v>
      </c>
      <c r="C102" s="17" t="s">
        <v>90</v>
      </c>
      <c r="D102" s="17" t="s">
        <v>143</v>
      </c>
      <c r="E102" s="61">
        <v>62416</v>
      </c>
      <c r="F102" s="65">
        <v>0</v>
      </c>
      <c r="G102">
        <v>2023</v>
      </c>
    </row>
    <row r="103" spans="1:7" ht="15.75" thickBot="1" x14ac:dyDescent="0.3">
      <c r="A103" s="4" t="s">
        <v>9</v>
      </c>
      <c r="B103" s="14" t="s">
        <v>63</v>
      </c>
      <c r="C103" s="14" t="s">
        <v>94</v>
      </c>
      <c r="D103" s="14" t="s">
        <v>147</v>
      </c>
      <c r="E103" s="57">
        <v>143964</v>
      </c>
      <c r="F103" s="65">
        <v>0</v>
      </c>
      <c r="G103">
        <v>2023</v>
      </c>
    </row>
    <row r="104" spans="1:7" x14ac:dyDescent="0.25">
      <c r="A104" s="5" t="s">
        <v>10</v>
      </c>
      <c r="B104" s="15" t="s">
        <v>64</v>
      </c>
      <c r="C104" s="15" t="s">
        <v>95</v>
      </c>
      <c r="D104" s="15" t="s">
        <v>148</v>
      </c>
      <c r="E104" s="58">
        <v>45749090</v>
      </c>
      <c r="F104" s="60">
        <f>74.59%*72256</f>
        <v>53895.750399999997</v>
      </c>
      <c r="G104">
        <v>2023</v>
      </c>
    </row>
    <row r="105" spans="1:7" ht="15.75" thickBot="1" x14ac:dyDescent="0.3">
      <c r="A105" s="5" t="s">
        <v>10</v>
      </c>
      <c r="B105" s="18" t="s">
        <v>65</v>
      </c>
      <c r="C105" s="18" t="s">
        <v>96</v>
      </c>
      <c r="D105" s="18" t="s">
        <v>143</v>
      </c>
      <c r="E105" s="60">
        <f>74.59%*661814</f>
        <v>493647.0626</v>
      </c>
      <c r="F105" s="66">
        <v>0</v>
      </c>
      <c r="G105">
        <v>2023</v>
      </c>
    </row>
    <row r="106" spans="1:7" ht="15.75" thickBot="1" x14ac:dyDescent="0.3">
      <c r="A106" s="5" t="s">
        <v>10</v>
      </c>
      <c r="B106" s="19" t="s">
        <v>64</v>
      </c>
      <c r="C106" s="19" t="s">
        <v>97</v>
      </c>
      <c r="D106" s="19" t="s">
        <v>148</v>
      </c>
      <c r="E106" s="59">
        <v>6811664</v>
      </c>
      <c r="F106" s="67">
        <v>0</v>
      </c>
      <c r="G106">
        <v>2023</v>
      </c>
    </row>
    <row r="107" spans="1:7" ht="15.75" thickBot="1" x14ac:dyDescent="0.3">
      <c r="A107" s="4" t="s">
        <v>11</v>
      </c>
      <c r="B107" s="18" t="s">
        <v>64</v>
      </c>
      <c r="C107" s="18" t="s">
        <v>97</v>
      </c>
      <c r="D107" s="18" t="s">
        <v>149</v>
      </c>
      <c r="E107" s="60">
        <v>182771</v>
      </c>
      <c r="F107" s="65">
        <v>0</v>
      </c>
      <c r="G107">
        <v>2023</v>
      </c>
    </row>
    <row r="108" spans="1:7" ht="15.75" thickBot="1" x14ac:dyDescent="0.3">
      <c r="A108" s="5" t="s">
        <v>12</v>
      </c>
      <c r="B108" s="15" t="s">
        <v>62</v>
      </c>
      <c r="C108" s="15" t="s">
        <v>93</v>
      </c>
      <c r="D108" s="15" t="s">
        <v>146</v>
      </c>
      <c r="E108" s="46">
        <v>0</v>
      </c>
      <c r="F108" s="66">
        <v>14451.335600943441</v>
      </c>
      <c r="G108">
        <v>2023</v>
      </c>
    </row>
    <row r="109" spans="1:7" ht="15.75" thickBot="1" x14ac:dyDescent="0.3">
      <c r="A109" s="5" t="s">
        <v>12</v>
      </c>
      <c r="B109" s="11" t="s">
        <v>65</v>
      </c>
      <c r="C109" s="11" t="s">
        <v>98</v>
      </c>
      <c r="D109" s="11" t="s">
        <v>143</v>
      </c>
      <c r="E109" s="59">
        <v>304493</v>
      </c>
      <c r="F109" s="65">
        <v>0</v>
      </c>
      <c r="G109">
        <v>2023</v>
      </c>
    </row>
    <row r="110" spans="1:7" x14ac:dyDescent="0.25">
      <c r="A110" s="3" t="s">
        <v>13</v>
      </c>
      <c r="B110" s="17" t="s">
        <v>66</v>
      </c>
      <c r="C110" s="17" t="s">
        <v>99</v>
      </c>
      <c r="D110" s="17" t="s">
        <v>150</v>
      </c>
      <c r="E110" s="61">
        <v>2823940</v>
      </c>
      <c r="F110" s="35">
        <v>0</v>
      </c>
      <c r="G110">
        <v>2023</v>
      </c>
    </row>
    <row r="111" spans="1:7" ht="15.75" thickBot="1" x14ac:dyDescent="0.3">
      <c r="A111" s="4" t="s">
        <v>14</v>
      </c>
      <c r="B111" s="9" t="s">
        <v>64</v>
      </c>
      <c r="C111" s="9" t="s">
        <v>97</v>
      </c>
      <c r="D111" s="9" t="s">
        <v>148</v>
      </c>
      <c r="E111" s="56">
        <v>56221</v>
      </c>
      <c r="F111" s="65">
        <v>46712.539999999994</v>
      </c>
      <c r="G111">
        <v>2023</v>
      </c>
    </row>
    <row r="112" spans="1:7" ht="15.75" thickBot="1" x14ac:dyDescent="0.3">
      <c r="A112" s="3" t="s">
        <v>15</v>
      </c>
      <c r="B112" s="20" t="s">
        <v>65</v>
      </c>
      <c r="C112" s="20" t="s">
        <v>96</v>
      </c>
      <c r="D112" s="20" t="s">
        <v>143</v>
      </c>
      <c r="E112" s="57">
        <v>986330.92999999982</v>
      </c>
      <c r="F112" s="69">
        <v>57016</v>
      </c>
      <c r="G112">
        <v>2023</v>
      </c>
    </row>
    <row r="113" spans="1:7" x14ac:dyDescent="0.25">
      <c r="A113" s="6" t="s">
        <v>16</v>
      </c>
      <c r="B113" s="10" t="s">
        <v>65</v>
      </c>
      <c r="C113" s="10" t="s">
        <v>96</v>
      </c>
      <c r="D113" s="10" t="s">
        <v>143</v>
      </c>
      <c r="E113" s="58">
        <v>1265736</v>
      </c>
      <c r="F113" s="65">
        <v>0</v>
      </c>
      <c r="G113">
        <v>2023</v>
      </c>
    </row>
    <row r="114" spans="1:7" ht="15.75" thickBot="1" x14ac:dyDescent="0.3">
      <c r="A114" s="6" t="s">
        <v>16</v>
      </c>
      <c r="B114" s="19" t="s">
        <v>62</v>
      </c>
      <c r="C114" s="19" t="s">
        <v>100</v>
      </c>
      <c r="D114" s="19" t="s">
        <v>146</v>
      </c>
      <c r="E114" s="46">
        <v>0</v>
      </c>
      <c r="F114" s="68">
        <v>0</v>
      </c>
      <c r="G114">
        <v>2023</v>
      </c>
    </row>
    <row r="115" spans="1:7" x14ac:dyDescent="0.25">
      <c r="A115" s="4" t="s">
        <v>17</v>
      </c>
      <c r="B115" s="21" t="s">
        <v>57</v>
      </c>
      <c r="C115" s="21" t="s">
        <v>101</v>
      </c>
      <c r="D115" s="21" t="s">
        <v>143</v>
      </c>
      <c r="E115" s="61">
        <v>0</v>
      </c>
      <c r="F115" s="65">
        <v>0</v>
      </c>
      <c r="G115">
        <v>2023</v>
      </c>
    </row>
    <row r="116" spans="1:7" x14ac:dyDescent="0.25">
      <c r="A116" s="3" t="s">
        <v>18</v>
      </c>
      <c r="B116" s="13" t="s">
        <v>65</v>
      </c>
      <c r="C116" s="13" t="s">
        <v>98</v>
      </c>
      <c r="D116" s="13" t="s">
        <v>143</v>
      </c>
      <c r="E116" s="56">
        <v>937652</v>
      </c>
      <c r="F116" s="35">
        <v>0</v>
      </c>
      <c r="G116">
        <v>2023</v>
      </c>
    </row>
    <row r="117" spans="1:7" x14ac:dyDescent="0.25">
      <c r="A117" s="4" t="s">
        <v>19</v>
      </c>
      <c r="B117" s="9" t="s">
        <v>67</v>
      </c>
      <c r="C117" s="9" t="s">
        <v>102</v>
      </c>
      <c r="D117" s="9" t="s">
        <v>151</v>
      </c>
      <c r="E117" s="56">
        <v>23446681</v>
      </c>
      <c r="F117" s="35">
        <v>0</v>
      </c>
      <c r="G117">
        <v>2023</v>
      </c>
    </row>
    <row r="118" spans="1:7" x14ac:dyDescent="0.25">
      <c r="A118" s="3" t="s">
        <v>20</v>
      </c>
      <c r="B118" s="13" t="s">
        <v>68</v>
      </c>
      <c r="C118" s="13" t="s">
        <v>103</v>
      </c>
      <c r="D118" s="13" t="s">
        <v>151</v>
      </c>
      <c r="E118" s="56">
        <v>12406464</v>
      </c>
      <c r="F118" s="35">
        <v>0</v>
      </c>
      <c r="G118">
        <v>2023</v>
      </c>
    </row>
    <row r="119" spans="1:7" x14ac:dyDescent="0.25">
      <c r="A119" s="4" t="s">
        <v>21</v>
      </c>
      <c r="B119" s="9" t="s">
        <v>69</v>
      </c>
      <c r="C119" s="9" t="s">
        <v>104</v>
      </c>
      <c r="D119" s="9" t="s">
        <v>151</v>
      </c>
      <c r="E119" s="56">
        <v>240927</v>
      </c>
      <c r="F119" s="35">
        <v>0</v>
      </c>
      <c r="G119">
        <v>2023</v>
      </c>
    </row>
    <row r="120" spans="1:7" x14ac:dyDescent="0.25">
      <c r="A120" s="3" t="s">
        <v>22</v>
      </c>
      <c r="B120" s="13" t="s">
        <v>70</v>
      </c>
      <c r="C120" s="13" t="s">
        <v>105</v>
      </c>
      <c r="D120" s="13" t="s">
        <v>152</v>
      </c>
      <c r="E120" s="56">
        <v>15140302</v>
      </c>
      <c r="F120" s="35">
        <v>0</v>
      </c>
      <c r="G120">
        <v>2023</v>
      </c>
    </row>
    <row r="121" spans="1:7" x14ac:dyDescent="0.25">
      <c r="A121" s="4" t="s">
        <v>23</v>
      </c>
      <c r="B121" s="9" t="s">
        <v>71</v>
      </c>
      <c r="C121" s="9" t="s">
        <v>106</v>
      </c>
      <c r="D121" s="9" t="s">
        <v>153</v>
      </c>
      <c r="E121" s="56">
        <v>289917</v>
      </c>
      <c r="F121" s="35">
        <v>0</v>
      </c>
      <c r="G121">
        <v>2023</v>
      </c>
    </row>
    <row r="122" spans="1:7" x14ac:dyDescent="0.25">
      <c r="A122" s="3" t="s">
        <v>24</v>
      </c>
      <c r="B122" s="13" t="s">
        <v>72</v>
      </c>
      <c r="C122" s="13" t="s">
        <v>107</v>
      </c>
      <c r="D122" s="13" t="s">
        <v>145</v>
      </c>
      <c r="E122" s="56">
        <v>3319757</v>
      </c>
      <c r="F122" s="35">
        <v>0</v>
      </c>
      <c r="G122">
        <v>2023</v>
      </c>
    </row>
    <row r="123" spans="1:7" ht="15.75" thickBot="1" x14ac:dyDescent="0.3">
      <c r="A123" s="4" t="s">
        <v>25</v>
      </c>
      <c r="B123" s="9" t="s">
        <v>73</v>
      </c>
      <c r="C123" s="9" t="s">
        <v>94</v>
      </c>
      <c r="D123" s="9" t="s">
        <v>147</v>
      </c>
      <c r="E123" s="56">
        <v>199189</v>
      </c>
      <c r="F123" s="65">
        <v>621267</v>
      </c>
      <c r="G123">
        <v>2023</v>
      </c>
    </row>
    <row r="124" spans="1:7" ht="15.75" thickBot="1" x14ac:dyDescent="0.3">
      <c r="A124" s="3" t="s">
        <v>26</v>
      </c>
      <c r="B124" s="20" t="s">
        <v>57</v>
      </c>
      <c r="C124" s="20" t="s">
        <v>90</v>
      </c>
      <c r="D124" s="20" t="s">
        <v>143</v>
      </c>
      <c r="E124" s="57">
        <v>7292831</v>
      </c>
      <c r="F124" s="70">
        <v>157633.48191369016</v>
      </c>
      <c r="G124">
        <v>2023</v>
      </c>
    </row>
    <row r="125" spans="1:7" x14ac:dyDescent="0.25">
      <c r="A125" s="6" t="s">
        <v>27</v>
      </c>
      <c r="B125" s="22" t="s">
        <v>65</v>
      </c>
      <c r="C125" s="22" t="s">
        <v>96</v>
      </c>
      <c r="D125" s="22" t="s">
        <v>143</v>
      </c>
      <c r="E125" s="62">
        <v>3145494</v>
      </c>
      <c r="F125" s="65">
        <v>0</v>
      </c>
      <c r="G125">
        <v>2023</v>
      </c>
    </row>
    <row r="126" spans="1:7" ht="15.75" thickBot="1" x14ac:dyDescent="0.3">
      <c r="A126" s="6" t="s">
        <v>27</v>
      </c>
      <c r="B126" s="19" t="s">
        <v>62</v>
      </c>
      <c r="C126" s="19" t="s">
        <v>100</v>
      </c>
      <c r="D126" s="19" t="s">
        <v>146</v>
      </c>
      <c r="E126" s="46">
        <v>0</v>
      </c>
      <c r="F126" s="65">
        <v>0</v>
      </c>
      <c r="G126">
        <v>2023</v>
      </c>
    </row>
    <row r="127" spans="1:7" x14ac:dyDescent="0.25">
      <c r="A127" s="6" t="s">
        <v>28</v>
      </c>
      <c r="B127" s="10" t="s">
        <v>74</v>
      </c>
      <c r="C127" s="10" t="s">
        <v>108</v>
      </c>
      <c r="D127" s="10" t="s">
        <v>151</v>
      </c>
      <c r="E127" s="58">
        <v>10739373</v>
      </c>
      <c r="F127" s="65">
        <v>0</v>
      </c>
      <c r="G127">
        <v>2023</v>
      </c>
    </row>
    <row r="128" spans="1:7" ht="15.75" thickBot="1" x14ac:dyDescent="0.3">
      <c r="A128" s="6" t="s">
        <v>28</v>
      </c>
      <c r="B128" s="19" t="s">
        <v>69</v>
      </c>
      <c r="C128" s="19" t="s">
        <v>104</v>
      </c>
      <c r="D128" s="19" t="s">
        <v>151</v>
      </c>
      <c r="E128" s="59">
        <v>48170230</v>
      </c>
      <c r="F128" s="68">
        <v>0</v>
      </c>
      <c r="G128">
        <v>2023</v>
      </c>
    </row>
    <row r="129" spans="1:7" x14ac:dyDescent="0.25">
      <c r="A129" s="4" t="s">
        <v>29</v>
      </c>
      <c r="B129" s="21" t="s">
        <v>65</v>
      </c>
      <c r="C129" s="21" t="s">
        <v>96</v>
      </c>
      <c r="D129" s="21" t="s">
        <v>143</v>
      </c>
      <c r="E129" s="61">
        <v>59771</v>
      </c>
      <c r="F129" s="35">
        <v>0</v>
      </c>
      <c r="G129">
        <v>2023</v>
      </c>
    </row>
    <row r="130" spans="1:7" x14ac:dyDescent="0.25">
      <c r="A130" s="3" t="s">
        <v>30</v>
      </c>
      <c r="B130" s="13" t="s">
        <v>61</v>
      </c>
      <c r="C130" s="13" t="s">
        <v>92</v>
      </c>
      <c r="D130" s="13" t="s">
        <v>92</v>
      </c>
      <c r="E130" s="56">
        <v>730586</v>
      </c>
      <c r="F130" s="35">
        <v>0</v>
      </c>
      <c r="G130">
        <v>2023</v>
      </c>
    </row>
    <row r="131" spans="1:7" x14ac:dyDescent="0.25">
      <c r="A131" s="4" t="s">
        <v>31</v>
      </c>
      <c r="B131" s="9" t="s">
        <v>75</v>
      </c>
      <c r="C131" s="9" t="s">
        <v>109</v>
      </c>
      <c r="D131" s="9" t="s">
        <v>154</v>
      </c>
      <c r="E131" s="56">
        <v>2602293</v>
      </c>
      <c r="F131" s="35">
        <v>875370</v>
      </c>
      <c r="G131">
        <v>2023</v>
      </c>
    </row>
    <row r="132" spans="1:7" x14ac:dyDescent="0.25">
      <c r="A132" s="3" t="s">
        <v>32</v>
      </c>
      <c r="B132" s="13" t="s">
        <v>62</v>
      </c>
      <c r="C132" s="13" t="s">
        <v>93</v>
      </c>
      <c r="D132" s="13" t="s">
        <v>146</v>
      </c>
      <c r="E132" s="56">
        <v>7251616</v>
      </c>
      <c r="F132" s="35">
        <v>0</v>
      </c>
      <c r="G132">
        <v>2023</v>
      </c>
    </row>
    <row r="133" spans="1:7" x14ac:dyDescent="0.25">
      <c r="A133" s="4" t="s">
        <v>33</v>
      </c>
      <c r="B133" s="9" t="s">
        <v>69</v>
      </c>
      <c r="C133" s="9" t="s">
        <v>104</v>
      </c>
      <c r="D133" s="9" t="s">
        <v>151</v>
      </c>
      <c r="E133" s="56">
        <v>438840</v>
      </c>
      <c r="F133" s="35">
        <v>2712</v>
      </c>
      <c r="G133">
        <v>2023</v>
      </c>
    </row>
    <row r="134" spans="1:7" ht="15.75" thickBot="1" x14ac:dyDescent="0.3">
      <c r="A134" s="3" t="s">
        <v>34</v>
      </c>
      <c r="B134" s="13" t="s">
        <v>65</v>
      </c>
      <c r="C134" s="13" t="s">
        <v>96</v>
      </c>
      <c r="D134" s="13" t="s">
        <v>143</v>
      </c>
      <c r="E134" s="56">
        <v>80260</v>
      </c>
      <c r="F134" s="65">
        <v>0</v>
      </c>
      <c r="G134">
        <v>2023</v>
      </c>
    </row>
    <row r="135" spans="1:7" ht="15.75" thickBot="1" x14ac:dyDescent="0.3">
      <c r="A135" s="4" t="s">
        <v>35</v>
      </c>
      <c r="B135" s="14" t="s">
        <v>57</v>
      </c>
      <c r="C135" s="14" t="s">
        <v>90</v>
      </c>
      <c r="D135" s="14" t="s">
        <v>143</v>
      </c>
      <c r="E135" s="57">
        <v>7573906</v>
      </c>
      <c r="F135" s="69">
        <v>383653</v>
      </c>
      <c r="G135">
        <v>2023</v>
      </c>
    </row>
    <row r="136" spans="1:7" x14ac:dyDescent="0.25">
      <c r="A136" s="7" t="s">
        <v>36</v>
      </c>
      <c r="B136" s="15" t="s">
        <v>57</v>
      </c>
      <c r="C136" s="15" t="s">
        <v>110</v>
      </c>
      <c r="D136" s="15" t="s">
        <v>143</v>
      </c>
      <c r="E136" s="58">
        <v>5525132.2000000002</v>
      </c>
      <c r="F136" s="65">
        <v>0</v>
      </c>
      <c r="G136">
        <v>2023</v>
      </c>
    </row>
    <row r="137" spans="1:7" x14ac:dyDescent="0.25">
      <c r="A137" s="8" t="s">
        <v>36</v>
      </c>
      <c r="B137" s="9" t="s">
        <v>66</v>
      </c>
      <c r="C137" s="9" t="s">
        <v>111</v>
      </c>
      <c r="D137" s="9" t="s">
        <v>150</v>
      </c>
      <c r="E137" s="56">
        <v>654540</v>
      </c>
      <c r="F137" s="65">
        <v>0</v>
      </c>
      <c r="G137">
        <v>2023</v>
      </c>
    </row>
    <row r="138" spans="1:7" x14ac:dyDescent="0.25">
      <c r="A138" s="7" t="s">
        <v>36</v>
      </c>
      <c r="B138" s="13" t="s">
        <v>76</v>
      </c>
      <c r="C138" s="13" t="s">
        <v>112</v>
      </c>
      <c r="D138" s="13" t="s">
        <v>155</v>
      </c>
      <c r="E138" s="56">
        <v>4274964</v>
      </c>
      <c r="F138" s="65">
        <v>0</v>
      </c>
      <c r="G138">
        <v>2023</v>
      </c>
    </row>
    <row r="139" spans="1:7" x14ac:dyDescent="0.25">
      <c r="A139" s="8" t="s">
        <v>36</v>
      </c>
      <c r="B139" s="9" t="s">
        <v>77</v>
      </c>
      <c r="C139" s="9" t="s">
        <v>77</v>
      </c>
      <c r="D139" s="9" t="s">
        <v>150</v>
      </c>
      <c r="E139" s="56">
        <v>3244129</v>
      </c>
      <c r="F139" s="35">
        <v>37725</v>
      </c>
      <c r="G139">
        <v>2023</v>
      </c>
    </row>
    <row r="140" spans="1:7" x14ac:dyDescent="0.25">
      <c r="A140" s="7" t="s">
        <v>36</v>
      </c>
      <c r="B140" s="13" t="s">
        <v>62</v>
      </c>
      <c r="C140" s="13" t="s">
        <v>113</v>
      </c>
      <c r="D140" s="13" t="s">
        <v>146</v>
      </c>
      <c r="E140" s="56">
        <v>337244</v>
      </c>
      <c r="F140" s="65">
        <v>0</v>
      </c>
      <c r="G140">
        <v>2023</v>
      </c>
    </row>
    <row r="141" spans="1:7" x14ac:dyDescent="0.25">
      <c r="A141" s="8" t="s">
        <v>36</v>
      </c>
      <c r="B141" s="9" t="s">
        <v>65</v>
      </c>
      <c r="C141" s="9" t="s">
        <v>114</v>
      </c>
      <c r="D141" s="9" t="s">
        <v>143</v>
      </c>
      <c r="E141" s="56">
        <v>8437796</v>
      </c>
      <c r="F141" s="35">
        <v>40105</v>
      </c>
      <c r="G141">
        <v>2023</v>
      </c>
    </row>
    <row r="142" spans="1:7" x14ac:dyDescent="0.25">
      <c r="A142" s="7" t="s">
        <v>36</v>
      </c>
      <c r="B142" s="13" t="s">
        <v>65</v>
      </c>
      <c r="C142" s="13" t="s">
        <v>115</v>
      </c>
      <c r="D142" s="13" t="s">
        <v>143</v>
      </c>
      <c r="E142" s="56">
        <v>838603.6</v>
      </c>
      <c r="F142" s="35">
        <v>297903</v>
      </c>
      <c r="G142">
        <v>2023</v>
      </c>
    </row>
    <row r="143" spans="1:7" x14ac:dyDescent="0.25">
      <c r="A143" s="8" t="s">
        <v>36</v>
      </c>
      <c r="B143" s="9" t="s">
        <v>65</v>
      </c>
      <c r="C143" s="9" t="s">
        <v>116</v>
      </c>
      <c r="D143" s="9" t="s">
        <v>143</v>
      </c>
      <c r="E143" s="56">
        <v>11231039</v>
      </c>
      <c r="F143" s="35">
        <v>196071</v>
      </c>
      <c r="G143">
        <v>2023</v>
      </c>
    </row>
    <row r="144" spans="1:7" x14ac:dyDescent="0.25">
      <c r="A144" s="7" t="s">
        <v>36</v>
      </c>
      <c r="B144" s="13" t="s">
        <v>65</v>
      </c>
      <c r="C144" s="13" t="s">
        <v>117</v>
      </c>
      <c r="D144" s="13" t="s">
        <v>143</v>
      </c>
      <c r="E144" s="56">
        <v>3844566</v>
      </c>
      <c r="F144" s="35">
        <v>25233</v>
      </c>
      <c r="G144">
        <v>2023</v>
      </c>
    </row>
    <row r="145" spans="1:7" x14ac:dyDescent="0.25">
      <c r="A145" s="8" t="s">
        <v>36</v>
      </c>
      <c r="B145" s="9" t="s">
        <v>65</v>
      </c>
      <c r="C145" s="9" t="s">
        <v>118</v>
      </c>
      <c r="D145" s="9" t="s">
        <v>143</v>
      </c>
      <c r="E145" s="56">
        <v>211709</v>
      </c>
      <c r="F145" s="35">
        <v>95596</v>
      </c>
      <c r="G145">
        <v>2023</v>
      </c>
    </row>
    <row r="146" spans="1:7" x14ac:dyDescent="0.25">
      <c r="A146" s="7" t="s">
        <v>36</v>
      </c>
      <c r="B146" s="13" t="s">
        <v>65</v>
      </c>
      <c r="C146" s="13" t="s">
        <v>119</v>
      </c>
      <c r="D146" s="13" t="s">
        <v>143</v>
      </c>
      <c r="E146" s="56">
        <v>2136325</v>
      </c>
      <c r="F146" s="35">
        <v>70552</v>
      </c>
      <c r="G146">
        <v>2023</v>
      </c>
    </row>
    <row r="147" spans="1:7" x14ac:dyDescent="0.25">
      <c r="A147" s="8" t="s">
        <v>36</v>
      </c>
      <c r="B147" s="9" t="s">
        <v>65</v>
      </c>
      <c r="C147" s="9" t="s">
        <v>120</v>
      </c>
      <c r="D147" s="9" t="s">
        <v>143</v>
      </c>
      <c r="E147" s="56">
        <v>1322503.48</v>
      </c>
      <c r="F147" s="56">
        <f>25.41%*72256</f>
        <v>18360.249599999999</v>
      </c>
      <c r="G147">
        <v>2023</v>
      </c>
    </row>
    <row r="148" spans="1:7" x14ac:dyDescent="0.25">
      <c r="A148" s="7" t="s">
        <v>36</v>
      </c>
      <c r="B148" s="13" t="s">
        <v>65</v>
      </c>
      <c r="C148" s="13" t="s">
        <v>96</v>
      </c>
      <c r="D148" s="13" t="s">
        <v>143</v>
      </c>
      <c r="E148" s="56">
        <f>25.41%*661814</f>
        <v>168166.9374</v>
      </c>
      <c r="F148" s="35">
        <v>29341</v>
      </c>
      <c r="G148">
        <v>2023</v>
      </c>
    </row>
    <row r="149" spans="1:7" x14ac:dyDescent="0.25">
      <c r="A149" s="8" t="s">
        <v>36</v>
      </c>
      <c r="B149" s="9" t="s">
        <v>65</v>
      </c>
      <c r="C149" s="9" t="s">
        <v>121</v>
      </c>
      <c r="D149" s="9" t="s">
        <v>143</v>
      </c>
      <c r="E149" s="56">
        <v>569210.75</v>
      </c>
      <c r="F149" s="35">
        <v>90816</v>
      </c>
      <c r="G149">
        <v>2023</v>
      </c>
    </row>
    <row r="150" spans="1:7" x14ac:dyDescent="0.25">
      <c r="A150" s="7" t="s">
        <v>36</v>
      </c>
      <c r="B150" s="13" t="s">
        <v>65</v>
      </c>
      <c r="C150" s="13" t="s">
        <v>122</v>
      </c>
      <c r="D150" s="13" t="s">
        <v>143</v>
      </c>
      <c r="E150" s="56">
        <v>1728976.2800000003</v>
      </c>
      <c r="F150" s="71">
        <v>5773.46</v>
      </c>
      <c r="G150">
        <v>2023</v>
      </c>
    </row>
    <row r="151" spans="1:7" x14ac:dyDescent="0.25">
      <c r="A151" s="8" t="s">
        <v>36</v>
      </c>
      <c r="B151" s="9" t="s">
        <v>65</v>
      </c>
      <c r="C151" s="9" t="s">
        <v>123</v>
      </c>
      <c r="D151" s="9" t="s">
        <v>143</v>
      </c>
      <c r="E151" s="63">
        <v>121906.07</v>
      </c>
      <c r="F151" s="71">
        <v>9887</v>
      </c>
      <c r="G151">
        <v>2023</v>
      </c>
    </row>
    <row r="152" spans="1:7" x14ac:dyDescent="0.25">
      <c r="A152" s="7" t="s">
        <v>36</v>
      </c>
      <c r="B152" s="13" t="s">
        <v>65</v>
      </c>
      <c r="C152" s="13" t="s">
        <v>124</v>
      </c>
      <c r="D152" s="13" t="s">
        <v>143</v>
      </c>
      <c r="E152" s="63">
        <v>191012.90000000002</v>
      </c>
      <c r="F152" s="71">
        <v>23900</v>
      </c>
      <c r="G152">
        <v>2023</v>
      </c>
    </row>
    <row r="153" spans="1:7" ht="15.75" thickBot="1" x14ac:dyDescent="0.3">
      <c r="A153" s="8" t="s">
        <v>36</v>
      </c>
      <c r="B153" s="9" t="s">
        <v>64</v>
      </c>
      <c r="C153" s="9" t="s">
        <v>125</v>
      </c>
      <c r="D153" s="9" t="s">
        <v>148</v>
      </c>
      <c r="E153" s="63">
        <v>514624</v>
      </c>
      <c r="F153" s="72">
        <v>17842</v>
      </c>
      <c r="G153">
        <v>2023</v>
      </c>
    </row>
    <row r="154" spans="1:7" ht="15.75" thickBot="1" x14ac:dyDescent="0.3">
      <c r="A154" s="7" t="s">
        <v>36</v>
      </c>
      <c r="B154" s="19" t="s">
        <v>64</v>
      </c>
      <c r="C154" s="19" t="s">
        <v>126</v>
      </c>
      <c r="D154" s="19" t="s">
        <v>148</v>
      </c>
      <c r="E154" s="64">
        <v>193037</v>
      </c>
      <c r="F154" s="68">
        <v>0</v>
      </c>
      <c r="G154">
        <v>2023</v>
      </c>
    </row>
    <row r="155" spans="1:7" ht="15.75" thickBot="1" x14ac:dyDescent="0.3">
      <c r="A155" s="4" t="s">
        <v>37</v>
      </c>
      <c r="B155" s="21" t="s">
        <v>78</v>
      </c>
      <c r="C155" s="21" t="s">
        <v>127</v>
      </c>
      <c r="D155" s="21" t="s">
        <v>127</v>
      </c>
      <c r="E155" s="61">
        <v>57716</v>
      </c>
      <c r="F155" s="65">
        <v>0</v>
      </c>
      <c r="G155">
        <v>2023</v>
      </c>
    </row>
    <row r="156" spans="1:7" ht="15.75" thickBot="1" x14ac:dyDescent="0.3">
      <c r="A156" s="3" t="s">
        <v>38</v>
      </c>
      <c r="B156" s="20" t="s">
        <v>79</v>
      </c>
      <c r="C156" s="20" t="s">
        <v>128</v>
      </c>
      <c r="D156" s="20" t="s">
        <v>156</v>
      </c>
      <c r="E156" s="57">
        <v>3654516</v>
      </c>
      <c r="F156" s="69">
        <f>40551-F133</f>
        <v>37839</v>
      </c>
      <c r="G156">
        <v>2023</v>
      </c>
    </row>
    <row r="157" spans="1:7" ht="15.75" thickBot="1" x14ac:dyDescent="0.3">
      <c r="A157" s="6" t="s">
        <v>39</v>
      </c>
      <c r="B157" s="10" t="s">
        <v>65</v>
      </c>
      <c r="C157" s="10" t="s">
        <v>96</v>
      </c>
      <c r="D157" s="10" t="s">
        <v>143</v>
      </c>
      <c r="E157" s="58">
        <f>830718-E134</f>
        <v>750458</v>
      </c>
      <c r="F157" s="66">
        <v>2809</v>
      </c>
      <c r="G157">
        <v>2023</v>
      </c>
    </row>
    <row r="158" spans="1:7" ht="15.75" thickBot="1" x14ac:dyDescent="0.3">
      <c r="A158" s="6" t="s">
        <v>39</v>
      </c>
      <c r="B158" s="19" t="s">
        <v>64</v>
      </c>
      <c r="C158" s="19" t="s">
        <v>129</v>
      </c>
      <c r="D158" s="19" t="s">
        <v>148</v>
      </c>
      <c r="E158" s="59">
        <v>66904</v>
      </c>
      <c r="F158" s="67">
        <v>0</v>
      </c>
      <c r="G158">
        <v>2023</v>
      </c>
    </row>
    <row r="159" spans="1:7" ht="15.75" thickBot="1" x14ac:dyDescent="0.3">
      <c r="A159" s="4" t="s">
        <v>40</v>
      </c>
      <c r="B159" s="18" t="s">
        <v>73</v>
      </c>
      <c r="C159" s="18" t="s">
        <v>94</v>
      </c>
      <c r="D159" s="18" t="s">
        <v>147</v>
      </c>
      <c r="E159" s="60">
        <v>46969</v>
      </c>
      <c r="F159" s="69">
        <v>58955</v>
      </c>
      <c r="G159">
        <v>2023</v>
      </c>
    </row>
    <row r="160" spans="1:7" x14ac:dyDescent="0.25">
      <c r="A160" s="5" t="s">
        <v>41</v>
      </c>
      <c r="B160" s="15" t="s">
        <v>65</v>
      </c>
      <c r="C160" s="15" t="s">
        <v>98</v>
      </c>
      <c r="D160" s="15" t="s">
        <v>143</v>
      </c>
      <c r="E160" s="58">
        <v>1169854</v>
      </c>
      <c r="F160" s="35">
        <v>0</v>
      </c>
      <c r="G160">
        <v>2023</v>
      </c>
    </row>
    <row r="161" spans="1:7" ht="15.75" thickBot="1" x14ac:dyDescent="0.3">
      <c r="A161" s="5" t="s">
        <v>41</v>
      </c>
      <c r="B161" s="9" t="s">
        <v>65</v>
      </c>
      <c r="C161" s="9" t="s">
        <v>130</v>
      </c>
      <c r="D161" s="9"/>
      <c r="E161" s="56">
        <v>158112</v>
      </c>
      <c r="F161" s="66">
        <v>2891</v>
      </c>
      <c r="G161">
        <v>2023</v>
      </c>
    </row>
    <row r="162" spans="1:7" ht="15.75" thickBot="1" x14ac:dyDescent="0.3">
      <c r="A162" s="5" t="s">
        <v>41</v>
      </c>
      <c r="B162" s="19" t="s">
        <v>62</v>
      </c>
      <c r="C162" s="19" t="s">
        <v>93</v>
      </c>
      <c r="D162" s="19" t="s">
        <v>146</v>
      </c>
      <c r="E162" s="59">
        <v>28675</v>
      </c>
      <c r="F162" s="69">
        <v>48516</v>
      </c>
      <c r="G162">
        <v>2023</v>
      </c>
    </row>
    <row r="163" spans="1:7" x14ac:dyDescent="0.25">
      <c r="A163" s="6" t="s">
        <v>42</v>
      </c>
      <c r="B163" s="10" t="s">
        <v>65</v>
      </c>
      <c r="C163" s="10" t="s">
        <v>96</v>
      </c>
      <c r="D163" s="10" t="s">
        <v>143</v>
      </c>
      <c r="E163" s="58">
        <v>971507</v>
      </c>
      <c r="F163" s="65">
        <v>0</v>
      </c>
      <c r="G163">
        <v>2023</v>
      </c>
    </row>
    <row r="164" spans="1:7" ht="15.75" thickBot="1" x14ac:dyDescent="0.3">
      <c r="A164" s="6" t="s">
        <v>42</v>
      </c>
      <c r="B164" s="23" t="s">
        <v>62</v>
      </c>
      <c r="C164" s="23" t="s">
        <v>100</v>
      </c>
      <c r="D164" s="23" t="s">
        <v>146</v>
      </c>
      <c r="E164" s="46">
        <v>0</v>
      </c>
      <c r="F164" s="68">
        <v>0</v>
      </c>
      <c r="G164">
        <v>2023</v>
      </c>
    </row>
    <row r="165" spans="1:7" ht="15.75" thickBot="1" x14ac:dyDescent="0.3">
      <c r="A165" s="4" t="s">
        <v>43</v>
      </c>
      <c r="B165" s="21" t="s">
        <v>80</v>
      </c>
      <c r="C165" s="21" t="s">
        <v>131</v>
      </c>
      <c r="D165" s="21" t="s">
        <v>157</v>
      </c>
      <c r="E165" s="61">
        <v>17736198</v>
      </c>
      <c r="F165" s="65">
        <v>0</v>
      </c>
      <c r="G165">
        <v>2023</v>
      </c>
    </row>
    <row r="166" spans="1:7" ht="15.75" thickBot="1" x14ac:dyDescent="0.3">
      <c r="A166" s="3" t="s">
        <v>44</v>
      </c>
      <c r="B166" s="20" t="s">
        <v>80</v>
      </c>
      <c r="C166" s="20" t="s">
        <v>131</v>
      </c>
      <c r="D166" s="20" t="s">
        <v>157</v>
      </c>
      <c r="E166" s="57">
        <v>3139918</v>
      </c>
      <c r="F166" s="69">
        <v>586271</v>
      </c>
      <c r="G166">
        <v>2023</v>
      </c>
    </row>
    <row r="167" spans="1:7" x14ac:dyDescent="0.25">
      <c r="A167" s="6" t="s">
        <v>45</v>
      </c>
      <c r="B167" s="10" t="s">
        <v>65</v>
      </c>
      <c r="C167" s="10" t="s">
        <v>96</v>
      </c>
      <c r="D167" s="10" t="s">
        <v>143</v>
      </c>
      <c r="E167" s="58">
        <f>5260255</f>
        <v>5260255</v>
      </c>
      <c r="F167" s="35">
        <v>422185</v>
      </c>
      <c r="G167">
        <v>2023</v>
      </c>
    </row>
    <row r="168" spans="1:7" x14ac:dyDescent="0.25">
      <c r="A168" s="6" t="s">
        <v>45</v>
      </c>
      <c r="B168" s="13" t="s">
        <v>64</v>
      </c>
      <c r="C168" s="13" t="s">
        <v>97</v>
      </c>
      <c r="D168" s="13" t="s">
        <v>148</v>
      </c>
      <c r="E168" s="56">
        <v>6020652</v>
      </c>
      <c r="F168" s="65">
        <v>0</v>
      </c>
      <c r="G168">
        <v>2023</v>
      </c>
    </row>
    <row r="169" spans="1:7" x14ac:dyDescent="0.25">
      <c r="A169" s="6" t="s">
        <v>45</v>
      </c>
      <c r="B169" s="9" t="s">
        <v>57</v>
      </c>
      <c r="C169" s="9" t="s">
        <v>132</v>
      </c>
      <c r="D169" s="9" t="s">
        <v>158</v>
      </c>
      <c r="E169" s="56">
        <v>944749</v>
      </c>
      <c r="F169" s="65">
        <v>0</v>
      </c>
      <c r="G169">
        <v>2023</v>
      </c>
    </row>
    <row r="170" spans="1:7" ht="15.75" thickBot="1" x14ac:dyDescent="0.3">
      <c r="A170" s="6" t="s">
        <v>45</v>
      </c>
      <c r="B170" s="19" t="s">
        <v>57</v>
      </c>
      <c r="C170" s="19" t="s">
        <v>90</v>
      </c>
      <c r="D170" s="19" t="s">
        <v>143</v>
      </c>
      <c r="E170" s="59">
        <v>0</v>
      </c>
      <c r="F170" s="67">
        <v>0</v>
      </c>
      <c r="G170">
        <v>2023</v>
      </c>
    </row>
    <row r="171" spans="1:7" ht="15.75" thickBot="1" x14ac:dyDescent="0.3">
      <c r="A171" s="4" t="s">
        <v>46</v>
      </c>
      <c r="B171" s="18" t="s">
        <v>81</v>
      </c>
      <c r="C171" s="18" t="s">
        <v>133</v>
      </c>
      <c r="D171" s="18" t="s">
        <v>159</v>
      </c>
      <c r="E171" s="60">
        <v>45548252</v>
      </c>
      <c r="F171" s="69">
        <v>68611</v>
      </c>
      <c r="G171">
        <v>2023</v>
      </c>
    </row>
    <row r="172" spans="1:7" x14ac:dyDescent="0.25">
      <c r="A172" s="5" t="s">
        <v>47</v>
      </c>
      <c r="B172" s="15" t="s">
        <v>65</v>
      </c>
      <c r="C172" s="15" t="s">
        <v>96</v>
      </c>
      <c r="D172" s="15" t="s">
        <v>143</v>
      </c>
      <c r="E172" s="58">
        <v>33009600</v>
      </c>
      <c r="F172" s="35">
        <v>0</v>
      </c>
      <c r="G172">
        <v>2023</v>
      </c>
    </row>
    <row r="173" spans="1:7" x14ac:dyDescent="0.25">
      <c r="A173" s="5" t="s">
        <v>47</v>
      </c>
      <c r="B173" s="9" t="s">
        <v>82</v>
      </c>
      <c r="C173" s="9" t="s">
        <v>134</v>
      </c>
      <c r="D173" s="9" t="s">
        <v>143</v>
      </c>
      <c r="E173" s="56">
        <v>6325996</v>
      </c>
      <c r="F173" s="35">
        <v>335424</v>
      </c>
      <c r="G173">
        <v>2023</v>
      </c>
    </row>
    <row r="174" spans="1:7" ht="15.75" thickBot="1" x14ac:dyDescent="0.3">
      <c r="A174" s="5" t="s">
        <v>47</v>
      </c>
      <c r="B174" s="13" t="s">
        <v>57</v>
      </c>
      <c r="C174" s="13" t="s">
        <v>101</v>
      </c>
      <c r="D174" s="13" t="s">
        <v>143</v>
      </c>
      <c r="E174" s="56">
        <v>10213674</v>
      </c>
      <c r="F174" s="66">
        <v>139437</v>
      </c>
      <c r="G174">
        <v>2023</v>
      </c>
    </row>
    <row r="175" spans="1:7" ht="15.75" thickBot="1" x14ac:dyDescent="0.3">
      <c r="A175" s="5" t="s">
        <v>47</v>
      </c>
      <c r="B175" s="11" t="s">
        <v>62</v>
      </c>
      <c r="C175" s="11" t="s">
        <v>100</v>
      </c>
      <c r="D175" s="11" t="s">
        <v>146</v>
      </c>
      <c r="E175" s="59">
        <v>1354737</v>
      </c>
      <c r="F175" s="68">
        <v>0</v>
      </c>
      <c r="G175">
        <v>2023</v>
      </c>
    </row>
    <row r="176" spans="1:7" ht="15.75" thickBot="1" x14ac:dyDescent="0.3">
      <c r="A176" s="3" t="s">
        <v>48</v>
      </c>
      <c r="B176" s="17" t="s">
        <v>83</v>
      </c>
      <c r="C176" s="17" t="s">
        <v>135</v>
      </c>
      <c r="D176" s="17" t="s">
        <v>160</v>
      </c>
      <c r="E176" s="61">
        <v>35676927</v>
      </c>
      <c r="F176" s="65">
        <v>0</v>
      </c>
      <c r="G176">
        <v>2023</v>
      </c>
    </row>
    <row r="177" spans="1:7" ht="15.75" thickBot="1" x14ac:dyDescent="0.3">
      <c r="A177" s="4" t="s">
        <v>49</v>
      </c>
      <c r="B177" s="14" t="s">
        <v>73</v>
      </c>
      <c r="C177" s="14" t="s">
        <v>94</v>
      </c>
      <c r="D177" s="14" t="s">
        <v>147</v>
      </c>
      <c r="E177" s="57">
        <v>103373</v>
      </c>
      <c r="F177" s="70">
        <v>339994</v>
      </c>
      <c r="G177">
        <v>2023</v>
      </c>
    </row>
    <row r="178" spans="1:7" x14ac:dyDescent="0.25">
      <c r="A178" s="5" t="s">
        <v>50</v>
      </c>
      <c r="B178" s="24" t="s">
        <v>57</v>
      </c>
      <c r="C178" s="24" t="s">
        <v>90</v>
      </c>
      <c r="D178" s="24" t="s">
        <v>143</v>
      </c>
      <c r="E178" s="62">
        <v>4737968</v>
      </c>
      <c r="F178" s="65">
        <v>0</v>
      </c>
      <c r="G178">
        <v>2023</v>
      </c>
    </row>
    <row r="179" spans="1:7" ht="15.75" thickBot="1" x14ac:dyDescent="0.3">
      <c r="A179" s="5" t="s">
        <v>50</v>
      </c>
      <c r="B179" s="11" t="s">
        <v>84</v>
      </c>
      <c r="C179" s="11" t="s">
        <v>136</v>
      </c>
      <c r="D179" s="11" t="s">
        <v>161</v>
      </c>
      <c r="E179" s="59">
        <v>36146090</v>
      </c>
      <c r="F179" s="65">
        <v>0</v>
      </c>
      <c r="G179">
        <v>2023</v>
      </c>
    </row>
    <row r="180" spans="1:7" x14ac:dyDescent="0.25">
      <c r="A180" s="5" t="s">
        <v>51</v>
      </c>
      <c r="B180" s="15" t="s">
        <v>85</v>
      </c>
      <c r="C180" s="15" t="s">
        <v>137</v>
      </c>
      <c r="D180" s="15" t="s">
        <v>162</v>
      </c>
      <c r="E180" s="58">
        <v>33934195</v>
      </c>
      <c r="F180" s="65">
        <v>0</v>
      </c>
      <c r="G180">
        <v>2023</v>
      </c>
    </row>
    <row r="181" spans="1:7" ht="15.75" thickBot="1" x14ac:dyDescent="0.3">
      <c r="A181" s="5" t="s">
        <v>51</v>
      </c>
      <c r="B181" s="11" t="s">
        <v>86</v>
      </c>
      <c r="C181" s="11" t="s">
        <v>138</v>
      </c>
      <c r="D181" s="11" t="s">
        <v>162</v>
      </c>
      <c r="E181" s="59">
        <v>25217700</v>
      </c>
      <c r="F181" s="67">
        <v>0</v>
      </c>
      <c r="G181">
        <v>2023</v>
      </c>
    </row>
    <row r="182" spans="1:7" ht="15.75" thickBot="1" x14ac:dyDescent="0.3">
      <c r="A182" s="3" t="s">
        <v>52</v>
      </c>
      <c r="B182" s="16" t="s">
        <v>69</v>
      </c>
      <c r="C182" s="16" t="s">
        <v>104</v>
      </c>
      <c r="D182" s="16" t="s">
        <v>151</v>
      </c>
      <c r="E182" s="60">
        <v>698411</v>
      </c>
      <c r="F182" s="69">
        <v>308</v>
      </c>
      <c r="G182">
        <v>2023</v>
      </c>
    </row>
    <row r="183" spans="1:7" x14ac:dyDescent="0.25">
      <c r="A183" s="6" t="s">
        <v>53</v>
      </c>
      <c r="B183" s="10" t="s">
        <v>57</v>
      </c>
      <c r="C183" s="10" t="s">
        <v>101</v>
      </c>
      <c r="D183" s="10" t="s">
        <v>143</v>
      </c>
      <c r="E183" s="58">
        <v>9687</v>
      </c>
      <c r="F183" s="65">
        <v>0</v>
      </c>
      <c r="G183">
        <v>2023</v>
      </c>
    </row>
    <row r="184" spans="1:7" ht="15.75" thickBot="1" x14ac:dyDescent="0.3">
      <c r="A184" s="6" t="s">
        <v>53</v>
      </c>
      <c r="B184" s="19" t="s">
        <v>57</v>
      </c>
      <c r="C184" s="19" t="s">
        <v>139</v>
      </c>
      <c r="D184" s="19" t="s">
        <v>158</v>
      </c>
      <c r="E184" s="59">
        <v>554854</v>
      </c>
      <c r="F184" s="67">
        <v>0</v>
      </c>
      <c r="G184">
        <v>2023</v>
      </c>
    </row>
    <row r="185" spans="1:7" x14ac:dyDescent="0.25">
      <c r="A185" s="4" t="s">
        <v>54</v>
      </c>
      <c r="B185" s="21" t="s">
        <v>87</v>
      </c>
      <c r="C185" s="21" t="s">
        <v>140</v>
      </c>
      <c r="D185" s="21" t="s">
        <v>163</v>
      </c>
      <c r="E185" s="60">
        <v>0</v>
      </c>
      <c r="F185" s="65">
        <v>0</v>
      </c>
      <c r="G185">
        <v>2023</v>
      </c>
    </row>
    <row r="186" spans="1:7" ht="15.75" thickBot="1" x14ac:dyDescent="0.3">
      <c r="E186" s="28"/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93BC-4CC5-43AC-8FA3-48441129D90A}">
  <dimension ref="A1:B3"/>
  <sheetViews>
    <sheetView workbookViewId="0">
      <selection activeCell="B13" sqref="B13"/>
    </sheetView>
  </sheetViews>
  <sheetFormatPr defaultRowHeight="15" x14ac:dyDescent="0.25"/>
  <cols>
    <col min="2" max="2" width="32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2022</v>
      </c>
      <c r="B2">
        <v>100.9</v>
      </c>
    </row>
    <row r="3" spans="1:2" x14ac:dyDescent="0.25">
      <c r="A3">
        <v>2023</v>
      </c>
      <c r="B3">
        <v>82.5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7D95-96C7-4302-B76B-24EE2FD1F2CE}">
  <dimension ref="A1:I6"/>
  <sheetViews>
    <sheetView topLeftCell="B1" workbookViewId="0">
      <selection activeCell="H8" sqref="H8"/>
    </sheetView>
  </sheetViews>
  <sheetFormatPr defaultRowHeight="15" x14ac:dyDescent="0.25"/>
  <cols>
    <col min="2" max="2" width="21.5703125" bestFit="1" customWidth="1"/>
    <col min="3" max="3" width="31" customWidth="1"/>
    <col min="4" max="4" width="17" customWidth="1"/>
    <col min="5" max="5" width="23.42578125" customWidth="1"/>
    <col min="6" max="6" width="19" customWidth="1"/>
    <col min="7" max="7" width="23.28515625" customWidth="1"/>
    <col min="8" max="8" width="31.85546875" customWidth="1"/>
    <col min="9" max="9" width="19.42578125" customWidth="1"/>
  </cols>
  <sheetData>
    <row r="1" spans="1:9" x14ac:dyDescent="0.25">
      <c r="A1" t="s">
        <v>0</v>
      </c>
      <c r="B1" t="s">
        <v>214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 x14ac:dyDescent="0.25">
      <c r="A2">
        <v>2022</v>
      </c>
      <c r="B2" s="34">
        <v>527637451.46140003</v>
      </c>
      <c r="C2" s="34">
        <v>490944846.11140001</v>
      </c>
      <c r="D2" s="34">
        <v>21145098.080000002</v>
      </c>
      <c r="E2">
        <v>100.9</v>
      </c>
      <c r="F2" s="37">
        <f>C2*E2</f>
        <v>49536334972.640266</v>
      </c>
      <c r="G2" s="37">
        <f>D2*E2</f>
        <v>2133540396.2720003</v>
      </c>
      <c r="H2" s="37">
        <f>(C2+D2)*E2</f>
        <v>51669875368.912262</v>
      </c>
      <c r="I2" s="33">
        <f>D2/(C2+D2)*100</f>
        <v>4.129176587013152</v>
      </c>
    </row>
    <row r="3" spans="1:9" x14ac:dyDescent="0.25">
      <c r="A3">
        <v>2023</v>
      </c>
      <c r="B3" s="34">
        <v>545246160.64751458</v>
      </c>
      <c r="C3" s="34">
        <v>537570838.21000004</v>
      </c>
      <c r="D3" s="34">
        <v>5252391.8175146338</v>
      </c>
      <c r="E3">
        <v>82.5</v>
      </c>
      <c r="F3" s="37">
        <f>C3*E3</f>
        <v>44349594152.325005</v>
      </c>
      <c r="G3" s="37">
        <f>D3*E3</f>
        <v>433322324.94495726</v>
      </c>
      <c r="H3" s="37">
        <f>(C3+D3)*E3</f>
        <v>44782916477.269966</v>
      </c>
      <c r="I3" s="36">
        <f>D3/(C3+D3)*100</f>
        <v>0.96760630845669593</v>
      </c>
    </row>
    <row r="5" spans="1:9" x14ac:dyDescent="0.25">
      <c r="B5" s="32"/>
      <c r="H5" s="76"/>
    </row>
    <row r="6" spans="1:9" x14ac:dyDescent="0.25">
      <c r="B6" s="32"/>
      <c r="H6" s="7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8F16-B3BE-47ED-AA81-9D7EF645E4FF}">
  <dimension ref="A1:D19"/>
  <sheetViews>
    <sheetView workbookViewId="0">
      <selection activeCell="B18" sqref="B18"/>
    </sheetView>
  </sheetViews>
  <sheetFormatPr defaultRowHeight="15" x14ac:dyDescent="0.25"/>
  <cols>
    <col min="1" max="1" width="7.140625" customWidth="1"/>
    <col min="2" max="2" width="25.42578125" customWidth="1"/>
    <col min="3" max="3" width="33" customWidth="1"/>
    <col min="4" max="4" width="27.5703125" customWidth="1"/>
  </cols>
  <sheetData>
    <row r="1" spans="1:4" x14ac:dyDescent="0.25">
      <c r="A1" s="29" t="s">
        <v>0</v>
      </c>
      <c r="B1" s="29" t="s">
        <v>166</v>
      </c>
      <c r="C1" s="29" t="s">
        <v>169</v>
      </c>
      <c r="D1" s="77" t="s">
        <v>213</v>
      </c>
    </row>
    <row r="2" spans="1:4" x14ac:dyDescent="0.25">
      <c r="A2" s="83">
        <v>1999</v>
      </c>
      <c r="B2" s="30">
        <v>772000000</v>
      </c>
      <c r="C2" s="30">
        <v>433000000</v>
      </c>
      <c r="D2" s="78">
        <v>6031000000</v>
      </c>
    </row>
    <row r="3" spans="1:4" x14ac:dyDescent="0.25">
      <c r="A3" s="84">
        <v>2000</v>
      </c>
      <c r="B3" s="31">
        <v>828000000</v>
      </c>
      <c r="C3" s="31">
        <v>465000000</v>
      </c>
      <c r="D3" s="79">
        <v>10462000000</v>
      </c>
    </row>
    <row r="4" spans="1:4" x14ac:dyDescent="0.25">
      <c r="A4" s="83">
        <v>2001</v>
      </c>
      <c r="B4" s="30">
        <v>862000000</v>
      </c>
      <c r="C4" s="30">
        <v>481000000</v>
      </c>
      <c r="D4" s="78">
        <v>10025000000</v>
      </c>
    </row>
    <row r="5" spans="1:4" x14ac:dyDescent="0.25">
      <c r="A5" s="84">
        <v>2002</v>
      </c>
      <c r="B5" s="31">
        <v>740000000</v>
      </c>
      <c r="C5" s="31">
        <v>404000000</v>
      </c>
      <c r="D5" s="79">
        <v>8296000000</v>
      </c>
    </row>
    <row r="6" spans="1:4" x14ac:dyDescent="0.25">
      <c r="A6" s="83">
        <v>2003</v>
      </c>
      <c r="B6" s="30">
        <v>844000000</v>
      </c>
      <c r="C6" s="30">
        <v>429000000</v>
      </c>
      <c r="D6" s="78">
        <v>11788000000</v>
      </c>
    </row>
    <row r="7" spans="1:4" x14ac:dyDescent="0.25">
      <c r="A7" s="84">
        <v>2004</v>
      </c>
      <c r="B7" s="31">
        <v>909000000</v>
      </c>
      <c r="C7" s="31">
        <v>455000000</v>
      </c>
      <c r="D7" s="79">
        <v>16993000000</v>
      </c>
    </row>
    <row r="8" spans="1:4" x14ac:dyDescent="0.25">
      <c r="A8" s="83">
        <v>2005</v>
      </c>
      <c r="B8" s="30">
        <v>917600000</v>
      </c>
      <c r="C8" s="30">
        <v>456400000</v>
      </c>
      <c r="D8" s="78">
        <v>12313852000</v>
      </c>
    </row>
    <row r="9" spans="1:4" x14ac:dyDescent="0.25">
      <c r="A9" s="84">
        <v>2006</v>
      </c>
      <c r="B9" s="31">
        <v>858200000</v>
      </c>
      <c r="C9" s="31">
        <v>417890000</v>
      </c>
      <c r="D9" s="79">
        <v>27176700000</v>
      </c>
    </row>
    <row r="10" spans="1:4" x14ac:dyDescent="0.25">
      <c r="A10" s="83">
        <v>2007</v>
      </c>
      <c r="B10" s="30">
        <v>801970000</v>
      </c>
      <c r="C10" s="30">
        <v>381820000</v>
      </c>
      <c r="D10" s="78">
        <v>29200600000</v>
      </c>
    </row>
    <row r="11" spans="1:4" x14ac:dyDescent="0.25">
      <c r="A11" s="84">
        <v>2008</v>
      </c>
      <c r="B11" s="31">
        <v>765250000</v>
      </c>
      <c r="C11" s="31">
        <v>406190000</v>
      </c>
      <c r="D11" s="79">
        <v>41217000000</v>
      </c>
    </row>
    <row r="12" spans="1:4" x14ac:dyDescent="0.25">
      <c r="A12" s="83">
        <v>2009</v>
      </c>
      <c r="B12" s="30">
        <v>780640000</v>
      </c>
      <c r="C12" s="30">
        <v>336161000</v>
      </c>
      <c r="D12" s="78">
        <v>20803649000</v>
      </c>
    </row>
    <row r="13" spans="1:4" x14ac:dyDescent="0.25">
      <c r="A13" s="84">
        <v>2010</v>
      </c>
      <c r="B13" s="31">
        <v>894506000</v>
      </c>
      <c r="C13" s="31">
        <v>387632000</v>
      </c>
      <c r="D13" s="79">
        <v>32698334000</v>
      </c>
    </row>
    <row r="14" spans="1:4" x14ac:dyDescent="0.25">
      <c r="A14" s="83">
        <v>2011</v>
      </c>
      <c r="B14" s="30">
        <v>866245000</v>
      </c>
      <c r="C14" s="30">
        <v>385937000</v>
      </c>
      <c r="D14" s="78">
        <v>45560405000</v>
      </c>
    </row>
    <row r="15" spans="1:4" x14ac:dyDescent="0.25">
      <c r="A15" s="84">
        <v>2012</v>
      </c>
      <c r="B15" s="31">
        <v>853126000</v>
      </c>
      <c r="C15" s="31">
        <v>366822000</v>
      </c>
      <c r="D15" s="79">
        <v>42093340000</v>
      </c>
    </row>
    <row r="16" spans="1:4" x14ac:dyDescent="0.25">
      <c r="A16" s="83">
        <v>2013</v>
      </c>
      <c r="B16" s="30">
        <v>800488000</v>
      </c>
      <c r="C16" s="30">
        <v>340767000</v>
      </c>
      <c r="D16" s="78">
        <v>38460235000</v>
      </c>
    </row>
    <row r="17" spans="1:4" x14ac:dyDescent="0.25">
      <c r="A17" s="84">
        <v>2014</v>
      </c>
      <c r="B17" s="31">
        <v>798542000</v>
      </c>
      <c r="C17" s="31">
        <v>349622000</v>
      </c>
      <c r="D17" s="79">
        <v>36150861000</v>
      </c>
    </row>
    <row r="18" spans="1:4" x14ac:dyDescent="0.25">
      <c r="A18" s="85">
        <v>2022</v>
      </c>
      <c r="B18" s="80">
        <v>490944846.11140007</v>
      </c>
      <c r="D18">
        <f>'historical production &amp; revenue'!B18*100.9</f>
        <v>49536334972.640266</v>
      </c>
    </row>
    <row r="19" spans="1:4" x14ac:dyDescent="0.25">
      <c r="A19">
        <v>2023</v>
      </c>
      <c r="B19" s="81">
        <v>537570838.21000004</v>
      </c>
      <c r="D19" s="82">
        <f>B19*82.5</f>
        <v>44349594152.325005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E183-B7D2-4905-8CB7-7A8FD0E145F7}">
  <dimension ref="A1:E17"/>
  <sheetViews>
    <sheetView workbookViewId="0">
      <selection activeCell="D17" sqref="D17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22" bestFit="1" customWidth="1"/>
    <col min="4" max="4" width="40" bestFit="1" customWidth="1"/>
    <col min="5" max="5" width="31.5703125" bestFit="1" customWidth="1"/>
  </cols>
  <sheetData>
    <row r="1" spans="1:5" x14ac:dyDescent="0.25">
      <c r="A1" s="1" t="s">
        <v>0</v>
      </c>
      <c r="B1" s="29" t="s">
        <v>166</v>
      </c>
      <c r="C1" s="29" t="s">
        <v>167</v>
      </c>
      <c r="D1" s="29" t="s">
        <v>168</v>
      </c>
      <c r="E1" s="29" t="s">
        <v>169</v>
      </c>
    </row>
    <row r="2" spans="1:5" x14ac:dyDescent="0.25">
      <c r="A2" s="74">
        <v>1999</v>
      </c>
      <c r="B2" s="30">
        <v>772000000</v>
      </c>
      <c r="C2" s="30">
        <v>367000000</v>
      </c>
      <c r="D2" s="30">
        <v>66000000</v>
      </c>
      <c r="E2" s="30">
        <v>433000000</v>
      </c>
    </row>
    <row r="3" spans="1:5" x14ac:dyDescent="0.25">
      <c r="A3" s="75">
        <v>2000</v>
      </c>
      <c r="B3" s="31">
        <v>828000000</v>
      </c>
      <c r="C3" s="31">
        <v>429000000</v>
      </c>
      <c r="D3" s="31">
        <v>36000000</v>
      </c>
      <c r="E3" s="31">
        <v>465000000</v>
      </c>
    </row>
    <row r="4" spans="1:5" x14ac:dyDescent="0.25">
      <c r="A4" s="74">
        <v>2001</v>
      </c>
      <c r="B4" s="30">
        <v>862000000</v>
      </c>
      <c r="C4" s="30">
        <v>397000000</v>
      </c>
      <c r="D4" s="30">
        <v>84000000</v>
      </c>
      <c r="E4" s="30">
        <v>481000000</v>
      </c>
    </row>
    <row r="5" spans="1:5" x14ac:dyDescent="0.25">
      <c r="A5" s="75">
        <v>2002</v>
      </c>
      <c r="B5" s="31">
        <v>740000000</v>
      </c>
      <c r="C5" s="31">
        <v>325000000</v>
      </c>
      <c r="D5" s="31">
        <v>79000000</v>
      </c>
      <c r="E5" s="31">
        <v>404000000</v>
      </c>
    </row>
    <row r="6" spans="1:5" x14ac:dyDescent="0.25">
      <c r="A6" s="74">
        <v>2003</v>
      </c>
      <c r="B6" s="30">
        <v>844000000</v>
      </c>
      <c r="C6" s="30">
        <v>385000000</v>
      </c>
      <c r="D6" s="30">
        <v>44000000</v>
      </c>
      <c r="E6" s="30">
        <v>429000000</v>
      </c>
    </row>
    <row r="7" spans="1:5" x14ac:dyDescent="0.25">
      <c r="A7" s="75">
        <v>2004</v>
      </c>
      <c r="B7" s="31">
        <v>909000000</v>
      </c>
      <c r="C7" s="31">
        <v>416000000</v>
      </c>
      <c r="D7" s="31">
        <v>39000000</v>
      </c>
      <c r="E7" s="31">
        <v>455000000</v>
      </c>
    </row>
    <row r="8" spans="1:5" x14ac:dyDescent="0.25">
      <c r="A8" s="74">
        <v>2005</v>
      </c>
      <c r="B8" s="30">
        <v>917600000</v>
      </c>
      <c r="C8" s="30">
        <v>295500000</v>
      </c>
      <c r="D8" s="30">
        <v>160900000</v>
      </c>
      <c r="E8" s="30">
        <v>456400000</v>
      </c>
    </row>
    <row r="9" spans="1:5" x14ac:dyDescent="0.25">
      <c r="A9" s="75">
        <v>2006</v>
      </c>
      <c r="B9" s="31">
        <v>858200000</v>
      </c>
      <c r="C9" s="31">
        <v>263040000</v>
      </c>
      <c r="D9" s="31">
        <v>154850000</v>
      </c>
      <c r="E9" s="31">
        <v>417890000</v>
      </c>
    </row>
    <row r="10" spans="1:5" x14ac:dyDescent="0.25">
      <c r="A10" s="74">
        <v>2007</v>
      </c>
      <c r="B10" s="30">
        <v>801970000</v>
      </c>
      <c r="C10" s="30">
        <v>224510000</v>
      </c>
      <c r="D10" s="30">
        <v>157310000</v>
      </c>
      <c r="E10" s="30">
        <v>381820000</v>
      </c>
    </row>
    <row r="11" spans="1:5" x14ac:dyDescent="0.25">
      <c r="A11" s="75">
        <v>2008</v>
      </c>
      <c r="B11" s="31">
        <v>765250000</v>
      </c>
      <c r="C11" s="31">
        <v>242530000</v>
      </c>
      <c r="D11" s="31">
        <v>163660000</v>
      </c>
      <c r="E11" s="31">
        <v>406190000</v>
      </c>
    </row>
    <row r="12" spans="1:5" x14ac:dyDescent="0.25">
      <c r="A12" s="74">
        <v>2009</v>
      </c>
      <c r="B12" s="30">
        <v>780640000</v>
      </c>
      <c r="C12" s="30">
        <v>174247000</v>
      </c>
      <c r="D12" s="30">
        <v>161914000</v>
      </c>
      <c r="E12" s="30">
        <v>336161000</v>
      </c>
    </row>
    <row r="13" spans="1:5" x14ac:dyDescent="0.25">
      <c r="A13" s="75">
        <v>2010</v>
      </c>
      <c r="B13" s="31">
        <v>894506000</v>
      </c>
      <c r="C13" s="31">
        <v>221109000</v>
      </c>
      <c r="D13" s="31">
        <v>166523000</v>
      </c>
      <c r="E13" s="31">
        <v>387632000</v>
      </c>
    </row>
    <row r="14" spans="1:5" x14ac:dyDescent="0.25">
      <c r="A14" s="74">
        <v>2011</v>
      </c>
      <c r="B14" s="30">
        <v>866245000</v>
      </c>
      <c r="C14" s="30">
        <v>221483000</v>
      </c>
      <c r="D14" s="30">
        <v>164454000</v>
      </c>
      <c r="E14" s="30">
        <v>385937000</v>
      </c>
    </row>
    <row r="15" spans="1:5" x14ac:dyDescent="0.25">
      <c r="A15" s="75">
        <v>2012</v>
      </c>
      <c r="B15" s="31">
        <v>853126000</v>
      </c>
      <c r="C15" s="31">
        <v>264479000</v>
      </c>
      <c r="D15" s="31">
        <v>162343000</v>
      </c>
      <c r="E15" s="31">
        <v>366822000</v>
      </c>
    </row>
    <row r="16" spans="1:5" x14ac:dyDescent="0.25">
      <c r="A16" s="74">
        <v>2013</v>
      </c>
      <c r="B16" s="30">
        <v>800488000</v>
      </c>
      <c r="C16" s="30">
        <v>181953000</v>
      </c>
      <c r="D16" s="30">
        <v>158814000</v>
      </c>
      <c r="E16" s="30">
        <v>340767000</v>
      </c>
    </row>
    <row r="17" spans="1:5" x14ac:dyDescent="0.25">
      <c r="A17" s="75">
        <v>2014</v>
      </c>
      <c r="B17" s="31">
        <v>798542000</v>
      </c>
      <c r="C17" s="31">
        <v>189421000</v>
      </c>
      <c r="D17" s="31">
        <v>160201000</v>
      </c>
      <c r="E17" s="31">
        <v>349622000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2A5-DB4E-423F-8CC7-47703F978CCF}">
  <dimension ref="A1:D17"/>
  <sheetViews>
    <sheetView workbookViewId="0">
      <selection activeCell="C19" sqref="C19"/>
    </sheetView>
  </sheetViews>
  <sheetFormatPr defaultRowHeight="15" x14ac:dyDescent="0.25"/>
  <cols>
    <col min="1" max="1" width="7.28515625" bestFit="1" customWidth="1"/>
    <col min="2" max="2" width="39.28515625" bestFit="1" customWidth="1"/>
    <col min="3" max="3" width="45.42578125" bestFit="1" customWidth="1"/>
    <col min="4" max="4" width="42.85546875" bestFit="1" customWidth="1"/>
  </cols>
  <sheetData>
    <row r="1" spans="1:4" x14ac:dyDescent="0.25">
      <c r="A1" t="s">
        <v>0</v>
      </c>
      <c r="B1" s="29" t="s">
        <v>170</v>
      </c>
      <c r="C1" s="29" t="s">
        <v>171</v>
      </c>
      <c r="D1" s="29" t="s">
        <v>172</v>
      </c>
    </row>
    <row r="2" spans="1:4" x14ac:dyDescent="0.25">
      <c r="A2">
        <v>1999</v>
      </c>
      <c r="B2" s="30">
        <v>5455000000</v>
      </c>
      <c r="C2" s="30">
        <v>5727000000</v>
      </c>
      <c r="D2" s="30">
        <v>6031000000</v>
      </c>
    </row>
    <row r="3" spans="1:4" x14ac:dyDescent="0.25">
      <c r="A3">
        <v>2000</v>
      </c>
      <c r="B3" s="31">
        <v>13109000000</v>
      </c>
      <c r="C3" s="31">
        <v>13422000000</v>
      </c>
      <c r="D3" s="31">
        <v>10462000000</v>
      </c>
    </row>
    <row r="4" spans="1:4" x14ac:dyDescent="0.25">
      <c r="A4">
        <v>2001</v>
      </c>
      <c r="B4" s="30">
        <v>13047000000</v>
      </c>
      <c r="C4" s="30">
        <v>13364000000</v>
      </c>
      <c r="D4" s="30">
        <v>10025000000</v>
      </c>
    </row>
    <row r="5" spans="1:4" x14ac:dyDescent="0.25">
      <c r="A5">
        <v>2002</v>
      </c>
      <c r="B5" s="31">
        <v>7228000000</v>
      </c>
      <c r="C5" s="31">
        <v>7574000000</v>
      </c>
      <c r="D5" s="31">
        <v>8296000000</v>
      </c>
    </row>
    <row r="6" spans="1:4" x14ac:dyDescent="0.25">
      <c r="A6">
        <v>2003</v>
      </c>
      <c r="B6" s="30">
        <v>12902000000</v>
      </c>
      <c r="C6" s="30">
        <v>13362000000</v>
      </c>
      <c r="D6" s="30">
        <v>11788000000</v>
      </c>
    </row>
    <row r="7" spans="1:4" x14ac:dyDescent="0.25">
      <c r="A7">
        <v>2004</v>
      </c>
      <c r="B7" s="31">
        <v>23292000000</v>
      </c>
      <c r="C7" s="31">
        <v>23657000000</v>
      </c>
      <c r="D7" s="31">
        <v>16993000000</v>
      </c>
    </row>
    <row r="8" spans="1:4" x14ac:dyDescent="0.25">
      <c r="A8">
        <v>2005</v>
      </c>
      <c r="B8" s="30">
        <v>28067000000</v>
      </c>
      <c r="C8" s="30">
        <v>28090000000</v>
      </c>
      <c r="D8" s="30">
        <v>12313852000</v>
      </c>
    </row>
    <row r="9" spans="1:4" x14ac:dyDescent="0.25">
      <c r="A9">
        <v>2006</v>
      </c>
      <c r="B9" s="31">
        <v>44314000000</v>
      </c>
      <c r="C9" s="31">
        <v>44686824000</v>
      </c>
      <c r="D9" s="31">
        <v>27176700000</v>
      </c>
    </row>
    <row r="10" spans="1:4" x14ac:dyDescent="0.25">
      <c r="A10">
        <v>2007</v>
      </c>
      <c r="B10" s="30">
        <v>43301000000</v>
      </c>
      <c r="C10" s="30">
        <v>43781712000</v>
      </c>
      <c r="D10" s="30">
        <v>29200600000</v>
      </c>
    </row>
    <row r="11" spans="1:4" x14ac:dyDescent="0.25">
      <c r="A11">
        <v>2008</v>
      </c>
      <c r="B11" s="31">
        <v>59773000000</v>
      </c>
      <c r="C11" s="31">
        <v>60364109000</v>
      </c>
      <c r="D11" s="31">
        <v>41217000000</v>
      </c>
    </row>
    <row r="12" spans="1:4" x14ac:dyDescent="0.25">
      <c r="A12">
        <v>2009</v>
      </c>
      <c r="B12" s="30">
        <v>27170911000</v>
      </c>
      <c r="C12" s="30">
        <v>30129486000</v>
      </c>
      <c r="D12" s="30">
        <v>20803649000</v>
      </c>
    </row>
    <row r="13" spans="1:4" x14ac:dyDescent="0.25">
      <c r="A13">
        <v>2010</v>
      </c>
      <c r="B13" s="31">
        <v>41452008000</v>
      </c>
      <c r="C13" s="31">
        <v>44944995000</v>
      </c>
      <c r="D13" s="31">
        <v>32698334000</v>
      </c>
    </row>
    <row r="14" spans="1:4" x14ac:dyDescent="0.25">
      <c r="A14">
        <v>2011</v>
      </c>
      <c r="B14" s="30">
        <v>63138647000</v>
      </c>
      <c r="C14" s="30">
        <v>68442328000</v>
      </c>
      <c r="D14" s="30">
        <v>45560405000</v>
      </c>
    </row>
    <row r="15" spans="1:4" x14ac:dyDescent="0.25">
      <c r="A15">
        <v>2012</v>
      </c>
      <c r="B15" s="31">
        <v>57297674000</v>
      </c>
      <c r="C15" s="31">
        <v>62944355000</v>
      </c>
      <c r="D15" s="31">
        <v>42093340000</v>
      </c>
    </row>
    <row r="16" spans="1:4" x14ac:dyDescent="0.25">
      <c r="A16">
        <v>2013</v>
      </c>
      <c r="B16" s="30">
        <v>52670137000</v>
      </c>
      <c r="C16" s="30">
        <v>58079137000</v>
      </c>
      <c r="D16" s="30">
        <v>38460235000</v>
      </c>
    </row>
    <row r="17" spans="1:4" x14ac:dyDescent="0.25">
      <c r="A17">
        <v>2014</v>
      </c>
      <c r="B17" s="31">
        <v>50086316000</v>
      </c>
      <c r="C17" s="31">
        <v>54200232000</v>
      </c>
      <c r="D17" s="31">
        <v>36150861000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e a d 7 4 0 - b b e 5 - 4 2 1 8 - a 4 b 1 - e 5 0 9 4 3 2 e 4 8 8 5 "   x m l n s = " h t t p : / / s c h e m a s . m i c r o s o f t . c o m / D a t a M a s h u p " > A A A A A P k F A A B Q S w M E F A A C A A g A O 1 x x W h j W M a u l A A A A 9 g A A A B I A H A B D b 2 5 m a W c v U G F j a 2 F n Z S 5 4 b W w g o h g A K K A U A A A A A A A A A A A A A A A A A A A A A A A A A A A A h Y 9 B D o I w F E S v Q r q n L Y i J I Z + y c C u J C d G 4 J a V C I 3 w M L Z a 7 u f B I X k G M o u 5 c z s y b Z O Z + v U E 6 t o 1 3 U b 3 R H S Y k o J x 4 C m V X a q w S M t i j v y K p g G 0 h T 0 W l v A l G E 4 9 G J 6 S 2 9 h w z 5 p y j b k G 7 v m I h 5 w E 7 Z J t c 1 q o t f I 3 G F i g V + b T K / y 0 i Y P 8 a I 0 I a R J x G f E k 5 s N m E T O M X C K e 9 z / T H h P X Q 2 K F X Q q G / y 4 H N E t j 7 g 3 g A U E s D B B Q A A g A I A D t c c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X H F a j Y 1 + B v I C A A D x D A A A E w A c A E Z v c m 1 1 b G F z L 1 N l Y 3 R p b 2 4 x L m 0 g o h g A K K A U A A A A A A A A A A A A A A A A A A A A A A A A A A A A 7 V Z L b + I w E L 4 j 8 R + s 7 I V K W b r Q t y o O F I E W q a U t t K x W V V W Z Z A r Z G h v Z T h + L + O 8 7 T k A E E p e 0 9 L g 5 O H 6 M 5 / v m K S v w d C A 4 6 c X / y m m x U C y o E Z X g k x s 6 Y F A l N c J A F w s E v 5 4 I p Q e 4 0 3 z 1 g J U b o Z T A 9 S 8 h n w Z C P J V 2 p n c d O o a a E 9 9 0 7 m d 3 D c E 1 i t y 7 s Y J v T m N E + d A o f 5 u A g 5 o i 0 f K N p F w 9 C j l u C B a O u T l U p R j N n U 6 d K y n 8 0 A O p H J d o P C M a X v X M J V O n I U M f Y m W W I 5 D j g F O W O l 4 c k M s J S K q F T E m 0 A u V R F v x F t j E B 4 6 F a L b E g f U M X C M 7 0 C E g f l A J G F o p 4 O B 6 A j M F G 8 K h 3 S Y 8 O h K Z D y J D 4 D d Q w a H N 9 u F 8 2 9 s x m O 0 u n 0 U m g 5 1 S a 1 B s R d L l v 9 Z 4 q r b l 5 3 Y U 3 a G E Z N 9 D w p M 0 J w C 5 M G P X w f p + y M B G n + X 6 0 W 7 L x c p 2 z c z M I z t / I e T A c a c e d X 5 Q L D Y a C u x I + K 3 r F C r / G E i H P z C C p U u S M A f e 3 w q 3 m x K 0 g Z t M Y 3 F S e p M 9 C f Y H N e z m x q w j b M k a 3 h P S o L 7 7 C 7 v 2 c 2 H s I e 9 0 2 4 N c h J e 2 B g K 1 g D 3 L C 7 i P g F f B 4 5 A E f a s E / C N w K m A b T 4 b r i R S 1 h e 8 C w C 5 q 9 F O g B V g 2 Y B N c y h A 1 1 W X m 3 M F e x T W W m + t T m 8 l x R U r F Y Y C G X a c i q t Y f W U K w B u z x k z H U 6 u / V 0 B K I r b l a f t a b A U c 4 U O M T g N 3 4 2 + 8 3 u Z W c + j W a W J P g A g + O c D I 4 Q t n 5 + 0 W m b f / T b H v s k J / Z x 1 O M w t J j 9 l N z O V 7 g M 6 P d b K 5 F l / 7 c 3 2 h 8 5 G Z y Y m g 9 0 N A 4 2 1 d 4 i r 2 3 p W 8 1 V g M g t m b j F Q s A t 2 t I v m I f K 5 9 8 w D 5 X / r 5 i t X j F m 9 w L i A C U g q S Y t J l 5 I T 9 N o X U q c X T G q j R d 3 M g A u g K p Q w h i j Q Z p S L u 1 N y N S x H E Z j 0 A H a j V S o 5 4 W S e m 8 Z k l 1 4 D L m / m y R W 9 / + E S h v 9 W Q 5 A b x t n L 4 W I 9 c 3 W B W y 3 k d n z 5 p 8 s r u j I + l p b u H E l Y 1 a T J J 0 X m a m w j e s z w m 1 x Q G Z U 3 g n D R r 9 / P m l n K 6 0 h H Y P T f 1 B L A Q I t A B Q A A g A I A D t c c V o Y 1 j G r p Q A A A P Y A A A A S A A A A A A A A A A A A A A A A A A A A A A B D b 2 5 m a W c v U G F j a 2 F n Z S 5 4 b W x Q S w E C L Q A U A A I A C A A 7 X H F a D 8 r p q 6 Q A A A D p A A A A E w A A A A A A A A A A A A A A A A D x A A A A W 0 N v b n R l b n R f V H l w Z X N d L n h t b F B L A Q I t A B Q A A g A I A D t c c V q N j X 4 G 8 g I A A P E M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l A A A A A A A A 6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m F k N m U 0 N S 0 1 O G M w L T Q 2 Z D Y t O T I 4 M y 0 2 Y T g y M G U 4 M z V h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1 Q x M D o z M z o 1 M S 4 z O T Q w M D E w W i I g L z 4 8 R W 5 0 c n k g V H l w Z T 0 i R m l s b E N v b H V t b l R 5 c G V z I i B W Y W x 1 Z T 0 i c 0 J n W U d C Z 1 V G Q X c 9 P S I g L z 4 8 R W 5 0 c n k g V H l w Z T 0 i R m l s b E N v b H V t b k 5 h b W V z I i B W Y W x 1 Z T 0 i c 1 s m c X V v d D t Q c m 9 k d W N l c n M m c X V v d D s s J n F 1 b 3 Q 7 Q 3 J 1 Z G U g V H l w Z S Z x d W 9 0 O y w m c X V v d D t D c n V k Z S B U Z X J t a W 5 h b C Z x d W 9 0 O y w m c X V v d D t U Z X J t a W 5 h b C B P c G V y Y X R v c i Z x d W 9 0 O y w m c X V v d D t G a X N j Y W x p e m V k I F B y b 2 R 1 Y 3 R p b 2 4 9 P S B Q c m 9 k d W N 0 a W 9 u I F Z v b H V t Z S B v b i B 0 a G U g V m V z c 2 V s I C Z x d W 9 0 O y w m c X V v d D t U a G V m d C 8 g U 2 F i b 3 R h Z 2 U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Q c m 9 k d W N l c n M s M H 0 m c X V v d D s s J n F 1 b 3 Q 7 U 2 V j d G l v b j E v V G F i b G U y L 0 F 1 d G 9 S Z W 1 v d m V k Q 2 9 s d W 1 u c z E u e 0 N y d W R l I F R 5 c G U s M X 0 m c X V v d D s s J n F 1 b 3 Q 7 U 2 V j d G l v b j E v V G F i b G U y L 0 F 1 d G 9 S Z W 1 v d m V k Q 2 9 s d W 1 u c z E u e 0 N y d W R l I F R l c m 1 p b m F s L D J 9 J n F 1 b 3 Q 7 L C Z x d W 9 0 O 1 N l Y 3 R p b 2 4 x L 1 R h Y m x l M i 9 B d X R v U m V t b 3 Z l Z E N v b H V t b n M x L n t U Z X J t a W 5 h b C B P c G V y Y X R v c i w z f S Z x d W 9 0 O y w m c X V v d D t T Z W N 0 a W 9 u M S 9 U Y W J s Z T I v Q X V 0 b 1 J l b W 9 2 Z W R D b 2 x 1 b W 5 z M S 5 7 R m l z Y 2 F s a X p l Z C B Q c m 9 k d W N 0 a W 9 u P T 0 g U H J v Z H V j d G l v b i B W b 2 x 1 b W U g b 2 4 g d G h l I F Z l c 3 N l b C A s N H 0 m c X V v d D s s J n F 1 b 3 Q 7 U 2 V j d G l v b j E v V G F i b G U y L 0 F 1 d G 9 S Z W 1 v d m V k Q 2 9 s d W 1 u c z E u e 1 R o Z W Z 0 L y B T Y W J v d G F n Z S w 1 f S Z x d W 9 0 O y w m c X V v d D t T Z W N 0 a W 9 u M S 9 U Y W J s Z T I v Q X V 0 b 1 J l b W 9 2 Z W R D b 2 x 1 b W 5 z M S 5 7 W W V h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I v Q X V 0 b 1 J l b W 9 2 Z W R D b 2 x 1 b W 5 z M S 5 7 U H J v Z H V j Z X J z L D B 9 J n F 1 b 3 Q 7 L C Z x d W 9 0 O 1 N l Y 3 R p b 2 4 x L 1 R h Y m x l M i 9 B d X R v U m V t b 3 Z l Z E N v b H V t b n M x L n t D c n V k Z S B U e X B l L D F 9 J n F 1 b 3 Q 7 L C Z x d W 9 0 O 1 N l Y 3 R p b 2 4 x L 1 R h Y m x l M i 9 B d X R v U m V t b 3 Z l Z E N v b H V t b n M x L n t D c n V k Z S B U Z X J t a W 5 h b C w y f S Z x d W 9 0 O y w m c X V v d D t T Z W N 0 a W 9 u M S 9 U Y W J s Z T I v Q X V 0 b 1 J l b W 9 2 Z W R D b 2 x 1 b W 5 z M S 5 7 V G V y b W l u Y W w g T 3 B l c m F 0 b 3 I s M 3 0 m c X V v d D s s J n F 1 b 3 Q 7 U 2 V j d G l v b j E v V G F i b G U y L 0 F 1 d G 9 S Z W 1 v d m V k Q 2 9 s d W 1 u c z E u e 0 Z p c 2 N h b G l 6 Z W Q g U H J v Z H V j d G l v b j 0 9 I F B y b 2 R 1 Y 3 R p b 2 4 g V m 9 s d W 1 l I G 9 u I H R o Z S B W Z X N z Z W w g L D R 9 J n F 1 b 3 Q 7 L C Z x d W 9 0 O 1 N l Y 3 R p b 2 4 x L 1 R h Y m x l M i 9 B d X R v U m V t b 3 Z l Z E N v b H V t b n M x L n t U a G V m d C 8 g U 2 F i b 3 R h Z 2 U s N X 0 m c X V v d D s s J n F 1 b 3 Q 7 U 2 V j d G l v b j E v V G F i b G U y L 0 F 1 d G 9 S Z W 1 v d m V k Q 2 9 s d W 1 u c z E u e 1 l l Y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T Z m M 2 U z O C 1 l Y T V k L T Q z Y T Y t O T J m Y S 0 4 Z D U 5 Y W Y 1 O D k x M j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W W V h c i Z x d W 9 0 O y w m c X V v d D t Q c m 9 k d W N l c n M m c X V v d D s s J n F 1 b 3 Q 7 Q 3 J 1 Z G U g V H l w Z S Z x d W 9 0 O y w m c X V v d D t D c n V k Z S B U Z X J t a W 5 h b C Z x d W 9 0 O y w m c X V v d D t U Z X J t a W 5 h b C B P c G V y Y X R v c i Z x d W 9 0 O y w m c X V v d D t N Z X R l c m V k I F B y b 2 R 1 Y 3 R p b 2 4 g Y X Q g R m x v d y B T d G F 0 a W 9 u I C h Q c m 9 k d W N 0 a W 9 u I F B s Y X R m b 3 J t K S Z x d W 9 0 O y w m c X V v d D t U a G V m d C 8 g U 2 F i b 3 R h Z 2 U m c X V v d D s s J n F 1 b 3 Q 7 V G V y b W 5 h b C B B Z G p 1 c 3 R t Z W 5 0 I C Z x d W 9 0 O y w m c X V v d D t N Z W F z d X J l b W V u d C B F c n J v c i Z x d W 9 0 O y w m c X V v d D t B c m l 0 a G 1 l d G l j Y W w g S W 5 h Y 2 N 1 c m F j e S Z x d W 9 0 O y w m c X V v d D t S Z W Z 1 b m Q v I F B y b 2 R 1 Y 3 R p b 2 4 g Q W R q d X N 0 b W V u d C Z x d W 9 0 O y w m c X V v d D t G a X N j Y W x p e m V k I F B y b 2 R 1 Y 3 R p b 2 4 9 P S B Q c m 9 k d W N 0 a W 9 u I F Z v b H V t Z S B v b i B 0 a G U g V m V z c 2 V s I C Z x d W 9 0 O 1 0 i I C 8 + P E V u d H J 5 I F R 5 c G U 9 I k Z p b G x D b 2 x 1 b W 5 U e X B l c y I g V m F s d W U 9 I n N B d 1 l H Q m d Z R k J R T U Z C U V V G I i A v P j x F b n R y e S B U e X B l P S J G a W x s T G F z d F V w Z G F 0 Z W Q i I F Z h b H V l P S J k M j A y N S 0 w M y 0 x N 1 Q x M D o z M z o 1 M C 4 5 N j M z N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X z E v Q X V 0 b 1 J l b W 9 2 Z W R D b 2 x 1 b W 5 z M S 5 7 W W V h c i w w f S Z x d W 9 0 O y w m c X V v d D t T Z W N 0 a W 9 u M S 9 U Y W J s Z T J f M S 9 B d X R v U m V t b 3 Z l Z E N v b H V t b n M x L n t Q c m 9 k d W N l c n M s M X 0 m c X V v d D s s J n F 1 b 3 Q 7 U 2 V j d G l v b j E v V G F i b G U y X z E v Q X V 0 b 1 J l b W 9 2 Z W R D b 2 x 1 b W 5 z M S 5 7 Q 3 J 1 Z G U g V H l w Z S w y f S Z x d W 9 0 O y w m c X V v d D t T Z W N 0 a W 9 u M S 9 U Y W J s Z T J f M S 9 B d X R v U m V t b 3 Z l Z E N v b H V t b n M x L n t D c n V k Z S B U Z X J t a W 5 h b C w z f S Z x d W 9 0 O y w m c X V v d D t T Z W N 0 a W 9 u M S 9 U Y W J s Z T J f M S 9 B d X R v U m V t b 3 Z l Z E N v b H V t b n M x L n t U Z X J t a W 5 h b C B P c G V y Y X R v c i w 0 f S Z x d W 9 0 O y w m c X V v d D t T Z W N 0 a W 9 u M S 9 U Y W J s Z T J f M S 9 B d X R v U m V t b 3 Z l Z E N v b H V t b n M x L n t N Z X R l c m V k I F B y b 2 R 1 Y 3 R p b 2 4 g Y X Q g R m x v d y B T d G F 0 a W 9 u I C h Q c m 9 k d W N 0 a W 9 u I F B s Y X R m b 3 J t K S w 1 f S Z x d W 9 0 O y w m c X V v d D t T Z W N 0 a W 9 u M S 9 U Y W J s Z T J f M S 9 B d X R v U m V t b 3 Z l Z E N v b H V t b n M x L n t U a G V m d C 8 g U 2 F i b 3 R h Z 2 U s N n 0 m c X V v d D s s J n F 1 b 3 Q 7 U 2 V j d G l v b j E v V G F i b G U y X z E v Q X V 0 b 1 J l b W 9 2 Z W R D b 2 x 1 b W 5 z M S 5 7 V G V y b W 5 h b C B B Z G p 1 c 3 R t Z W 5 0 I C w 3 f S Z x d W 9 0 O y w m c X V v d D t T Z W N 0 a W 9 u M S 9 U Y W J s Z T J f M S 9 B d X R v U m V t b 3 Z l Z E N v b H V t b n M x L n t N Z W F z d X J l b W V u d C B F c n J v c i w 4 f S Z x d W 9 0 O y w m c X V v d D t T Z W N 0 a W 9 u M S 9 U Y W J s Z T J f M S 9 B d X R v U m V t b 3 Z l Z E N v b H V t b n M x L n t B c m l 0 a G 1 l d G l j Y W w g S W 5 h Y 2 N 1 c m F j e S w 5 f S Z x d W 9 0 O y w m c X V v d D t T Z W N 0 a W 9 u M S 9 U Y W J s Z T J f M S 9 B d X R v U m V t b 3 Z l Z E N v b H V t b n M x L n t S Z W Z 1 b m Q v I F B y b 2 R 1 Y 3 R p b 2 4 g Q W R q d X N 0 b W V u d C w x M H 0 m c X V v d D s s J n F 1 b 3 Q 7 U 2 V j d G l v b j E v V G F i b G U y X z E v Q X V 0 b 1 J l b W 9 2 Z W R D b 2 x 1 b W 5 z M S 5 7 R m l z Y 2 F s a X p l Z C B Q c m 9 k d W N 0 a W 9 u P T 0 g U H J v Z H V j d G l v b i B W b 2 x 1 b W U g b 2 4 g d G h l I F Z l c 3 N l b C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J f M S 9 B d X R v U m V t b 3 Z l Z E N v b H V t b n M x L n t Z Z W F y L D B 9 J n F 1 b 3 Q 7 L C Z x d W 9 0 O 1 N l Y 3 R p b 2 4 x L 1 R h Y m x l M l 8 x L 0 F 1 d G 9 S Z W 1 v d m V k Q 2 9 s d W 1 u c z E u e 1 B y b 2 R 1 Y 2 V y c y w x f S Z x d W 9 0 O y w m c X V v d D t T Z W N 0 a W 9 u M S 9 U Y W J s Z T J f M S 9 B d X R v U m V t b 3 Z l Z E N v b H V t b n M x L n t D c n V k Z S B U e X B l L D J 9 J n F 1 b 3 Q 7 L C Z x d W 9 0 O 1 N l Y 3 R p b 2 4 x L 1 R h Y m x l M l 8 x L 0 F 1 d G 9 S Z W 1 v d m V k Q 2 9 s d W 1 u c z E u e 0 N y d W R l I F R l c m 1 p b m F s L D N 9 J n F 1 b 3 Q 7 L C Z x d W 9 0 O 1 N l Y 3 R p b 2 4 x L 1 R h Y m x l M l 8 x L 0 F 1 d G 9 S Z W 1 v d m V k Q 2 9 s d W 1 u c z E u e 1 R l c m 1 p b m F s I E 9 w Z X J h d G 9 y L D R 9 J n F 1 b 3 Q 7 L C Z x d W 9 0 O 1 N l Y 3 R p b 2 4 x L 1 R h Y m x l M l 8 x L 0 F 1 d G 9 S Z W 1 v d m V k Q 2 9 s d W 1 u c z E u e 0 1 l d G V y Z W Q g U H J v Z H V j d G l v b i B h d C B G b G 9 3 I F N 0 Y X R p b 2 4 g K F B y b 2 R 1 Y 3 R p b 2 4 g U G x h d G Z v c m 0 p L D V 9 J n F 1 b 3 Q 7 L C Z x d W 9 0 O 1 N l Y 3 R p b 2 4 x L 1 R h Y m x l M l 8 x L 0 F 1 d G 9 S Z W 1 v d m V k Q 2 9 s d W 1 u c z E u e 1 R o Z W Z 0 L y B T Y W J v d G F n Z S w 2 f S Z x d W 9 0 O y w m c X V v d D t T Z W N 0 a W 9 u M S 9 U Y W J s Z T J f M S 9 B d X R v U m V t b 3 Z l Z E N v b H V t b n M x L n t U Z X J t b m F s I E F k a n V z d G 1 l b n Q g L D d 9 J n F 1 b 3 Q 7 L C Z x d W 9 0 O 1 N l Y 3 R p b 2 4 x L 1 R h Y m x l M l 8 x L 0 F 1 d G 9 S Z W 1 v d m V k Q 2 9 s d W 1 u c z E u e 0 1 l Y X N 1 c m V t Z W 5 0 I E V y c m 9 y L D h 9 J n F 1 b 3 Q 7 L C Z x d W 9 0 O 1 N l Y 3 R p b 2 4 x L 1 R h Y m x l M l 8 x L 0 F 1 d G 9 S Z W 1 v d m V k Q 2 9 s d W 1 u c z E u e 0 F y a X R o b W V 0 a W N h b C B J b m F j Y 3 V y Y W N 5 L D l 9 J n F 1 b 3 Q 7 L C Z x d W 9 0 O 1 N l Y 3 R p b 2 4 x L 1 R h Y m x l M l 8 x L 0 F 1 d G 9 S Z W 1 v d m V k Q 2 9 s d W 1 u c z E u e 1 J l Z n V u Z C 8 g U H J v Z H V j d G l v b i B B Z G p 1 c 3 R t Z W 5 0 L D E w f S Z x d W 9 0 O y w m c X V v d D t T Z W N 0 a W 9 u M S 9 U Y W J s Z T J f M S 9 B d X R v U m V t b 3 Z l Z E N v b H V t b n M x L n t G a X N j Y W x p e m V k I F B y b 2 R 1 Y 3 R p b 2 4 9 P S B Q c m 9 k d W N 0 a W 9 u I F Z v b H V t Z S B v b i B 0 a G U g V m V z c 2 V s I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z E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Q r H a w I m z Q Y L 4 Y o E I b S u l A A A A A A I A A A A A A B B m A A A A A Q A A I A A A A H 2 6 2 J q R p d Y G q H w g E D B O F f B b h X 3 v b i f x g z B f I s x / J K V G A A A A A A 6 A A A A A A g A A I A A A A D 7 Q W h g Y 2 + Y s B t E B K L o d 4 F r 1 i t b p Z 8 Y I l y 9 o q i Z c O g I d U A A A A H 6 Z l o 5 n e X q e 4 F x j u p V b m D d t w t F 7 Q l V e M w 5 r f 2 D 7 D F / 9 D 9 a n Q E y b 1 K X Z x s U P C z / e C 1 U 9 m V R J m 4 / M 8 z Y e D U O / n 9 1 l L M J Y C r Y 6 O + d 8 f h a f Q i F / Q A A A A N + A I D z p M c B t x B 3 S 7 A 3 U c R R s h o 0 u K w V 2 w V s k 4 S 8 U G j 9 r 7 i 5 W 1 g m m F j Q 6 E j e w W j x x E n s R i y 9 b / t 9 C d v S j 2 X 3 K q P s = < / D a t a M a s h u p > 
</file>

<file path=customXml/itemProps1.xml><?xml version="1.0" encoding="utf-8"?>
<ds:datastoreItem xmlns:ds="http://schemas.openxmlformats.org/officeDocument/2006/customXml" ds:itemID="{97F3FA1B-0148-43A4-BCCD-D8911B9A2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Crude oil production 2022-2023</vt:lpstr>
      <vt:lpstr>Raw data 2022-2023</vt:lpstr>
      <vt:lpstr>Brent Price</vt:lpstr>
      <vt:lpstr>Processed summary</vt:lpstr>
      <vt:lpstr>historical production &amp; revenue</vt:lpstr>
      <vt:lpstr>Historical Production </vt:lpstr>
      <vt:lpstr>Historical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2025-03-13T07:35:51Z</dcterms:created>
  <dcterms:modified xsi:type="dcterms:W3CDTF">2025-04-23T08:07:18Z</dcterms:modified>
</cp:coreProperties>
</file>