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oran\Dropbox\privado Dorita\_Diplomado en Programación y Aplicaciones de Python\Mis programas Python\de Fac xml a excel\"/>
    </mc:Choice>
  </mc:AlternateContent>
  <xr:revisionPtr revIDLastSave="0" documentId="13_ncr:1_{F20E4C1C-BD4D-4380-ADEA-DB733EDC87B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rden compra con imp. de ventas" sheetId="1" r:id="rId1"/>
    <sheet name="Hoja1" sheetId="2" r:id="rId2"/>
    <sheet name="Hoja2" sheetId="3" r:id="rId3"/>
  </sheets>
  <definedNames>
    <definedName name="_xlnm._FilterDatabase" localSheetId="0" hidden="1">'Orden compra con imp. de ventas'!$A$17:$Q$323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E47" i="1"/>
  <c r="H47" i="1"/>
  <c r="J47" i="1"/>
  <c r="J24" i="1"/>
  <c r="N24" i="1" s="1"/>
  <c r="J43" i="1"/>
  <c r="J23" i="1"/>
  <c r="N23" i="1" s="1"/>
  <c r="J25" i="1"/>
  <c r="N25" i="1" s="1"/>
  <c r="J26" i="1"/>
  <c r="N26" i="1" s="1"/>
  <c r="J27" i="1"/>
  <c r="N27" i="1" s="1"/>
  <c r="J28" i="1"/>
  <c r="N28" i="1" s="1"/>
  <c r="J29" i="1"/>
  <c r="N29" i="1" s="1"/>
  <c r="H23" i="1"/>
  <c r="H24" i="1"/>
  <c r="H25" i="1"/>
  <c r="H26" i="1"/>
  <c r="H27" i="1"/>
  <c r="H28" i="1"/>
  <c r="H29" i="1"/>
  <c r="E23" i="1"/>
  <c r="E24" i="1"/>
  <c r="E25" i="1"/>
  <c r="E26" i="1"/>
  <c r="E27" i="1"/>
  <c r="E28" i="1"/>
  <c r="E29" i="1"/>
  <c r="E30" i="1"/>
  <c r="J21" i="1" l="1"/>
  <c r="N21" i="1" s="1"/>
  <c r="J72" i="1"/>
  <c r="N72" i="1" s="1"/>
  <c r="J73" i="1"/>
  <c r="N73" i="1" s="1"/>
  <c r="J22" i="1"/>
  <c r="N22" i="1" s="1"/>
  <c r="J30" i="1"/>
  <c r="N30" i="1" s="1"/>
  <c r="J31" i="1"/>
  <c r="N31" i="1" s="1"/>
  <c r="J32" i="1"/>
  <c r="N32" i="1" s="1"/>
  <c r="J33" i="1"/>
  <c r="N33" i="1" s="1"/>
  <c r="J34" i="1"/>
  <c r="N34" i="1" s="1"/>
  <c r="J74" i="1"/>
  <c r="N74" i="1" s="1"/>
  <c r="J75" i="1"/>
  <c r="N75" i="1" s="1"/>
  <c r="J35" i="1"/>
  <c r="N35" i="1" s="1"/>
  <c r="J36" i="1"/>
  <c r="N36" i="1" s="1"/>
  <c r="J76" i="1"/>
  <c r="N76" i="1" s="1"/>
  <c r="J77" i="1"/>
  <c r="N77" i="1" s="1"/>
  <c r="J37" i="1"/>
  <c r="N37" i="1" s="1"/>
  <c r="J38" i="1"/>
  <c r="N38" i="1" s="1"/>
  <c r="J39" i="1"/>
  <c r="N39" i="1" s="1"/>
  <c r="J40" i="1"/>
  <c r="H21" i="1"/>
  <c r="H72" i="1"/>
  <c r="H73" i="1"/>
  <c r="H22" i="1"/>
  <c r="H30" i="1"/>
  <c r="H31" i="1"/>
  <c r="H32" i="1"/>
  <c r="H33" i="1"/>
  <c r="H34" i="1"/>
  <c r="H74" i="1"/>
  <c r="H75" i="1"/>
  <c r="H35" i="1"/>
  <c r="H36" i="1"/>
  <c r="H76" i="1"/>
  <c r="H77" i="1"/>
  <c r="H37" i="1"/>
  <c r="H38" i="1"/>
  <c r="H39" i="1"/>
  <c r="H40" i="1"/>
  <c r="H41" i="1"/>
  <c r="H42" i="1"/>
  <c r="H43" i="1"/>
  <c r="H44" i="1"/>
  <c r="E21" i="1"/>
  <c r="E72" i="1"/>
  <c r="E73" i="1"/>
  <c r="E22" i="1"/>
  <c r="E31" i="1"/>
  <c r="E32" i="1"/>
  <c r="E33" i="1"/>
  <c r="E34" i="1"/>
  <c r="E74" i="1"/>
  <c r="E75" i="1"/>
  <c r="E35" i="1"/>
  <c r="E36" i="1"/>
  <c r="E76" i="1"/>
  <c r="E77" i="1"/>
  <c r="E37" i="1"/>
  <c r="E38" i="1"/>
  <c r="E39" i="1"/>
  <c r="J89" i="1"/>
  <c r="J90" i="1"/>
  <c r="J19" i="1"/>
  <c r="J18" i="1"/>
  <c r="E43" i="1"/>
  <c r="E98" i="1"/>
  <c r="E44" i="1"/>
  <c r="E99" i="1"/>
  <c r="E85" i="1"/>
  <c r="E100" i="1"/>
  <c r="E45" i="1"/>
  <c r="E46" i="1"/>
  <c r="N43" i="1"/>
  <c r="J98" i="1"/>
  <c r="N98" i="1" s="1"/>
  <c r="J44" i="1"/>
  <c r="N44" i="1" s="1"/>
  <c r="J99" i="1"/>
  <c r="N99" i="1" s="1"/>
  <c r="J85" i="1"/>
  <c r="N85" i="1" s="1"/>
  <c r="J100" i="1"/>
  <c r="N100" i="1" s="1"/>
  <c r="J45" i="1"/>
  <c r="N45" i="1" s="1"/>
  <c r="J46" i="1"/>
  <c r="N46" i="1" s="1"/>
  <c r="H98" i="1"/>
  <c r="H99" i="1"/>
  <c r="H85" i="1"/>
  <c r="H100" i="1"/>
  <c r="H45" i="1"/>
  <c r="H46" i="1"/>
  <c r="E118" i="1" l="1"/>
  <c r="E119" i="1"/>
  <c r="E120" i="1"/>
  <c r="J111" i="1"/>
  <c r="N111" i="1" s="1"/>
  <c r="N40" i="1"/>
  <c r="J41" i="1"/>
  <c r="N41" i="1" s="1"/>
  <c r="J42" i="1"/>
  <c r="N42" i="1" s="1"/>
  <c r="H111" i="1"/>
  <c r="E111" i="1"/>
  <c r="E40" i="1"/>
  <c r="E41" i="1"/>
  <c r="E42" i="1"/>
  <c r="E95" i="1"/>
  <c r="E96" i="1"/>
  <c r="E18" i="1"/>
  <c r="E89" i="1"/>
  <c r="E90" i="1"/>
  <c r="E19" i="1"/>
  <c r="E97" i="1"/>
  <c r="E20" i="1"/>
  <c r="E91" i="1"/>
  <c r="E110" i="1"/>
  <c r="J119" i="1"/>
  <c r="E139" i="1"/>
  <c r="H119" i="1"/>
  <c r="J91" i="1"/>
  <c r="N91" i="1" s="1"/>
  <c r="J135" i="1"/>
  <c r="N135" i="1" s="1"/>
  <c r="J136" i="1"/>
  <c r="N136" i="1" s="1"/>
  <c r="J137" i="1"/>
  <c r="N137" i="1" s="1"/>
  <c r="H91" i="1"/>
  <c r="H135" i="1"/>
  <c r="H136" i="1"/>
  <c r="H137" i="1"/>
  <c r="E135" i="1"/>
  <c r="E136" i="1"/>
  <c r="E137" i="1"/>
  <c r="E134" i="1"/>
  <c r="E138" i="1"/>
  <c r="J118" i="1" l="1"/>
  <c r="E148" i="1"/>
  <c r="H118" i="1" l="1"/>
  <c r="H18" i="1"/>
  <c r="H90" i="1"/>
  <c r="H19" i="1"/>
  <c r="J97" i="1"/>
  <c r="N97" i="1" s="1"/>
  <c r="J20" i="1"/>
  <c r="N20" i="1" s="1"/>
  <c r="J138" i="1"/>
  <c r="N138" i="1" s="1"/>
  <c r="H96" i="1"/>
  <c r="H89" i="1"/>
  <c r="N19" i="1"/>
  <c r="N90" i="1"/>
  <c r="N118" i="1"/>
  <c r="J96" i="1"/>
  <c r="N96" i="1" s="1"/>
  <c r="N18" i="1"/>
  <c r="N89" i="1"/>
  <c r="E165" i="1"/>
  <c r="H165" i="1"/>
  <c r="J165" i="1"/>
  <c r="N165" i="1" s="1"/>
  <c r="H97" i="1" l="1"/>
  <c r="H138" i="1"/>
  <c r="H20" i="1"/>
  <c r="H49" i="1" s="1"/>
  <c r="E161" i="1" l="1"/>
  <c r="E162" i="1"/>
  <c r="E163" i="1"/>
  <c r="E164" i="1"/>
  <c r="E177" i="1" l="1"/>
  <c r="E178" i="1"/>
  <c r="E179" i="1"/>
  <c r="E180" i="1"/>
  <c r="E181" i="1"/>
  <c r="E173" i="1"/>
  <c r="E187" i="1"/>
  <c r="E185" i="1"/>
  <c r="E182" i="1"/>
  <c r="E183" i="1"/>
  <c r="J192" i="1" l="1"/>
  <c r="N192" i="1" s="1"/>
  <c r="J134" i="1"/>
  <c r="N134" i="1" s="1"/>
  <c r="J95" i="1"/>
  <c r="N95" i="1" s="1"/>
  <c r="J185" i="1"/>
  <c r="N185" i="1" s="1"/>
  <c r="J154" i="1"/>
  <c r="N154" i="1" s="1"/>
  <c r="J155" i="1"/>
  <c r="N155" i="1" s="1"/>
  <c r="J110" i="1"/>
  <c r="N110" i="1" s="1"/>
  <c r="J194" i="1"/>
  <c r="N194" i="1" s="1"/>
  <c r="H192" i="1"/>
  <c r="H134" i="1"/>
  <c r="H95" i="1"/>
  <c r="H185" i="1"/>
  <c r="H154" i="1"/>
  <c r="H155" i="1"/>
  <c r="H110" i="1"/>
  <c r="H194" i="1"/>
  <c r="E192" i="1"/>
  <c r="E194" i="1"/>
  <c r="E190" i="1"/>
  <c r="E193" i="1"/>
  <c r="H193" i="1"/>
  <c r="J193" i="1"/>
  <c r="J206" i="1" l="1"/>
  <c r="E206" i="1"/>
  <c r="H206" i="1"/>
  <c r="J187" i="1" l="1"/>
  <c r="N187" i="1" s="1"/>
  <c r="J177" i="1"/>
  <c r="N177" i="1" s="1"/>
  <c r="J178" i="1"/>
  <c r="N178" i="1" s="1"/>
  <c r="J208" i="1"/>
  <c r="N208" i="1" s="1"/>
  <c r="J153" i="1"/>
  <c r="N153" i="1" s="1"/>
  <c r="J179" i="1"/>
  <c r="N179" i="1" s="1"/>
  <c r="H187" i="1"/>
  <c r="H177" i="1"/>
  <c r="H178" i="1"/>
  <c r="H208" i="1"/>
  <c r="H153" i="1"/>
  <c r="H179" i="1"/>
  <c r="H180" i="1"/>
  <c r="H181" i="1"/>
  <c r="H190" i="1"/>
  <c r="E208" i="1"/>
  <c r="E201" i="1"/>
  <c r="E202" i="1"/>
  <c r="E203" i="1"/>
  <c r="E204" i="1"/>
  <c r="E205" i="1"/>
  <c r="E198" i="1"/>
  <c r="J181" i="1"/>
  <c r="N181" i="1" s="1"/>
  <c r="J190" i="1"/>
  <c r="N190" i="1" s="1"/>
  <c r="J201" i="1"/>
  <c r="N201" i="1" s="1"/>
  <c r="J202" i="1"/>
  <c r="N202" i="1" s="1"/>
  <c r="H201" i="1"/>
  <c r="H202" i="1"/>
  <c r="J180" i="1"/>
  <c r="N180" i="1" s="1"/>
  <c r="J163" i="1"/>
  <c r="N163" i="1" s="1"/>
  <c r="J182" i="1"/>
  <c r="N182" i="1" s="1"/>
  <c r="J203" i="1"/>
  <c r="N203" i="1" s="1"/>
  <c r="J204" i="1"/>
  <c r="N204" i="1" s="1"/>
  <c r="J205" i="1"/>
  <c r="N205" i="1" s="1"/>
  <c r="J183" i="1"/>
  <c r="N183" i="1" s="1"/>
  <c r="J198" i="1"/>
  <c r="N198" i="1" s="1"/>
  <c r="H163" i="1"/>
  <c r="H182" i="1"/>
  <c r="H203" i="1"/>
  <c r="H204" i="1"/>
  <c r="H205" i="1"/>
  <c r="H183" i="1"/>
  <c r="H198" i="1"/>
  <c r="H164" i="1"/>
  <c r="J164" i="1" l="1"/>
  <c r="N164" i="1" s="1"/>
  <c r="J173" i="1"/>
  <c r="J120" i="1"/>
  <c r="J213" i="1"/>
  <c r="H161" i="1"/>
  <c r="J161" i="1"/>
  <c r="N161" i="1" s="1"/>
  <c r="J207" i="1"/>
  <c r="N207" i="1" s="1"/>
  <c r="H207" i="1"/>
  <c r="E207" i="1"/>
  <c r="E216" i="1"/>
  <c r="E217" i="1"/>
  <c r="E218" i="1"/>
  <c r="E219" i="1"/>
  <c r="E220" i="1"/>
  <c r="E221" i="1"/>
  <c r="E222" i="1"/>
  <c r="E223" i="1"/>
  <c r="E213" i="1"/>
  <c r="H217" i="1" l="1"/>
  <c r="H216" i="1"/>
  <c r="J217" i="1" l="1"/>
  <c r="J216" i="1"/>
  <c r="J162" i="1"/>
  <c r="N162" i="1" s="1"/>
  <c r="J222" i="1"/>
  <c r="N222" i="1" s="1"/>
  <c r="J223" i="1"/>
  <c r="N223" i="1" s="1"/>
  <c r="N213" i="1"/>
  <c r="H222" i="1"/>
  <c r="H223" i="1"/>
  <c r="H213" i="1"/>
  <c r="E228" i="1"/>
  <c r="H162" i="1" l="1"/>
  <c r="N217" i="1"/>
  <c r="N120" i="1"/>
  <c r="J228" i="1"/>
  <c r="N228" i="1" s="1"/>
  <c r="J218" i="1"/>
  <c r="N218" i="1" s="1"/>
  <c r="J219" i="1"/>
  <c r="N219" i="1" s="1"/>
  <c r="J220" i="1"/>
  <c r="N220" i="1" s="1"/>
  <c r="J231" i="1"/>
  <c r="N231" i="1" s="1"/>
  <c r="J221" i="1"/>
  <c r="N221" i="1" s="1"/>
  <c r="J233" i="1"/>
  <c r="N233" i="1" s="1"/>
  <c r="H120" i="1"/>
  <c r="H228" i="1"/>
  <c r="H218" i="1"/>
  <c r="H219" i="1"/>
  <c r="H220" i="1"/>
  <c r="H231" i="1"/>
  <c r="H221" i="1"/>
  <c r="H233" i="1"/>
  <c r="H173" i="1"/>
  <c r="H232" i="1"/>
  <c r="N216" i="1"/>
  <c r="N173" i="1"/>
  <c r="J232" i="1"/>
  <c r="N232" i="1" s="1"/>
  <c r="J139" i="1" l="1"/>
  <c r="N139" i="1" s="1"/>
  <c r="J245" i="1"/>
  <c r="N245" i="1" s="1"/>
  <c r="J239" i="1"/>
  <c r="N239" i="1" s="1"/>
  <c r="J240" i="1"/>
  <c r="N240" i="1" s="1"/>
  <c r="J241" i="1"/>
  <c r="N241" i="1" s="1"/>
  <c r="J246" i="1"/>
  <c r="N246" i="1" s="1"/>
  <c r="H139" i="1"/>
  <c r="H245" i="1"/>
  <c r="H239" i="1"/>
  <c r="H240" i="1"/>
  <c r="H241" i="1"/>
  <c r="H246" i="1"/>
  <c r="H242" i="1"/>
  <c r="E245" i="1"/>
  <c r="E239" i="1"/>
  <c r="E240" i="1"/>
  <c r="E241" i="1"/>
  <c r="E246" i="1"/>
  <c r="E242" i="1"/>
  <c r="E243" i="1"/>
  <c r="E244" i="1"/>
  <c r="E248" i="1"/>
  <c r="E253" i="1"/>
  <c r="E254" i="1"/>
  <c r="E255" i="1"/>
  <c r="E256" i="1"/>
  <c r="E257" i="1"/>
  <c r="E258" i="1"/>
  <c r="E259" i="1"/>
  <c r="J248" i="1"/>
  <c r="N248" i="1" s="1"/>
  <c r="J253" i="1"/>
  <c r="N253" i="1" s="1"/>
  <c r="J254" i="1"/>
  <c r="N254" i="1" s="1"/>
  <c r="J255" i="1"/>
  <c r="N255" i="1" s="1"/>
  <c r="J256" i="1"/>
  <c r="N256" i="1" s="1"/>
  <c r="J257" i="1"/>
  <c r="N257" i="1" s="1"/>
  <c r="J242" i="1"/>
  <c r="N242" i="1" s="1"/>
  <c r="J243" i="1"/>
  <c r="N243" i="1" s="1"/>
  <c r="J244" i="1"/>
  <c r="N244" i="1" s="1"/>
  <c r="H248" i="1"/>
  <c r="H253" i="1"/>
  <c r="H254" i="1"/>
  <c r="H255" i="1"/>
  <c r="H256" i="1"/>
  <c r="H257" i="1"/>
  <c r="H243" i="1"/>
  <c r="H244" i="1"/>
  <c r="E250" i="1"/>
  <c r="E251" i="1"/>
  <c r="E252" i="1"/>
  <c r="J250" i="1" l="1"/>
  <c r="E272" i="1"/>
  <c r="E262" i="1"/>
  <c r="E263" i="1"/>
  <c r="E264" i="1"/>
  <c r="E265" i="1"/>
  <c r="E266" i="1"/>
  <c r="E267" i="1"/>
  <c r="E268" i="1"/>
  <c r="E269" i="1"/>
  <c r="E270" i="1"/>
  <c r="E27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J264" i="1"/>
  <c r="N264" i="1" s="1"/>
  <c r="J265" i="1"/>
  <c r="N265" i="1" s="1"/>
  <c r="J279" i="1"/>
  <c r="N279" i="1" s="1"/>
  <c r="J280" i="1"/>
  <c r="N280" i="1" s="1"/>
  <c r="J281" i="1"/>
  <c r="N281" i="1" s="1"/>
  <c r="J251" i="1"/>
  <c r="N251" i="1" s="1"/>
  <c r="J266" i="1"/>
  <c r="N266" i="1" s="1"/>
  <c r="J282" i="1"/>
  <c r="N282" i="1" s="1"/>
  <c r="J283" i="1"/>
  <c r="N283" i="1" s="1"/>
  <c r="J284" i="1"/>
  <c r="N284" i="1" s="1"/>
  <c r="J252" i="1"/>
  <c r="N252" i="1" s="1"/>
  <c r="J267" i="1"/>
  <c r="N267" i="1" s="1"/>
  <c r="J268" i="1"/>
  <c r="N268" i="1" s="1"/>
  <c r="J285" i="1"/>
  <c r="N285" i="1" s="1"/>
  <c r="J286" i="1"/>
  <c r="N286" i="1" s="1"/>
  <c r="H264" i="1"/>
  <c r="H265" i="1"/>
  <c r="H279" i="1"/>
  <c r="H280" i="1"/>
  <c r="H281" i="1"/>
  <c r="H251" i="1"/>
  <c r="H266" i="1"/>
  <c r="H282" i="1"/>
  <c r="H283" i="1"/>
  <c r="H284" i="1"/>
  <c r="H252" i="1"/>
  <c r="H267" i="1"/>
  <c r="H268" i="1"/>
  <c r="H285" i="1"/>
  <c r="H286" i="1"/>
  <c r="H287" i="1"/>
  <c r="H288" i="1"/>
  <c r="E278" i="1"/>
  <c r="J287" i="1" l="1"/>
  <c r="J288" i="1"/>
  <c r="N287" i="1" l="1"/>
  <c r="J263" i="1"/>
  <c r="N263" i="1" s="1"/>
  <c r="J309" i="1"/>
  <c r="N309" i="1" s="1"/>
  <c r="N288" i="1"/>
  <c r="J310" i="1"/>
  <c r="N310" i="1" s="1"/>
  <c r="J311" i="1"/>
  <c r="N311" i="1" s="1"/>
  <c r="J312" i="1"/>
  <c r="N312" i="1" s="1"/>
  <c r="J313" i="1"/>
  <c r="N313" i="1" s="1"/>
  <c r="J289" i="1"/>
  <c r="N289" i="1" s="1"/>
  <c r="J269" i="1"/>
  <c r="N269" i="1" s="1"/>
  <c r="J314" i="1"/>
  <c r="N314" i="1" s="1"/>
  <c r="J315" i="1"/>
  <c r="N315" i="1" s="1"/>
  <c r="J316" i="1"/>
  <c r="N316" i="1" s="1"/>
  <c r="J258" i="1"/>
  <c r="N258" i="1" s="1"/>
  <c r="J317" i="1"/>
  <c r="N317" i="1" s="1"/>
  <c r="J318" i="1"/>
  <c r="N318" i="1" s="1"/>
  <c r="J319" i="1"/>
  <c r="N319" i="1" s="1"/>
  <c r="J259" i="1"/>
  <c r="N259" i="1" s="1"/>
  <c r="J320" i="1"/>
  <c r="N320" i="1" s="1"/>
  <c r="J321" i="1"/>
  <c r="N321" i="1" s="1"/>
  <c r="J322" i="1"/>
  <c r="N322" i="1" s="1"/>
  <c r="J300" i="1"/>
  <c r="N300" i="1" s="1"/>
  <c r="H263" i="1"/>
  <c r="H309" i="1"/>
  <c r="H310" i="1"/>
  <c r="H311" i="1"/>
  <c r="H312" i="1"/>
  <c r="H313" i="1"/>
  <c r="H289" i="1"/>
  <c r="H269" i="1"/>
  <c r="H314" i="1"/>
  <c r="H315" i="1"/>
  <c r="H316" i="1"/>
  <c r="H258" i="1"/>
  <c r="H317" i="1"/>
  <c r="H318" i="1"/>
  <c r="H319" i="1"/>
  <c r="H259" i="1"/>
  <c r="H320" i="1"/>
  <c r="E309" i="1"/>
  <c r="E310" i="1"/>
  <c r="E311" i="1"/>
  <c r="E312" i="1"/>
  <c r="E313" i="1"/>
  <c r="E314" i="1"/>
  <c r="E315" i="1"/>
  <c r="E316" i="1"/>
  <c r="E317" i="1"/>
  <c r="E318" i="1"/>
  <c r="E319" i="1"/>
  <c r="E307" i="1"/>
  <c r="E301" i="1"/>
  <c r="E308" i="1"/>
  <c r="E320" i="1"/>
  <c r="E321" i="1"/>
  <c r="E322" i="1"/>
  <c r="E300" i="1"/>
  <c r="E323" i="1"/>
  <c r="H292" i="1" l="1"/>
  <c r="E341" i="1"/>
  <c r="E342" i="1"/>
  <c r="E343" i="1"/>
  <c r="E344" i="1"/>
  <c r="E336" i="1"/>
  <c r="E328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29" i="1"/>
  <c r="E330" i="1"/>
  <c r="E337" i="1"/>
  <c r="E331" i="1"/>
  <c r="E340" i="1"/>
  <c r="H343" i="1" l="1"/>
  <c r="H344" i="1"/>
  <c r="H336" i="1"/>
  <c r="H328" i="1"/>
  <c r="H262" i="1"/>
  <c r="H301" i="1"/>
  <c r="H345" i="1"/>
  <c r="H346" i="1"/>
  <c r="H347" i="1"/>
  <c r="H348" i="1"/>
  <c r="H278" i="1"/>
  <c r="H308" i="1"/>
  <c r="H349" i="1"/>
  <c r="J343" i="1"/>
  <c r="N343" i="1" s="1"/>
  <c r="J344" i="1"/>
  <c r="N344" i="1" s="1"/>
  <c r="J336" i="1"/>
  <c r="N336" i="1" s="1"/>
  <c r="J328" i="1"/>
  <c r="N328" i="1" s="1"/>
  <c r="J262" i="1"/>
  <c r="N262" i="1" s="1"/>
  <c r="J301" i="1"/>
  <c r="N301" i="1" s="1"/>
  <c r="J345" i="1"/>
  <c r="N345" i="1" s="1"/>
  <c r="J346" i="1"/>
  <c r="N346" i="1" s="1"/>
  <c r="J347" i="1"/>
  <c r="N347" i="1" s="1"/>
  <c r="J348" i="1"/>
  <c r="N348" i="1" s="1"/>
  <c r="J278" i="1"/>
  <c r="N278" i="1" s="1"/>
  <c r="J308" i="1"/>
  <c r="N30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29" i="1"/>
  <c r="N329" i="1" s="1"/>
  <c r="H321" i="1"/>
  <c r="H322" i="1"/>
  <c r="H350" i="1"/>
  <c r="H351" i="1"/>
  <c r="H352" i="1"/>
  <c r="H353" i="1"/>
  <c r="H354" i="1"/>
  <c r="H355" i="1"/>
  <c r="H356" i="1"/>
  <c r="H329" i="1"/>
  <c r="H300" i="1"/>
  <c r="E360" i="1" l="1"/>
  <c r="E365" i="1"/>
  <c r="E366" i="1"/>
  <c r="E367" i="1"/>
  <c r="E368" i="1"/>
  <c r="E369" i="1"/>
  <c r="E361" i="1"/>
  <c r="H340" i="1" l="1"/>
  <c r="J366" i="1" l="1"/>
  <c r="N366" i="1" s="1"/>
  <c r="J367" i="1"/>
  <c r="N367" i="1" s="1"/>
  <c r="J368" i="1"/>
  <c r="N368" i="1" s="1"/>
  <c r="J341" i="1"/>
  <c r="N341" i="1" s="1"/>
  <c r="J369" i="1"/>
  <c r="N369" i="1" s="1"/>
  <c r="J342" i="1"/>
  <c r="N342" i="1" s="1"/>
  <c r="J370" i="1"/>
  <c r="N370" i="1" s="1"/>
  <c r="J272" i="1"/>
  <c r="N272" i="1" s="1"/>
  <c r="N250" i="1"/>
  <c r="J371" i="1"/>
  <c r="N371" i="1" s="1"/>
  <c r="J372" i="1"/>
  <c r="N372" i="1" s="1"/>
  <c r="J373" i="1"/>
  <c r="N373" i="1" s="1"/>
  <c r="J360" i="1"/>
  <c r="N360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30" i="1"/>
  <c r="N330" i="1" s="1"/>
  <c r="J270" i="1"/>
  <c r="N270" i="1" s="1"/>
  <c r="J290" i="1"/>
  <c r="N290" i="1" s="1"/>
  <c r="J291" i="1"/>
  <c r="N291" i="1" s="1"/>
  <c r="J389" i="1"/>
  <c r="N389" i="1" s="1"/>
  <c r="J292" i="1"/>
  <c r="N292" i="1" s="1"/>
  <c r="J337" i="1"/>
  <c r="N337" i="1" s="1"/>
  <c r="J323" i="1"/>
  <c r="N323" i="1" s="1"/>
  <c r="J390" i="1"/>
  <c r="N390" i="1" s="1"/>
  <c r="J361" i="1"/>
  <c r="N361" i="1" s="1"/>
  <c r="J271" i="1"/>
  <c r="N271" i="1" s="1"/>
  <c r="H366" i="1"/>
  <c r="H367" i="1"/>
  <c r="H368" i="1"/>
  <c r="H341" i="1"/>
  <c r="H369" i="1"/>
  <c r="H342" i="1"/>
  <c r="H370" i="1"/>
  <c r="H272" i="1"/>
  <c r="H250" i="1"/>
  <c r="H371" i="1"/>
  <c r="H372" i="1"/>
  <c r="H373" i="1"/>
  <c r="H360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30" i="1"/>
  <c r="H270" i="1"/>
  <c r="H290" i="1"/>
  <c r="H291" i="1"/>
  <c r="H38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J394" i="1"/>
  <c r="N394" i="1" s="1"/>
  <c r="E399" i="1"/>
  <c r="E394" i="1"/>
  <c r="E400" i="1"/>
  <c r="E401" i="1"/>
  <c r="E402" i="1"/>
  <c r="E403" i="1"/>
  <c r="E404" i="1"/>
  <c r="E395" i="1"/>
  <c r="E405" i="1"/>
  <c r="E406" i="1"/>
  <c r="E407" i="1"/>
  <c r="E408" i="1"/>
  <c r="E409" i="1"/>
  <c r="E410" i="1"/>
  <c r="E411" i="1"/>
  <c r="E412" i="1"/>
  <c r="J365" i="1"/>
  <c r="N365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395" i="1"/>
  <c r="N395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H365" i="1"/>
  <c r="H399" i="1"/>
  <c r="H394" i="1"/>
  <c r="H400" i="1"/>
  <c r="H401" i="1"/>
  <c r="H402" i="1"/>
  <c r="H403" i="1"/>
  <c r="H404" i="1"/>
  <c r="H395" i="1"/>
  <c r="H405" i="1"/>
  <c r="H406" i="1"/>
  <c r="H407" i="1"/>
  <c r="H408" i="1"/>
  <c r="H409" i="1"/>
  <c r="H410" i="1"/>
  <c r="H337" i="1"/>
  <c r="H323" i="1"/>
  <c r="H411" i="1"/>
  <c r="H390" i="1"/>
  <c r="H361" i="1"/>
  <c r="H271" i="1"/>
  <c r="J331" i="1"/>
  <c r="N331" i="1" s="1"/>
  <c r="J412" i="1"/>
  <c r="N412" i="1" s="1"/>
  <c r="H331" i="1"/>
  <c r="H412" i="1"/>
  <c r="E417" i="1" l="1"/>
  <c r="E424" i="1"/>
  <c r="J425" i="1" l="1"/>
  <c r="J426" i="1"/>
  <c r="J427" i="1"/>
  <c r="N427" i="1" s="1"/>
  <c r="H425" i="1"/>
  <c r="H426" i="1"/>
  <c r="H427" i="1"/>
  <c r="J428" i="1"/>
  <c r="N428" i="1" s="1"/>
  <c r="J429" i="1"/>
  <c r="N429" i="1" s="1"/>
  <c r="J424" i="1"/>
  <c r="N424" i="1" s="1"/>
  <c r="J430" i="1"/>
  <c r="N430" i="1" s="1"/>
  <c r="H428" i="1"/>
  <c r="H429" i="1"/>
  <c r="H424" i="1"/>
  <c r="H430" i="1"/>
  <c r="J431" i="1"/>
  <c r="N431" i="1" s="1"/>
  <c r="J432" i="1"/>
  <c r="N432" i="1" s="1"/>
  <c r="J433" i="1"/>
  <c r="N433" i="1" s="1"/>
  <c r="J434" i="1"/>
  <c r="N434" i="1" s="1"/>
  <c r="J417" i="1"/>
  <c r="N417" i="1" s="1"/>
  <c r="J435" i="1"/>
  <c r="N435" i="1" s="1"/>
  <c r="H431" i="1"/>
  <c r="H432" i="1"/>
  <c r="H433" i="1"/>
  <c r="H434" i="1"/>
  <c r="H417" i="1"/>
  <c r="H435" i="1"/>
  <c r="G439" i="1"/>
  <c r="G440" i="1"/>
  <c r="G441" i="1"/>
  <c r="G442" i="1"/>
  <c r="G443" i="1"/>
  <c r="H443" i="1" s="1"/>
  <c r="G444" i="1"/>
  <c r="G445" i="1"/>
  <c r="G446" i="1"/>
  <c r="E458" i="1"/>
  <c r="E459" i="1"/>
  <c r="G452" i="1"/>
  <c r="H452" i="1" s="1"/>
  <c r="G453" i="1"/>
  <c r="J453" i="1" s="1"/>
  <c r="N453" i="1" s="1"/>
  <c r="G454" i="1"/>
  <c r="J454" i="1" s="1"/>
  <c r="N454" i="1" s="1"/>
  <c r="G455" i="1"/>
  <c r="J455" i="1" s="1"/>
  <c r="N455" i="1" s="1"/>
  <c r="J458" i="1"/>
  <c r="N458" i="1" s="1"/>
  <c r="H459" i="1"/>
  <c r="G456" i="1"/>
  <c r="H456" i="1" s="1"/>
  <c r="G457" i="1"/>
  <c r="H457" i="1" s="1"/>
  <c r="G451" i="1"/>
  <c r="E479" i="1"/>
  <c r="H479" i="1"/>
  <c r="J479" i="1"/>
  <c r="N479" i="1" s="1"/>
  <c r="H480" i="1"/>
  <c r="J480" i="1"/>
  <c r="N480" i="1" s="1"/>
  <c r="E481" i="1"/>
  <c r="H481" i="1"/>
  <c r="J481" i="1"/>
  <c r="N481" i="1" s="1"/>
  <c r="H482" i="1"/>
  <c r="J482" i="1"/>
  <c r="N482" i="1" s="1"/>
  <c r="H483" i="1"/>
  <c r="J483" i="1"/>
  <c r="N483" i="1" s="1"/>
  <c r="E484" i="1"/>
  <c r="H484" i="1"/>
  <c r="J484" i="1"/>
  <c r="N484" i="1" s="1"/>
  <c r="E485" i="1"/>
  <c r="H485" i="1"/>
  <c r="J485" i="1"/>
  <c r="N485" i="1" s="1"/>
  <c r="J462" i="1"/>
  <c r="J452" i="1" l="1"/>
  <c r="N452" i="1" s="1"/>
  <c r="H454" i="1"/>
  <c r="H458" i="1"/>
  <c r="H455" i="1"/>
  <c r="J459" i="1"/>
  <c r="N459" i="1" s="1"/>
  <c r="J457" i="1"/>
  <c r="N457" i="1" s="1"/>
  <c r="J456" i="1"/>
  <c r="N456" i="1" s="1"/>
  <c r="H453" i="1"/>
  <c r="J340" i="1"/>
  <c r="N340" i="1" s="1"/>
  <c r="E468" i="1"/>
  <c r="J468" i="1"/>
  <c r="N468" i="1" s="1"/>
  <c r="H468" i="1"/>
  <c r="E469" i="1"/>
  <c r="E470" i="1"/>
  <c r="E462" i="1"/>
  <c r="E471" i="1"/>
  <c r="E472" i="1"/>
  <c r="E463" i="1"/>
  <c r="E473" i="1"/>
  <c r="E474" i="1"/>
  <c r="E475" i="1"/>
  <c r="E476" i="1"/>
  <c r="E488" i="1" l="1"/>
  <c r="H488" i="1"/>
  <c r="J488" i="1"/>
  <c r="N488" i="1" s="1"/>
  <c r="E489" i="1"/>
  <c r="H489" i="1"/>
  <c r="J489" i="1"/>
  <c r="N489" i="1" s="1"/>
  <c r="E490" i="1"/>
  <c r="H490" i="1"/>
  <c r="J490" i="1"/>
  <c r="N490" i="1" s="1"/>
  <c r="E491" i="1"/>
  <c r="H491" i="1"/>
  <c r="J491" i="1"/>
  <c r="N491" i="1" s="1"/>
  <c r="E492" i="1"/>
  <c r="H492" i="1"/>
  <c r="J492" i="1"/>
  <c r="N492" i="1" s="1"/>
  <c r="J469" i="1"/>
  <c r="N469" i="1" s="1"/>
  <c r="J470" i="1"/>
  <c r="N470" i="1" s="1"/>
  <c r="N462" i="1"/>
  <c r="J471" i="1"/>
  <c r="N471" i="1" s="1"/>
  <c r="J472" i="1"/>
  <c r="N472" i="1" s="1"/>
  <c r="J463" i="1"/>
  <c r="N463" i="1" s="1"/>
  <c r="J473" i="1"/>
  <c r="N473" i="1" s="1"/>
  <c r="J474" i="1"/>
  <c r="N474" i="1" s="1"/>
  <c r="J475" i="1"/>
  <c r="N475" i="1" s="1"/>
  <c r="J476" i="1"/>
  <c r="N476" i="1" s="1"/>
  <c r="H469" i="1"/>
  <c r="H470" i="1"/>
  <c r="H462" i="1"/>
  <c r="H471" i="1"/>
  <c r="H472" i="1"/>
  <c r="H463" i="1"/>
  <c r="H473" i="1"/>
  <c r="H474" i="1"/>
  <c r="H475" i="1"/>
  <c r="H476" i="1"/>
  <c r="E493" i="1"/>
  <c r="E494" i="1"/>
  <c r="E496" i="1"/>
  <c r="E497" i="1"/>
  <c r="E498" i="1"/>
  <c r="E499" i="1"/>
  <c r="E500" i="1"/>
  <c r="E501" i="1"/>
  <c r="E502" i="1"/>
  <c r="E503" i="1"/>
  <c r="J496" i="1"/>
  <c r="N496" i="1" s="1"/>
  <c r="J497" i="1"/>
  <c r="N497" i="1" s="1"/>
  <c r="J493" i="1"/>
  <c r="N493" i="1" s="1"/>
  <c r="J498" i="1"/>
  <c r="N498" i="1" s="1"/>
  <c r="J499" i="1"/>
  <c r="N499" i="1" s="1"/>
  <c r="J500" i="1"/>
  <c r="N500" i="1" s="1"/>
  <c r="J501" i="1"/>
  <c r="H496" i="1"/>
  <c r="H497" i="1"/>
  <c r="H493" i="1"/>
  <c r="H498" i="1"/>
  <c r="H499" i="1"/>
  <c r="H500" i="1"/>
  <c r="H501" i="1"/>
  <c r="E515" i="1"/>
  <c r="H515" i="1"/>
  <c r="J515" i="1"/>
  <c r="E516" i="1"/>
  <c r="H516" i="1"/>
  <c r="J516" i="1"/>
  <c r="G520" i="1"/>
  <c r="J520" i="1" s="1"/>
  <c r="H520" i="1" l="1"/>
  <c r="H523" i="1" l="1"/>
  <c r="H524" i="1"/>
  <c r="H525" i="1"/>
  <c r="H526" i="1"/>
  <c r="H527" i="1"/>
  <c r="J523" i="1"/>
  <c r="J524" i="1"/>
  <c r="J525" i="1"/>
  <c r="J526" i="1"/>
  <c r="J527" i="1"/>
  <c r="G528" i="1" l="1"/>
  <c r="G529" i="1"/>
  <c r="J529" i="1" s="1"/>
  <c r="G530" i="1"/>
  <c r="H530" i="1" s="1"/>
  <c r="G521" i="1"/>
  <c r="J521" i="1" s="1"/>
  <c r="G522" i="1"/>
  <c r="J522" i="1" s="1"/>
  <c r="H451" i="1"/>
  <c r="H537" i="1"/>
  <c r="H538" i="1"/>
  <c r="J534" i="1"/>
  <c r="J535" i="1"/>
  <c r="H535" i="1"/>
  <c r="H534" i="1"/>
  <c r="E543" i="1"/>
  <c r="G544" i="1"/>
  <c r="H544" i="1" s="1"/>
  <c r="J543" i="1"/>
  <c r="G545" i="1"/>
  <c r="J545" i="1" s="1"/>
  <c r="H533" i="1"/>
  <c r="G546" i="1"/>
  <c r="J546" i="1" s="1"/>
  <c r="G547" i="1"/>
  <c r="J547" i="1" s="1"/>
  <c r="G548" i="1"/>
  <c r="H548" i="1" s="1"/>
  <c r="G549" i="1"/>
  <c r="H549" i="1" s="1"/>
  <c r="J539" i="1"/>
  <c r="J536" i="1"/>
  <c r="H536" i="1"/>
  <c r="G554" i="1"/>
  <c r="H554" i="1" s="1"/>
  <c r="G553" i="1"/>
  <c r="J553" i="1" s="1"/>
  <c r="H528" i="1" l="1"/>
  <c r="J528" i="1"/>
  <c r="H529" i="1"/>
  <c r="J530" i="1"/>
  <c r="H522" i="1"/>
  <c r="J544" i="1"/>
  <c r="H545" i="1"/>
  <c r="H546" i="1"/>
  <c r="H521" i="1"/>
  <c r="H547" i="1"/>
  <c r="J537" i="1"/>
  <c r="H539" i="1"/>
  <c r="J533" i="1"/>
  <c r="J549" i="1"/>
  <c r="H543" i="1"/>
  <c r="H553" i="1"/>
  <c r="J538" i="1"/>
  <c r="J548" i="1"/>
  <c r="J451" i="1"/>
  <c r="N451" i="1" s="1"/>
  <c r="J554" i="1"/>
  <c r="G550" i="1"/>
  <c r="G551" i="1"/>
  <c r="J540" i="1" l="1"/>
  <c r="J541" i="1"/>
  <c r="J809" i="1"/>
  <c r="J550" i="1"/>
  <c r="J551" i="1"/>
  <c r="J810" i="1"/>
  <c r="H541" i="1" l="1"/>
  <c r="H540" i="1"/>
  <c r="H809" i="1"/>
  <c r="H550" i="1"/>
  <c r="H551" i="1"/>
  <c r="H810" i="1"/>
  <c r="H555" i="1"/>
  <c r="H556" i="1"/>
  <c r="H557" i="1"/>
  <c r="H558" i="1"/>
  <c r="H559" i="1"/>
  <c r="H560" i="1"/>
  <c r="E565" i="1"/>
  <c r="E566" i="1"/>
  <c r="E567" i="1"/>
  <c r="H565" i="1"/>
  <c r="H566" i="1"/>
  <c r="H567" i="1"/>
  <c r="J565" i="1"/>
  <c r="J566" i="1"/>
  <c r="J567" i="1"/>
  <c r="E568" i="1" l="1"/>
  <c r="E569" i="1"/>
  <c r="E570" i="1"/>
  <c r="E571" i="1"/>
  <c r="E572" i="1"/>
  <c r="E573" i="1"/>
  <c r="E574" i="1"/>
  <c r="E575" i="1"/>
  <c r="E576" i="1"/>
  <c r="E577" i="1"/>
  <c r="J575" i="1"/>
  <c r="N575" i="1" s="1"/>
  <c r="J581" i="1"/>
  <c r="N581" i="1" s="1"/>
  <c r="J582" i="1"/>
  <c r="N582" i="1" s="1"/>
  <c r="J583" i="1"/>
  <c r="N583" i="1" s="1"/>
  <c r="J579" i="1"/>
  <c r="N579" i="1" s="1"/>
  <c r="J580" i="1"/>
  <c r="N580" i="1" s="1"/>
  <c r="J584" i="1"/>
  <c r="N584" i="1" s="1"/>
  <c r="J568" i="1"/>
  <c r="N568" i="1" s="1"/>
  <c r="J585" i="1"/>
  <c r="N585" i="1" s="1"/>
  <c r="J569" i="1"/>
  <c r="N569" i="1" s="1"/>
  <c r="J586" i="1"/>
  <c r="N586" i="1" s="1"/>
  <c r="J576" i="1"/>
  <c r="N576" i="1" s="1"/>
  <c r="J577" i="1"/>
  <c r="N577" i="1" s="1"/>
  <c r="J587" i="1"/>
  <c r="N587" i="1" s="1"/>
  <c r="J588" i="1"/>
  <c r="N588" i="1" s="1"/>
  <c r="J589" i="1"/>
  <c r="N589" i="1" s="1"/>
  <c r="J590" i="1"/>
  <c r="N590" i="1" s="1"/>
  <c r="J570" i="1"/>
  <c r="N570" i="1" s="1"/>
  <c r="J571" i="1"/>
  <c r="N571" i="1" s="1"/>
  <c r="J572" i="1"/>
  <c r="N572" i="1" s="1"/>
  <c r="J573" i="1"/>
  <c r="N573" i="1" s="1"/>
  <c r="J591" i="1"/>
  <c r="N591" i="1" s="1"/>
  <c r="J574" i="1"/>
  <c r="N574" i="1" s="1"/>
  <c r="J592" i="1"/>
  <c r="N592" i="1" s="1"/>
  <c r="H575" i="1"/>
  <c r="H581" i="1"/>
  <c r="H582" i="1"/>
  <c r="H583" i="1"/>
  <c r="H579" i="1"/>
  <c r="H580" i="1"/>
  <c r="H584" i="1"/>
  <c r="H568" i="1"/>
  <c r="H585" i="1"/>
  <c r="H569" i="1"/>
  <c r="H586" i="1"/>
  <c r="H576" i="1"/>
  <c r="H577" i="1"/>
  <c r="H587" i="1"/>
  <c r="H588" i="1"/>
  <c r="H589" i="1"/>
  <c r="H590" i="1"/>
  <c r="H570" i="1"/>
  <c r="H571" i="1"/>
  <c r="H572" i="1"/>
  <c r="H573" i="1"/>
  <c r="H591" i="1"/>
  <c r="H574" i="1"/>
  <c r="H592" i="1"/>
  <c r="E581" i="1"/>
  <c r="E582" i="1"/>
  <c r="E583" i="1"/>
  <c r="E579" i="1"/>
  <c r="E580" i="1"/>
  <c r="E584" i="1"/>
  <c r="E585" i="1"/>
  <c r="E586" i="1"/>
  <c r="E587" i="1"/>
  <c r="E588" i="1"/>
  <c r="E589" i="1"/>
  <c r="E590" i="1"/>
  <c r="E591" i="1"/>
  <c r="E592" i="1"/>
  <c r="G598" i="1"/>
  <c r="E598" i="1" s="1"/>
  <c r="G595" i="1"/>
  <c r="E595" i="1" s="1"/>
  <c r="G593" i="1"/>
  <c r="H593" i="1" s="1"/>
  <c r="G599" i="1"/>
  <c r="E599" i="1" s="1"/>
  <c r="G600" i="1"/>
  <c r="H600" i="1" s="1"/>
  <c r="G601" i="1"/>
  <c r="E601" i="1" s="1"/>
  <c r="G602" i="1"/>
  <c r="J602" i="1" s="1"/>
  <c r="N602" i="1" s="1"/>
  <c r="G596" i="1"/>
  <c r="J596" i="1" s="1"/>
  <c r="E603" i="1"/>
  <c r="J598" i="1" l="1"/>
  <c r="N598" i="1" s="1"/>
  <c r="H598" i="1"/>
  <c r="E602" i="1"/>
  <c r="H602" i="1"/>
  <c r="H601" i="1"/>
  <c r="E600" i="1"/>
  <c r="E596" i="1"/>
  <c r="E593" i="1"/>
  <c r="J593" i="1"/>
  <c r="N593" i="1" s="1"/>
  <c r="J595" i="1"/>
  <c r="N595" i="1" s="1"/>
  <c r="J601" i="1"/>
  <c r="N601" i="1" s="1"/>
  <c r="J600" i="1"/>
  <c r="N600" i="1" s="1"/>
  <c r="J599" i="1"/>
  <c r="N599" i="1" s="1"/>
  <c r="H595" i="1"/>
  <c r="H599" i="1"/>
  <c r="H596" i="1" l="1"/>
  <c r="J605" i="1" l="1"/>
  <c r="E612" i="1"/>
  <c r="H603" i="1" l="1"/>
  <c r="H606" i="1"/>
  <c r="H607" i="1"/>
  <c r="H608" i="1"/>
  <c r="H609" i="1"/>
  <c r="H610" i="1"/>
  <c r="H614" i="1"/>
  <c r="H615" i="1"/>
  <c r="H616" i="1"/>
  <c r="H617" i="1"/>
  <c r="H618" i="1"/>
  <c r="J603" i="1"/>
  <c r="N603" i="1" s="1"/>
  <c r="J606" i="1"/>
  <c r="N606" i="1" s="1"/>
  <c r="N596" i="1"/>
  <c r="J607" i="1"/>
  <c r="N607" i="1" s="1"/>
  <c r="J608" i="1"/>
  <c r="N608" i="1" s="1"/>
  <c r="J609" i="1"/>
  <c r="N609" i="1" s="1"/>
  <c r="J610" i="1"/>
  <c r="N610" i="1" s="1"/>
  <c r="J614" i="1"/>
  <c r="N614" i="1" s="1"/>
  <c r="J615" i="1"/>
  <c r="N615" i="1" s="1"/>
  <c r="J616" i="1"/>
  <c r="N616" i="1" s="1"/>
  <c r="J617" i="1"/>
  <c r="N617" i="1" s="1"/>
  <c r="J618" i="1"/>
  <c r="N618" i="1" s="1"/>
  <c r="H605" i="1"/>
  <c r="N605" i="1"/>
  <c r="E623" i="1"/>
  <c r="E624" i="1"/>
  <c r="E625" i="1"/>
  <c r="E626" i="1"/>
  <c r="E627" i="1"/>
  <c r="E628" i="1"/>
  <c r="E629" i="1"/>
  <c r="E630" i="1"/>
  <c r="E631" i="1"/>
  <c r="E632" i="1"/>
  <c r="E633" i="1"/>
  <c r="J627" i="1"/>
  <c r="N627" i="1" s="1"/>
  <c r="J628" i="1"/>
  <c r="N628" i="1" s="1"/>
  <c r="J629" i="1"/>
  <c r="N629" i="1" s="1"/>
  <c r="J624" i="1"/>
  <c r="N624" i="1" s="1"/>
  <c r="J637" i="1"/>
  <c r="N637" i="1" s="1"/>
  <c r="J625" i="1"/>
  <c r="N625" i="1" s="1"/>
  <c r="J805" i="1"/>
  <c r="N805" i="1" s="1"/>
  <c r="J626" i="1"/>
  <c r="N626" i="1" s="1"/>
  <c r="H627" i="1"/>
  <c r="H628" i="1"/>
  <c r="H629" i="1"/>
  <c r="H624" i="1"/>
  <c r="H637" i="1"/>
  <c r="H625" i="1"/>
  <c r="H805" i="1"/>
  <c r="E637" i="1"/>
  <c r="E805" i="1"/>
  <c r="E638" i="1"/>
  <c r="E636" i="1"/>
  <c r="E639" i="1"/>
  <c r="E640" i="1"/>
  <c r="E641" i="1"/>
  <c r="E642" i="1"/>
  <c r="E643" i="1"/>
  <c r="E644" i="1"/>
  <c r="J638" i="1"/>
  <c r="N638" i="1" s="1"/>
  <c r="J612" i="1"/>
  <c r="N612" i="1" s="1"/>
  <c r="H639" i="1"/>
  <c r="J630" i="1"/>
  <c r="N630" i="1" s="1"/>
  <c r="J631" i="1"/>
  <c r="N631" i="1" s="1"/>
  <c r="J632" i="1"/>
  <c r="N632" i="1" s="1"/>
  <c r="J633" i="1"/>
  <c r="N633" i="1" s="1"/>
  <c r="J639" i="1"/>
  <c r="N639" i="1" s="1"/>
  <c r="J640" i="1"/>
  <c r="N640" i="1" s="1"/>
  <c r="J641" i="1"/>
  <c r="N641" i="1" s="1"/>
  <c r="J620" i="1"/>
  <c r="N620" i="1" s="1"/>
  <c r="J619" i="1"/>
  <c r="N619" i="1" s="1"/>
  <c r="J642" i="1"/>
  <c r="N642" i="1" s="1"/>
  <c r="J650" i="1"/>
  <c r="N650" i="1" s="1"/>
  <c r="J651" i="1"/>
  <c r="N651" i="1" s="1"/>
  <c r="J652" i="1"/>
  <c r="N652" i="1" s="1"/>
  <c r="J643" i="1"/>
  <c r="N643" i="1" s="1"/>
  <c r="J644" i="1"/>
  <c r="N644" i="1" s="1"/>
  <c r="J653" i="1"/>
  <c r="J654" i="1"/>
  <c r="N654" i="1" s="1"/>
  <c r="H638" i="1"/>
  <c r="H630" i="1"/>
  <c r="H631" i="1"/>
  <c r="H632" i="1"/>
  <c r="H633" i="1"/>
  <c r="H640" i="1"/>
  <c r="H641" i="1"/>
  <c r="H620" i="1"/>
  <c r="H619" i="1"/>
  <c r="H642" i="1"/>
  <c r="H650" i="1"/>
  <c r="H651" i="1"/>
  <c r="H652" i="1"/>
  <c r="H643" i="1"/>
  <c r="H644" i="1"/>
  <c r="H653" i="1"/>
  <c r="H654" i="1"/>
  <c r="J649" i="1"/>
  <c r="N649" i="1" s="1"/>
  <c r="H649" i="1"/>
  <c r="H626" i="1"/>
  <c r="H612" i="1"/>
  <c r="H657" i="1"/>
  <c r="J662" i="1"/>
  <c r="N662" i="1" s="1"/>
  <c r="J665" i="1"/>
  <c r="N665" i="1" s="1"/>
  <c r="J667" i="1"/>
  <c r="N667" i="1" s="1"/>
  <c r="H668" i="1"/>
  <c r="J670" i="1"/>
  <c r="N670" i="1" s="1"/>
  <c r="H623" i="1"/>
  <c r="J648" i="1"/>
  <c r="N648" i="1" s="1"/>
  <c r="H674" i="1"/>
  <c r="H659" i="1"/>
  <c r="H677" i="1"/>
  <c r="H678" i="1"/>
  <c r="J679" i="1"/>
  <c r="N679" i="1" s="1"/>
  <c r="J636" i="1"/>
  <c r="N636" i="1" s="1"/>
  <c r="J681" i="1"/>
  <c r="N681" i="1" s="1"/>
  <c r="J682" i="1"/>
  <c r="N682" i="1" s="1"/>
  <c r="J683" i="1"/>
  <c r="N683" i="1" s="1"/>
  <c r="J658" i="1"/>
  <c r="N658" i="1" s="1"/>
  <c r="J680" i="1"/>
  <c r="N680" i="1" s="1"/>
  <c r="H680" i="1"/>
  <c r="J677" i="1"/>
  <c r="N677" i="1" s="1"/>
  <c r="J676" i="1"/>
  <c r="N676" i="1" s="1"/>
  <c r="H676" i="1"/>
  <c r="J664" i="1"/>
  <c r="N664" i="1" s="1"/>
  <c r="G786" i="1"/>
  <c r="H786" i="1" s="1"/>
  <c r="G787" i="1"/>
  <c r="J787" i="1" s="1"/>
  <c r="G788" i="1"/>
  <c r="J788" i="1" s="1"/>
  <c r="G789" i="1"/>
  <c r="H789" i="1" s="1"/>
  <c r="G790" i="1"/>
  <c r="J790" i="1" s="1"/>
  <c r="G791" i="1"/>
  <c r="J791" i="1" s="1"/>
  <c r="G792" i="1"/>
  <c r="J792" i="1" s="1"/>
  <c r="G793" i="1"/>
  <c r="H793" i="1" s="1"/>
  <c r="G796" i="1"/>
  <c r="J796" i="1" s="1"/>
  <c r="J675" i="1"/>
  <c r="N675" i="1" s="1"/>
  <c r="H666" i="1"/>
  <c r="G794" i="1"/>
  <c r="J794" i="1" s="1"/>
  <c r="G795" i="1"/>
  <c r="H795" i="1" s="1"/>
  <c r="G797" i="1"/>
  <c r="H797" i="1" s="1"/>
  <c r="G798" i="1"/>
  <c r="J798" i="1" s="1"/>
  <c r="J684" i="1"/>
  <c r="N684" i="1" s="1"/>
  <c r="G799" i="1"/>
  <c r="J799" i="1" s="1"/>
  <c r="G800" i="1"/>
  <c r="H800" i="1" s="1"/>
  <c r="G696" i="1"/>
  <c r="H696" i="1" s="1"/>
  <c r="G778" i="1"/>
  <c r="H778" i="1" s="1"/>
  <c r="G779" i="1"/>
  <c r="H779" i="1" s="1"/>
  <c r="G780" i="1"/>
  <c r="J780" i="1" s="1"/>
  <c r="G781" i="1"/>
  <c r="H781" i="1" s="1"/>
  <c r="G782" i="1"/>
  <c r="H782" i="1" s="1"/>
  <c r="G697" i="1"/>
  <c r="J697" i="1" s="1"/>
  <c r="G698" i="1"/>
  <c r="H698" i="1" s="1"/>
  <c r="G699" i="1"/>
  <c r="H699" i="1" s="1"/>
  <c r="G700" i="1"/>
  <c r="H700" i="1" s="1"/>
  <c r="G701" i="1"/>
  <c r="H701" i="1" s="1"/>
  <c r="G702" i="1"/>
  <c r="H702" i="1" s="1"/>
  <c r="G689" i="1"/>
  <c r="J689" i="1" s="1"/>
  <c r="G690" i="1"/>
  <c r="J690" i="1" s="1"/>
  <c r="J663" i="1"/>
  <c r="N663" i="1" s="1"/>
  <c r="G784" i="1"/>
  <c r="J784" i="1" s="1"/>
  <c r="G691" i="1"/>
  <c r="J691" i="1" s="1"/>
  <c r="G692" i="1"/>
  <c r="H692" i="1" s="1"/>
  <c r="G693" i="1"/>
  <c r="J693" i="1" s="1"/>
  <c r="G694" i="1"/>
  <c r="J694" i="1" s="1"/>
  <c r="G773" i="1"/>
  <c r="J773" i="1" s="1"/>
  <c r="G785" i="1"/>
  <c r="J785" i="1" s="1"/>
  <c r="G801" i="1"/>
  <c r="J801" i="1" s="1"/>
  <c r="J669" i="1"/>
  <c r="N669" i="1" s="1"/>
  <c r="G802" i="1"/>
  <c r="J802" i="1" s="1"/>
  <c r="G695" i="1"/>
  <c r="H695" i="1" s="1"/>
  <c r="J671" i="1"/>
  <c r="N671" i="1" s="1"/>
  <c r="J672" i="1"/>
  <c r="N672" i="1" s="1"/>
  <c r="G703" i="1"/>
  <c r="J703" i="1" s="1"/>
  <c r="G704" i="1"/>
  <c r="H704" i="1" s="1"/>
  <c r="G705" i="1"/>
  <c r="J705" i="1" s="1"/>
  <c r="G706" i="1"/>
  <c r="H706" i="1" s="1"/>
  <c r="H683" i="1" l="1"/>
  <c r="J678" i="1"/>
  <c r="N678" i="1" s="1"/>
  <c r="J659" i="1"/>
  <c r="N659" i="1" s="1"/>
  <c r="H682" i="1"/>
  <c r="N653" i="1"/>
  <c r="H679" i="1"/>
  <c r="H681" i="1"/>
  <c r="H636" i="1"/>
  <c r="H790" i="1"/>
  <c r="J674" i="1"/>
  <c r="N674" i="1" s="1"/>
  <c r="H665" i="1"/>
  <c r="J797" i="1"/>
  <c r="J657" i="1"/>
  <c r="N657" i="1" s="1"/>
  <c r="J795" i="1"/>
  <c r="J786" i="1"/>
  <c r="H664" i="1"/>
  <c r="H799" i="1"/>
  <c r="H792" i="1"/>
  <c r="H788" i="1"/>
  <c r="J793" i="1"/>
  <c r="J789" i="1"/>
  <c r="H798" i="1"/>
  <c r="H675" i="1"/>
  <c r="H791" i="1"/>
  <c r="H787" i="1"/>
  <c r="H794" i="1"/>
  <c r="H648" i="1"/>
  <c r="H796" i="1"/>
  <c r="J800" i="1"/>
  <c r="J666" i="1"/>
  <c r="N666" i="1" s="1"/>
  <c r="J623" i="1"/>
  <c r="N623" i="1" s="1"/>
  <c r="H684" i="1"/>
  <c r="J668" i="1"/>
  <c r="N668" i="1" s="1"/>
  <c r="J782" i="1"/>
  <c r="J699" i="1"/>
  <c r="J779" i="1"/>
  <c r="J778" i="1"/>
  <c r="J700" i="1"/>
  <c r="J692" i="1"/>
  <c r="J695" i="1"/>
  <c r="H697" i="1"/>
  <c r="J701" i="1"/>
  <c r="J698" i="1"/>
  <c r="J781" i="1"/>
  <c r="H780" i="1"/>
  <c r="H663" i="1"/>
  <c r="H672" i="1"/>
  <c r="H801" i="1"/>
  <c r="H773" i="1"/>
  <c r="H662" i="1"/>
  <c r="J704" i="1"/>
  <c r="H671" i="1"/>
  <c r="H802" i="1"/>
  <c r="H785" i="1"/>
  <c r="H694" i="1"/>
  <c r="H691" i="1"/>
  <c r="H690" i="1"/>
  <c r="H670" i="1"/>
  <c r="H669" i="1"/>
  <c r="H667" i="1"/>
  <c r="H693" i="1"/>
  <c r="H784" i="1"/>
  <c r="H689" i="1"/>
  <c r="H703" i="1"/>
  <c r="H705" i="1"/>
  <c r="G688" i="1"/>
  <c r="J688" i="1" s="1"/>
  <c r="G769" i="1"/>
  <c r="H769" i="1" s="1"/>
  <c r="J673" i="1"/>
  <c r="N673" i="1" s="1"/>
  <c r="J696" i="1"/>
  <c r="N696" i="1" s="1"/>
  <c r="J702" i="1"/>
  <c r="N702" i="1" s="1"/>
  <c r="G772" i="1"/>
  <c r="H772" i="1" s="1"/>
  <c r="G770" i="1"/>
  <c r="H770" i="1" s="1"/>
  <c r="G771" i="1"/>
  <c r="J771" i="1" s="1"/>
  <c r="N771" i="1" s="1"/>
  <c r="G768" i="1"/>
  <c r="J768" i="1" s="1"/>
  <c r="N768" i="1" s="1"/>
  <c r="N688" i="1" l="1"/>
  <c r="J770" i="1"/>
  <c r="N770" i="1" s="1"/>
  <c r="H771" i="1"/>
  <c r="N701" i="1"/>
  <c r="J769" i="1"/>
  <c r="N769" i="1" s="1"/>
  <c r="H673" i="1"/>
  <c r="H688" i="1"/>
  <c r="J706" i="1"/>
  <c r="N706" i="1" s="1"/>
  <c r="J772" i="1"/>
  <c r="N772" i="1" s="1"/>
  <c r="H768" i="1"/>
  <c r="G716" i="1" l="1"/>
  <c r="H716" i="1" s="1"/>
  <c r="G783" i="1"/>
  <c r="H783" i="1" s="1"/>
  <c r="G708" i="1"/>
  <c r="H708" i="1" s="1"/>
  <c r="G717" i="1"/>
  <c r="J717" i="1" s="1"/>
  <c r="N717" i="1" s="1"/>
  <c r="G718" i="1"/>
  <c r="J718" i="1" s="1"/>
  <c r="N718" i="1" s="1"/>
  <c r="G719" i="1"/>
  <c r="J719" i="1" s="1"/>
  <c r="N719" i="1" s="1"/>
  <c r="G709" i="1"/>
  <c r="J709" i="1" s="1"/>
  <c r="N709" i="1" s="1"/>
  <c r="G767" i="1"/>
  <c r="J767" i="1" s="1"/>
  <c r="N767" i="1" s="1"/>
  <c r="G714" i="1"/>
  <c r="J714" i="1" s="1"/>
  <c r="N714" i="1" s="1"/>
  <c r="G715" i="1"/>
  <c r="J715" i="1" s="1"/>
  <c r="N715" i="1" s="1"/>
  <c r="G711" i="1"/>
  <c r="H711" i="1" s="1"/>
  <c r="G763" i="1"/>
  <c r="H763" i="1" s="1"/>
  <c r="G712" i="1"/>
  <c r="H712" i="1" s="1"/>
  <c r="G758" i="1"/>
  <c r="J758" i="1" s="1"/>
  <c r="N758" i="1" s="1"/>
  <c r="G757" i="1"/>
  <c r="J757" i="1" s="1"/>
  <c r="N757" i="1" s="1"/>
  <c r="G756" i="1"/>
  <c r="J756" i="1" s="1"/>
  <c r="N756" i="1" s="1"/>
  <c r="G755" i="1"/>
  <c r="J755" i="1" s="1"/>
  <c r="N755" i="1" s="1"/>
  <c r="G754" i="1"/>
  <c r="J754" i="1" s="1"/>
  <c r="N754" i="1" s="1"/>
  <c r="G753" i="1"/>
  <c r="J753" i="1" s="1"/>
  <c r="N753" i="1" s="1"/>
  <c r="G752" i="1"/>
  <c r="J752" i="1" s="1"/>
  <c r="N752" i="1" s="1"/>
  <c r="G764" i="1"/>
  <c r="J764" i="1" s="1"/>
  <c r="N764" i="1" s="1"/>
  <c r="G751" i="1"/>
  <c r="J751" i="1" s="1"/>
  <c r="N751" i="1" s="1"/>
  <c r="G750" i="1"/>
  <c r="J750" i="1" s="1"/>
  <c r="N750" i="1" s="1"/>
  <c r="G749" i="1"/>
  <c r="J749" i="1" s="1"/>
  <c r="N749" i="1" s="1"/>
  <c r="G713" i="1"/>
  <c r="J713" i="1" s="1"/>
  <c r="N713" i="1" s="1"/>
  <c r="G748" i="1"/>
  <c r="J748" i="1" s="1"/>
  <c r="N748" i="1" s="1"/>
  <c r="G747" i="1"/>
  <c r="J747" i="1" s="1"/>
  <c r="N747" i="1" s="1"/>
  <c r="G762" i="1"/>
  <c r="J762" i="1" s="1"/>
  <c r="N762" i="1" s="1"/>
  <c r="G761" i="1"/>
  <c r="J761" i="1" s="1"/>
  <c r="N761" i="1" s="1"/>
  <c r="G746" i="1"/>
  <c r="J746" i="1" s="1"/>
  <c r="N746" i="1" s="1"/>
  <c r="G745" i="1"/>
  <c r="J745" i="1" s="1"/>
  <c r="N745" i="1" s="1"/>
  <c r="G744" i="1"/>
  <c r="J744" i="1" s="1"/>
  <c r="N744" i="1" s="1"/>
  <c r="G743" i="1"/>
  <c r="J743" i="1" s="1"/>
  <c r="N743" i="1" s="1"/>
  <c r="G742" i="1"/>
  <c r="J742" i="1" s="1"/>
  <c r="N742" i="1" s="1"/>
  <c r="G741" i="1"/>
  <c r="J741" i="1" s="1"/>
  <c r="N741" i="1" s="1"/>
  <c r="G740" i="1"/>
  <c r="J740" i="1" s="1"/>
  <c r="N740" i="1" s="1"/>
  <c r="G739" i="1"/>
  <c r="J739" i="1" s="1"/>
  <c r="N739" i="1" s="1"/>
  <c r="G738" i="1"/>
  <c r="J738" i="1" s="1"/>
  <c r="N738" i="1" s="1"/>
  <c r="G737" i="1"/>
  <c r="J737" i="1" s="1"/>
  <c r="N737" i="1" s="1"/>
  <c r="G736" i="1"/>
  <c r="J736" i="1" s="1"/>
  <c r="N736" i="1" s="1"/>
  <c r="G735" i="1"/>
  <c r="J735" i="1" s="1"/>
  <c r="N735" i="1" s="1"/>
  <c r="G734" i="1"/>
  <c r="J734" i="1" s="1"/>
  <c r="N734" i="1" s="1"/>
  <c r="G733" i="1"/>
  <c r="J733" i="1" s="1"/>
  <c r="N733" i="1" s="1"/>
  <c r="G732" i="1"/>
  <c r="J732" i="1" s="1"/>
  <c r="N732" i="1" s="1"/>
  <c r="G731" i="1"/>
  <c r="J731" i="1" s="1"/>
  <c r="N731" i="1" s="1"/>
  <c r="G730" i="1"/>
  <c r="J730" i="1" s="1"/>
  <c r="N730" i="1" s="1"/>
  <c r="J716" i="1" l="1"/>
  <c r="N716" i="1" s="1"/>
  <c r="J708" i="1"/>
  <c r="N708" i="1" s="1"/>
  <c r="J783" i="1"/>
  <c r="H717" i="1"/>
  <c r="H709" i="1"/>
  <c r="H719" i="1"/>
  <c r="H718" i="1"/>
  <c r="H767" i="1"/>
  <c r="H715" i="1"/>
  <c r="H714" i="1"/>
  <c r="J712" i="1"/>
  <c r="N712" i="1" s="1"/>
  <c r="J763" i="1"/>
  <c r="H658" i="1"/>
  <c r="J711" i="1"/>
  <c r="N711" i="1" s="1"/>
  <c r="H753" i="1"/>
  <c r="H754" i="1"/>
  <c r="H755" i="1"/>
  <c r="H756" i="1"/>
  <c r="H757" i="1"/>
  <c r="H758" i="1"/>
  <c r="H748" i="1"/>
  <c r="H713" i="1"/>
  <c r="H749" i="1"/>
  <c r="H750" i="1"/>
  <c r="H751" i="1"/>
  <c r="H764" i="1"/>
  <c r="H752" i="1"/>
  <c r="H736" i="1"/>
  <c r="H737" i="1"/>
  <c r="H738" i="1"/>
  <c r="H739" i="1"/>
  <c r="H740" i="1"/>
  <c r="H741" i="1"/>
  <c r="H742" i="1"/>
  <c r="H743" i="1"/>
  <c r="H744" i="1"/>
  <c r="H745" i="1"/>
  <c r="H746" i="1"/>
  <c r="H761" i="1"/>
  <c r="H762" i="1"/>
  <c r="H747" i="1"/>
  <c r="H730" i="1"/>
  <c r="H731" i="1"/>
  <c r="H732" i="1"/>
  <c r="H733" i="1"/>
  <c r="H734" i="1"/>
  <c r="H735" i="1"/>
  <c r="G729" i="1" l="1"/>
  <c r="J729" i="1" s="1"/>
  <c r="N729" i="1" s="1"/>
  <c r="G728" i="1"/>
  <c r="J728" i="1" s="1"/>
  <c r="G727" i="1"/>
  <c r="H727" i="1" s="1"/>
  <c r="G726" i="1"/>
  <c r="J726" i="1" s="1"/>
  <c r="N726" i="1" s="1"/>
  <c r="G725" i="1"/>
  <c r="H725" i="1" s="1"/>
  <c r="G724" i="1"/>
  <c r="J724" i="1" s="1"/>
  <c r="N728" i="1" l="1"/>
  <c r="H728" i="1"/>
  <c r="H729" i="1"/>
  <c r="H726" i="1"/>
  <c r="J727" i="1"/>
  <c r="N727" i="1" s="1"/>
  <c r="J725" i="1"/>
  <c r="N725" i="1" s="1"/>
  <c r="N724" i="1"/>
  <c r="H724" i="1"/>
  <c r="F56" i="1" l="1"/>
  <c r="H509" i="1"/>
  <c r="J507" i="1"/>
  <c r="H507" i="1"/>
  <c r="H505" i="1"/>
  <c r="J505" i="1"/>
  <c r="H506" i="1"/>
  <c r="J506" i="1"/>
  <c r="H512" i="1"/>
  <c r="H508" i="1"/>
  <c r="H502" i="1"/>
  <c r="N501" i="1"/>
  <c r="H510" i="1"/>
  <c r="J510" i="1"/>
  <c r="J494" i="1"/>
  <c r="N494" i="1" s="1"/>
  <c r="H494" i="1"/>
  <c r="J511" i="1"/>
  <c r="H503" i="1"/>
  <c r="J502" i="1" l="1"/>
  <c r="N502" i="1" s="1"/>
  <c r="J512" i="1"/>
  <c r="J503" i="1"/>
  <c r="N503" i="1" s="1"/>
  <c r="H511" i="1"/>
  <c r="J508" i="1"/>
  <c r="J509" i="1"/>
  <c r="H442" i="1" l="1"/>
  <c r="J442" i="1"/>
  <c r="N442" i="1" s="1"/>
  <c r="H445" i="1"/>
  <c r="J445" i="1"/>
  <c r="N445" i="1" s="1"/>
  <c r="J446" i="1"/>
  <c r="N446" i="1" s="1"/>
  <c r="H446" i="1"/>
  <c r="H447" i="1"/>
  <c r="J447" i="1"/>
  <c r="N447" i="1" s="1"/>
  <c r="J439" i="1"/>
  <c r="N439" i="1" s="1"/>
  <c r="H439" i="1"/>
  <c r="H440" i="1"/>
  <c r="J440" i="1"/>
  <c r="N440" i="1" s="1"/>
  <c r="H444" i="1"/>
  <c r="J444" i="1"/>
  <c r="N444" i="1" s="1"/>
  <c r="J443" i="1"/>
  <c r="N443" i="1" s="1"/>
  <c r="H441" i="1"/>
  <c r="J441" i="1"/>
  <c r="N441" i="1" s="1"/>
  <c r="H307" i="1"/>
  <c r="J307" i="1"/>
  <c r="N307" i="1" s="1"/>
  <c r="H148" i="1" l="1"/>
  <c r="J148" i="1"/>
  <c r="N148" i="1" s="1"/>
  <c r="H51" i="1"/>
  <c r="H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Dora Novoa</author>
  </authors>
  <commentList>
    <comment ref="E709" authorId="0" shapeId="0" xr:uid="{7E0B78CE-F0BA-4858-A7B5-2660BFCAF2B7}">
      <text>
        <r>
          <rPr>
            <b/>
            <sz val="9"/>
            <color indexed="81"/>
            <rFont val="Tahoma"/>
            <family val="2"/>
          </rPr>
          <t>Dora Novoa:</t>
        </r>
        <r>
          <rPr>
            <sz val="9"/>
            <color indexed="81"/>
            <rFont val="Tahoma"/>
            <family val="2"/>
          </rPr>
          <t xml:space="preserve">
pedir rebaja extra pq lo compro a 6.500</t>
        </r>
      </text>
    </comment>
  </commentList>
</comments>
</file>

<file path=xl/sharedStrings.xml><?xml version="1.0" encoding="utf-8"?>
<sst xmlns="http://schemas.openxmlformats.org/spreadsheetml/2006/main" count="1788" uniqueCount="562">
  <si>
    <t>ORDEN DE COMPRA</t>
  </si>
  <si>
    <t>Fecha:</t>
  </si>
  <si>
    <t>Autorizado por:</t>
  </si>
  <si>
    <t>A la atención de:</t>
  </si>
  <si>
    <t>Emitido para:</t>
  </si>
  <si>
    <t>DESCRIPCIÓN</t>
  </si>
  <si>
    <t>PRECIO</t>
  </si>
  <si>
    <t>Total</t>
  </si>
  <si>
    <t>Fecha</t>
  </si>
  <si>
    <t>Taltal 768</t>
  </si>
  <si>
    <t>Antofagasta</t>
  </si>
  <si>
    <t>TOTAL</t>
  </si>
  <si>
    <t>IVA</t>
  </si>
  <si>
    <t>NETO</t>
  </si>
  <si>
    <t>Giro: Ferretería</t>
  </si>
  <si>
    <t>Generado por:</t>
  </si>
  <si>
    <t>UM</t>
  </si>
  <si>
    <t>Dora Novoa</t>
  </si>
  <si>
    <t>Código</t>
  </si>
  <si>
    <t>Plazo de pago  :</t>
  </si>
  <si>
    <t>Forma Pago      :</t>
  </si>
  <si>
    <t xml:space="preserve">Patriocio Lioi y Cia. </t>
  </si>
  <si>
    <t>Rut: 87574800-6</t>
  </si>
  <si>
    <t>www.lioi.cl</t>
  </si>
  <si>
    <t>fono: 599-2000</t>
  </si>
  <si>
    <t>Transf. Bancaria</t>
  </si>
  <si>
    <t>% desc.</t>
  </si>
  <si>
    <t>PRECIO FINAL</t>
  </si>
  <si>
    <t>Ferretería San Carlos Ltda.</t>
  </si>
  <si>
    <t>Rut: 76.191.983-0</t>
  </si>
  <si>
    <t>Fono: 055-289720</t>
  </si>
  <si>
    <t>www.ferreteriasancarlos.cl</t>
  </si>
  <si>
    <t>gschrader@lioi.cl</t>
  </si>
  <si>
    <r>
      <t xml:space="preserve">Marco Castro </t>
    </r>
    <r>
      <rPr>
        <u/>
        <sz val="10"/>
        <color rgb="FF0070C0"/>
        <rFont val="Arial"/>
        <family val="2"/>
      </rPr>
      <t>[mcastro@lioi.cl]</t>
    </r>
  </si>
  <si>
    <t>60 días</t>
  </si>
  <si>
    <t>CANT</t>
  </si>
  <si>
    <t xml:space="preserve">Favor no enviar los productos parcializados, por un tema de costo flete. </t>
  </si>
  <si>
    <t>*</t>
  </si>
  <si>
    <t>Dirección: Santa Marta #2100 - Maipu - Santiago</t>
  </si>
  <si>
    <r>
      <t xml:space="preserve">e-mail: </t>
    </r>
    <r>
      <rPr>
        <sz val="10"/>
        <color rgb="FF1A04BC"/>
        <rFont val="Arial"/>
        <family val="2"/>
      </rPr>
      <t xml:space="preserve">dora.novoa@ferreteriasancarlos.cl </t>
    </r>
  </si>
  <si>
    <t>Precio minimo</t>
  </si>
  <si>
    <r>
      <t xml:space="preserve">Entregar a </t>
    </r>
    <r>
      <rPr>
        <b/>
        <sz val="10"/>
        <rFont val="Arial"/>
        <family val="2"/>
      </rPr>
      <t>transporte GyG</t>
    </r>
  </si>
  <si>
    <t>9 5229 4121</t>
  </si>
  <si>
    <t>Guillermo Schrader</t>
  </si>
  <si>
    <t>PRECIO T</t>
  </si>
  <si>
    <t>Ivette Corvalán</t>
  </si>
  <si>
    <t>Factura</t>
  </si>
  <si>
    <t xml:space="preserve">Si quedara algún producto pendiente, favor consultar antes de enviar  (por un tema de costo del flete). </t>
  </si>
  <si>
    <t>Jefe de Tienda</t>
  </si>
  <si>
    <t>El número de la orden de compra debe aparecer en todas las facturas y correspondencia. </t>
  </si>
  <si>
    <t>E-mail de Intercambio Electrónico para la Factura Electrónica es:</t>
  </si>
  <si>
    <t>dte@bsale.cl</t>
  </si>
  <si>
    <t>Lioi</t>
  </si>
  <si>
    <t>ud.</t>
  </si>
  <si>
    <t>053000185</t>
  </si>
  <si>
    <t>GUANTE NITRILO VERDE 14" T/9 NITRIL FLEX HAZ  LN 500</t>
  </si>
  <si>
    <t>053000005</t>
  </si>
  <si>
    <t>GUANTE ALBAÑIL NEGRO TALLA " L "</t>
  </si>
  <si>
    <t>052700005</t>
  </si>
  <si>
    <t>Guante Cabritilla sin Forro Cromo, L-200</t>
  </si>
  <si>
    <t>053000265</t>
  </si>
  <si>
    <t>GUANTE PU PALMA GRIS PU T/9 MUTIPROTEC  LIGH L-1700</t>
  </si>
  <si>
    <t>052700125</t>
  </si>
  <si>
    <t>MASCARA DE SOLDAR ECONOMICA (caja x 10 ud)</t>
  </si>
  <si>
    <t>foto</t>
  </si>
  <si>
    <t>ud</t>
  </si>
  <si>
    <t>011700310</t>
  </si>
  <si>
    <t>050960290</t>
  </si>
  <si>
    <t>052602160</t>
  </si>
  <si>
    <t>052630050</t>
  </si>
  <si>
    <t xml:space="preserve">BISAGRA T 5 A. ZINCADO </t>
  </si>
  <si>
    <t xml:space="preserve">CANDADO SERIE P-2000 60 MM BRONCE PULIDO </t>
  </si>
  <si>
    <t xml:space="preserve">CERROJOS TIPO HERCULES Nº52 8  A. ZINCADO </t>
  </si>
  <si>
    <t>011500300</t>
  </si>
  <si>
    <t>051190008</t>
  </si>
  <si>
    <t>203514015</t>
  </si>
  <si>
    <t xml:space="preserve">CANDADO SERIE P-3000 50 MM BRONCE SATINADO </t>
  </si>
  <si>
    <t>CERROJO CARCELERO Nº1981 A.ZINC 12"</t>
  </si>
  <si>
    <t xml:space="preserve">CERROJO PICAPORTE ARTICULADO N 1880 12 ZINC </t>
  </si>
  <si>
    <t xml:space="preserve">CERROJO PICAPORTE ARTICULADO N 1880 8  ZINC </t>
  </si>
  <si>
    <t xml:space="preserve">ESCUADRA SILLA 3 1/2 A. ZINCADO </t>
  </si>
  <si>
    <t xml:space="preserve">PICAPORTE SAPO  ZINCADO </t>
  </si>
  <si>
    <t>051180012</t>
  </si>
  <si>
    <t>051170370</t>
  </si>
  <si>
    <t>051170390</t>
  </si>
  <si>
    <t>051051262</t>
  </si>
  <si>
    <t>011700280</t>
  </si>
  <si>
    <t>010411263</t>
  </si>
  <si>
    <t>052610750</t>
  </si>
  <si>
    <t>052602150</t>
  </si>
  <si>
    <t>BISAGRA ALA 4" A.Zincado</t>
  </si>
  <si>
    <t>BISAGRA ALA 6" A.Zincado</t>
  </si>
  <si>
    <t>BISAGRA L84 A. ZINCADO 3.1/2" x 3" C/T DP 2 U</t>
  </si>
  <si>
    <t xml:space="preserve">CADENA ESLABON LARGO 3mmX61 </t>
  </si>
  <si>
    <t xml:space="preserve">CANDADO SERIE P-1000 50 MM ACERO PINTADO </t>
  </si>
  <si>
    <t xml:space="preserve">CANDADO SERIE P-2000 50 MM BRONCE PULIDO </t>
  </si>
  <si>
    <t xml:space="preserve">CANDADO SERIE P-3000 40 MM BRONCE SATINADO </t>
  </si>
  <si>
    <t xml:space="preserve">CERRADURA P/CAJON CUADRADA </t>
  </si>
  <si>
    <t>CERROJO CARCELERO Nº1981 A.ZINC 10"</t>
  </si>
  <si>
    <t>GUANTE PVC 18   Guante Antiácido PVC FLEX LH 600 color Rojo - Force</t>
  </si>
  <si>
    <t xml:space="preserve">PERNO PARAFUSO . 5/16x4 ZINCADO </t>
  </si>
  <si>
    <t xml:space="preserve">TOPE PTA PLASTICO CAFE GOMA </t>
  </si>
  <si>
    <t>050923050</t>
  </si>
  <si>
    <t>052630040</t>
  </si>
  <si>
    <t>050906060</t>
  </si>
  <si>
    <t>051180110</t>
  </si>
  <si>
    <t>053000315</t>
  </si>
  <si>
    <t>051335019</t>
  </si>
  <si>
    <t>051345701</t>
  </si>
  <si>
    <t>64001522</t>
  </si>
  <si>
    <t xml:space="preserve">CADENA DE SEGURIDAD C/T ESTANDAR PULIDO </t>
  </si>
  <si>
    <t xml:space="preserve">CANDADO SERIE P-2000 40 MM BRONCE PULIDO </t>
  </si>
  <si>
    <t>CERROJO CARCELERO Nº1981 A.ZINC 8"</t>
  </si>
  <si>
    <t xml:space="preserve">CHALECO REFLECTANTE PARA AUTO AMARILLO </t>
  </si>
  <si>
    <t xml:space="preserve">ESCUADRA SILLA 2 1/2 A. ZINCADO </t>
  </si>
  <si>
    <t xml:space="preserve">ESCUADRA SILLA 2 A. ZINCADO </t>
  </si>
  <si>
    <t xml:space="preserve">GANCHO PERCHA DOBLE 100 MM BRONCEADO </t>
  </si>
  <si>
    <t xml:space="preserve">RETEN RODILLO 32x26 mm COBRE VIEJO </t>
  </si>
  <si>
    <t xml:space="preserve">RUEDA SUELTA PARA CARRO 5 EJE 15 MM </t>
  </si>
  <si>
    <t xml:space="preserve">TORNILLO ESCUADRA 1 1/2 BRONCEADO.. </t>
  </si>
  <si>
    <t xml:space="preserve">TORNILLO ESCUADRA 2 1/2 BRONCEADO.. </t>
  </si>
  <si>
    <t xml:space="preserve">TORNILLO ESCUADRA 3 BRONCEADO . </t>
  </si>
  <si>
    <t>050970105</t>
  </si>
  <si>
    <t>052602140</t>
  </si>
  <si>
    <t>051180100</t>
  </si>
  <si>
    <t>052700575</t>
  </si>
  <si>
    <t>051051231</t>
  </si>
  <si>
    <t>051051228</t>
  </si>
  <si>
    <t>051301010</t>
  </si>
  <si>
    <t>051337940</t>
  </si>
  <si>
    <t>051750810</t>
  </si>
  <si>
    <t>203814168</t>
  </si>
  <si>
    <t>203814231</t>
  </si>
  <si>
    <t>203814260</t>
  </si>
  <si>
    <t>no viene facturado el 24-06-2021</t>
  </si>
  <si>
    <r>
      <t>TORNILLO MADERA AGLOMERADA CHIPBOARD 3.5x</t>
    </r>
    <r>
      <rPr>
        <b/>
        <sz val="10"/>
        <color rgb="FFFF0000"/>
        <rFont val="Arial"/>
        <family val="2"/>
      </rPr>
      <t xml:space="preserve">15mm </t>
    </r>
    <r>
      <rPr>
        <sz val="10"/>
        <color rgb="FFFF0000"/>
        <rFont val="Arial"/>
        <family val="2"/>
      </rPr>
      <t>American Screw</t>
    </r>
  </si>
  <si>
    <r>
      <t>TORNILLO MADERA AGLOMERADA CHIPBOARD 3.5x</t>
    </r>
    <r>
      <rPr>
        <b/>
        <sz val="10"/>
        <color rgb="FFFF0000"/>
        <rFont val="Arial"/>
        <family val="2"/>
      </rPr>
      <t xml:space="preserve">20mm </t>
    </r>
    <r>
      <rPr>
        <sz val="10"/>
        <color rgb="FFFF0000"/>
        <rFont val="Arial"/>
        <family val="2"/>
      </rPr>
      <t>American Screw</t>
    </r>
  </si>
  <si>
    <t>052700105</t>
  </si>
  <si>
    <t>14-07-2021</t>
  </si>
  <si>
    <t>Perchera (Coleto) de Cuero Soldador 0,60 x 0,90 mts</t>
  </si>
  <si>
    <r>
      <t xml:space="preserve">OBS: Entregar a Transporte GyG Ltda - 
Laguna Sur Nº 9600, </t>
    </r>
    <r>
      <rPr>
        <b/>
        <i/>
        <u/>
        <sz val="10"/>
        <rFont val="Arial"/>
        <family val="2"/>
      </rPr>
      <t>Bodega F35</t>
    </r>
    <r>
      <rPr>
        <b/>
        <i/>
        <sz val="10"/>
        <rFont val="Arial"/>
        <family val="2"/>
      </rPr>
      <t>, Pudahuel. (Bodegas San Francisco)
Fonos: 9 – 81571997 Nuevo Horario de recepción: de 8:00 a 13:00 y de 14:00 a 18:00 hrs. Y los viernes en la tarde hasta las 17:00 hrs.</t>
    </r>
  </si>
  <si>
    <t>mt</t>
  </si>
  <si>
    <t>BISAGRA L84 A. ZINCADO       2.1/2" x 2" C/T DP 2 U</t>
  </si>
  <si>
    <t>BISAGRA L84 A. ZINCADO       2.1/2" x 2.1/2" C/T DP 2 U</t>
  </si>
  <si>
    <t>BISAGRA L84 A. ZINCADO       3.1/2" x 3" C/T DP 2 U</t>
  </si>
  <si>
    <t>BISAGRA L84 A. ZINCADO       4" x 4" C/T DP 2 U</t>
  </si>
  <si>
    <t xml:space="preserve">CADENA ESLABON CORTO 3mmX61       </t>
  </si>
  <si>
    <t xml:space="preserve">CADENA ESLABON LARGO 4mmX61       </t>
  </si>
  <si>
    <t xml:space="preserve">PICAPORTE SAPO  ZINCADO       </t>
  </si>
  <si>
    <t>RUEDA GOMA C/BASE GIRATORIA       2.1/2"</t>
  </si>
  <si>
    <t xml:space="preserve">RUEDA YOYO 50 MM C/EJE P/SILLON       </t>
  </si>
  <si>
    <t>oc 5088</t>
  </si>
  <si>
    <t>RUEDA PARA PORTON 75MM C/PERNO</t>
  </si>
  <si>
    <t>012900015</t>
  </si>
  <si>
    <t>RUEDA PARA PORTON 75MM C/PASADOR A SOLDAR</t>
  </si>
  <si>
    <t>012900005</t>
  </si>
  <si>
    <t>BISAGRA L84 A. ZINCADO2.1/2" x 2.1/2" C/T DP 2 U</t>
  </si>
  <si>
    <t>BUZO COVERALL BLANCO T/XXL</t>
  </si>
  <si>
    <t>CERRADURA P/CAJON REDONDA</t>
  </si>
  <si>
    <t>RUEDA GOMA C/BASE GIRATORIA2.1/2"</t>
  </si>
  <si>
    <t>RUEDA SUELTA PARA CARRO6" EJE 20 MM</t>
  </si>
  <si>
    <t>TOPE PTA PLASTICO CAFE GOMA</t>
  </si>
  <si>
    <t>010411233</t>
  </si>
  <si>
    <t>052701455</t>
  </si>
  <si>
    <t>050906000</t>
  </si>
  <si>
    <t>051720155</t>
  </si>
  <si>
    <t>051750820</t>
  </si>
  <si>
    <t>no viene fact104582 oc 5133</t>
  </si>
  <si>
    <t>BISAGRA L84 A. ZINCADO  2" x 2" C/T DP 2 U</t>
  </si>
  <si>
    <t>BISAGRA L84 A. ZINCADO  2.1/2" x 2" C/T DP 2 U</t>
  </si>
  <si>
    <t>BISAGRA L84 A. ZINCADO  2.1/2" x 2.1/2" C/T DP 2 U</t>
  </si>
  <si>
    <t>BISAGRA L84 A. ZINCADO  4" x 4" C/T DP 2 U</t>
  </si>
  <si>
    <t xml:space="preserve">BUZO COVERALL BLANCO T/XL  </t>
  </si>
  <si>
    <t xml:space="preserve">BUZO COVERALL BLANCO T/XXL  </t>
  </si>
  <si>
    <t xml:space="preserve">CADENA ESLABON CORTO 3mmX61  </t>
  </si>
  <si>
    <t xml:space="preserve">CANCAMO ABIERTO N 5 BRONCEADO.  </t>
  </si>
  <si>
    <t>CERRADURA DORMITORIO  3871  US32D  ACERO INOXIDABLE</t>
  </si>
  <si>
    <t xml:space="preserve">CERRADURA P/CAJON REDONDA  </t>
  </si>
  <si>
    <t xml:space="preserve">ESCUADRA SILLA 4 A. ZINCADO  </t>
  </si>
  <si>
    <t xml:space="preserve">PERNO PARAFUSO . 5/16x4 ZINCADO  </t>
  </si>
  <si>
    <t xml:space="preserve">PERNO PARAFUSO . 5/16x5 ZINCADO  </t>
  </si>
  <si>
    <t xml:space="preserve">PICAPORTE SAPO  ZINCADO  </t>
  </si>
  <si>
    <t>RUEDA GOMA C/BASE GIRATORIA  1.1/2" (40mm)</t>
  </si>
  <si>
    <t>RUEDA GOMA C/BASE GIRATORIA  2.1/2"</t>
  </si>
  <si>
    <t>RUEDA GOMA C/BASE GIRATORIA  3"</t>
  </si>
  <si>
    <t xml:space="preserve">TOPE PTA PLASTICO CAFE GOMA  </t>
  </si>
  <si>
    <t xml:space="preserve">TORNILLO ESCUADRA 2 BRONCEADO  </t>
  </si>
  <si>
    <t>TORNILLO MADERA AGLOMERADA CHIPBOARD   3.5x15mm American Screw</t>
  </si>
  <si>
    <t>TORNILLO MADERA AGLOMERADA CHIPBOARD  3.5x20mm American Screw</t>
  </si>
  <si>
    <t>caja</t>
  </si>
  <si>
    <t>OC5178</t>
  </si>
  <si>
    <t>203810150</t>
  </si>
  <si>
    <t>251004012</t>
  </si>
  <si>
    <t>BISAGRA L38 A.Zincado  1.1/2" c/torn 2 U</t>
  </si>
  <si>
    <t>BISAGRA L84 A. ZINCADO  4" x 3.1/2" C/T DP 2 U</t>
  </si>
  <si>
    <t xml:space="preserve">BISAGRA T 5 A. ZINCADO  </t>
  </si>
  <si>
    <t xml:space="preserve">CANCAMO ABIERTO N 9 BRONCEADO.  </t>
  </si>
  <si>
    <t xml:space="preserve">CANCAMO CERRADO N 0 BRONCEADO.  </t>
  </si>
  <si>
    <t xml:space="preserve">CANCAMO CERRADO N 3 BRONCEADO.  </t>
  </si>
  <si>
    <t xml:space="preserve">CANCAMO CERRADO N 7 BRONCEADO.  </t>
  </si>
  <si>
    <t>CERROJO PICAPORTE ARTICULADO N 1880 ZINC  12"</t>
  </si>
  <si>
    <t>CERROJO PICAPORTE ARTICULADO N 1880 ZINC  8"</t>
  </si>
  <si>
    <t>GUANTE CABRITILLA T/10   sin Forro Cromo L-200</t>
  </si>
  <si>
    <t xml:space="preserve">TORNILLO ESCUADRA 2 1/2 BRONCEADO..  </t>
  </si>
  <si>
    <t xml:space="preserve">TORNILLO ESCUADRA 3 BRONCEADO .  </t>
  </si>
  <si>
    <t>010311168</t>
  </si>
  <si>
    <t>010411239</t>
  </si>
  <si>
    <t>010411286</t>
  </si>
  <si>
    <t>052701450</t>
  </si>
  <si>
    <t>050923005</t>
  </si>
  <si>
    <t>203810050</t>
  </si>
  <si>
    <t>203810190</t>
  </si>
  <si>
    <t>203812050</t>
  </si>
  <si>
    <t>203812300</t>
  </si>
  <si>
    <t>203812700</t>
  </si>
  <si>
    <t>051051280</t>
  </si>
  <si>
    <t>203814228</t>
  </si>
  <si>
    <t>cajita</t>
  </si>
  <si>
    <t>no viene oc 5248</t>
  </si>
  <si>
    <t>BISAGRA ALA 3" A.Zincado</t>
  </si>
  <si>
    <t>BISAGRA L38 A.Zincado 1.1/2" c/torn 2 U</t>
  </si>
  <si>
    <t>BISAGRA L84 A. ZINCADO 2" x 2" C/T DP 2 U</t>
  </si>
  <si>
    <t>BISAGRA L84 A. ZINCADO 2.1/2" x 2.1/2" C/T DP 2 U</t>
  </si>
  <si>
    <t>CANCAMO ABIERTO nro 0 BRONCEADO</t>
  </si>
  <si>
    <t>CANCAMO ABIERTO nro 5 BRONCEADO</t>
  </si>
  <si>
    <t>CANCAMO ABIERTO nro 7 BRONCEADO</t>
  </si>
  <si>
    <t>CANCAMO CERRADO nro 3 BRONCEADO</t>
  </si>
  <si>
    <t>CANCAMO CERRADO nro 7 BRONCEADO</t>
  </si>
  <si>
    <t>CANCAMO CERRADO nro 9 BRONCEADO</t>
  </si>
  <si>
    <t xml:space="preserve">CERRADURA P/CAJON REDONDA </t>
  </si>
  <si>
    <t xml:space="preserve">ESCUADRA SILLA 1 A. ZINCADO </t>
  </si>
  <si>
    <t xml:space="preserve">ESCUADRA SILLA 4 A. ZINCADO </t>
  </si>
  <si>
    <t>GUANTE NITRILO VERDE 14 T/9 NITRIL FLEX HAZ  LN-500 Force</t>
  </si>
  <si>
    <t xml:space="preserve">PALA CARBONERA CUADRADA MANGO MADERA </t>
  </si>
  <si>
    <t xml:space="preserve">PERNO PARAFUSO . 5/16x5 ZINCADO </t>
  </si>
  <si>
    <t>PORTACANDADO 915 ZINCADO 5.1/2"</t>
  </si>
  <si>
    <t>RUEDA GOMA C/BASE GIRATORIA 2.1/2"</t>
  </si>
  <si>
    <t xml:space="preserve">TORNILLO ESCUADRA 2 BRONCEADO </t>
  </si>
  <si>
    <t>TORNILLO MADERA AGLOMERADA CHIPBOARD  3.5x15mm American Screw</t>
  </si>
  <si>
    <t>TORNILLO MADERA AGLOMERADA CHIPBOARD 3.5x20mm American Screw</t>
  </si>
  <si>
    <t>011700260</t>
  </si>
  <si>
    <t>203810170</t>
  </si>
  <si>
    <t>203812900</t>
  </si>
  <si>
    <t>051051150</t>
  </si>
  <si>
    <t>152600724</t>
  </si>
  <si>
    <t>051335020</t>
  </si>
  <si>
    <t>051111301</t>
  </si>
  <si>
    <t>no viene en la OC 5234</t>
  </si>
  <si>
    <t>OC 5234</t>
  </si>
  <si>
    <t>BISAGRA ALA  3" A.Zincado</t>
  </si>
  <si>
    <t>oc 5328</t>
  </si>
  <si>
    <t>BISAGRA ALA  6" A.Zincado</t>
  </si>
  <si>
    <t>CERROJO CARCELERO Nº1981 A.ZINC  8"</t>
  </si>
  <si>
    <t xml:space="preserve">CERROJOS TIPO HERCULES Nº52 8  A. ZINCADO  </t>
  </si>
  <si>
    <t>GUANTE ALBAÑIL NEGRO TALLA  L  Lioi</t>
  </si>
  <si>
    <t>GUANTE PU PALMA GRIS/NEGRO PU  T/9 MUTIPROTEC  LIGH L-1700</t>
  </si>
  <si>
    <t xml:space="preserve">TORNILLO ESCUADRA 1 1/2 BRONCEADO..  </t>
  </si>
  <si>
    <t>OC 5378</t>
  </si>
  <si>
    <t>051337023</t>
  </si>
  <si>
    <t>BISAGRA ALA  4" A.Zincado</t>
  </si>
  <si>
    <t xml:space="preserve">CERRADURA P/CAJON CUADRADA  </t>
  </si>
  <si>
    <t xml:space="preserve">PERNO MARQUEZA 3/8x4 ZINCADO  </t>
  </si>
  <si>
    <t>OC5426</t>
  </si>
  <si>
    <t>diferencia</t>
  </si>
  <si>
    <t>nuevo Precio</t>
  </si>
  <si>
    <t>PERNO MARQUEZA ZINCADO  3/8x4"</t>
  </si>
  <si>
    <t>PERNO MARQUEZA ZINCADO  3/8x5"</t>
  </si>
  <si>
    <t>PERNO PARAFUSO ZINCADO  5/16x4"</t>
  </si>
  <si>
    <t>PERNO PARAFUSO ZINCADO  5/16x5"</t>
  </si>
  <si>
    <t>PORTACANDADO 915 ZINCADO  5.1/2"</t>
  </si>
  <si>
    <t>TORNILLO ESCUADRA BRONCEADO  2.1/2"</t>
  </si>
  <si>
    <t>051337024</t>
  </si>
  <si>
    <t>OC5463 Los guantes llegan en 3 semanas mas</t>
  </si>
  <si>
    <t>CADENA DE SEGURIDAD C/T ESTANDAR PULIDO</t>
  </si>
  <si>
    <t>CERRADURA P/CAJON CUADRADA</t>
  </si>
  <si>
    <t>GUANTE PU PALMA GRIS/NEGRO PUT/9 MUTIPROTEC  LIGH L-1700</t>
  </si>
  <si>
    <t>PERNO MARQUEZA ZINCADO3/8x4"</t>
  </si>
  <si>
    <t>PERNO PARAFUSO ZINCADO5/16x4"</t>
  </si>
  <si>
    <t>PERNO PARAFUSO ZINCADO5/16x5"</t>
  </si>
  <si>
    <t>PORTACANDADO 915 ZINCADO5.1/2"</t>
  </si>
  <si>
    <t>CANDADO BRONCE FORJADO 40 MM  (blister)</t>
  </si>
  <si>
    <t>POMEL x UD  1/2"</t>
  </si>
  <si>
    <t>POMEL x UD  3/4"</t>
  </si>
  <si>
    <t>052640140</t>
  </si>
  <si>
    <t>011012051</t>
  </si>
  <si>
    <t>011012136</t>
  </si>
  <si>
    <t>Se solicita a sack</t>
  </si>
  <si>
    <t>CANCAMO ABIERTO  nro 0 BRONCEADO</t>
  </si>
  <si>
    <t xml:space="preserve">CANDADO BRONCE FORJADO 60 MM  </t>
  </si>
  <si>
    <t>CERROJO CARCELERO Nº1981 A.ZINC  10"</t>
  </si>
  <si>
    <t>CORREDERA TELESCOPICA  400MM 0.8MM C/TORN</t>
  </si>
  <si>
    <t>ESCUADRA ESTANTE ESMALTADO BLANCO  6 X 8</t>
  </si>
  <si>
    <t>GUANTE DESCARNE SOLDADOR P.15  ROJO FORRADO MODELO L-300</t>
  </si>
  <si>
    <t>052603160</t>
  </si>
  <si>
    <t>012800007</t>
  </si>
  <si>
    <t>051057311</t>
  </si>
  <si>
    <t>052700060</t>
  </si>
  <si>
    <t>cajitas</t>
  </si>
  <si>
    <t>CANCAMO CERRADO  nro 0  BRONCEADO</t>
  </si>
  <si>
    <t>GUANTE PVC 18   Guante Antiácido PVC FLEX LH 600  color Rojo - Force</t>
  </si>
  <si>
    <t>no lo cotizan en la OC 5601</t>
  </si>
  <si>
    <t>CANDADO SERIE P-3000 BRONCE SATINADO  30 MM</t>
  </si>
  <si>
    <t>052630030</t>
  </si>
  <si>
    <t>CORREDERA TELESCOPICA  400MM 0.8MM C/TORN (oferta)</t>
  </si>
  <si>
    <t>OC 5627</t>
  </si>
  <si>
    <t xml:space="preserve"> No viene factura 1100103</t>
  </si>
  <si>
    <t>CANDADO SERIE P-1000 ACERO PINTADO  40 MM</t>
  </si>
  <si>
    <t>052610740</t>
  </si>
  <si>
    <t>gruesa</t>
  </si>
  <si>
    <t>3224015</t>
  </si>
  <si>
    <t>TORNILLO SOBERBIO DOING  3/16 x 2"</t>
  </si>
  <si>
    <t>OC5714</t>
  </si>
  <si>
    <t>052700065</t>
  </si>
  <si>
    <t>051345796</t>
  </si>
  <si>
    <t>CORREDERA TELESCOPICA 400MM 0.8MM C/TORN</t>
  </si>
  <si>
    <t xml:space="preserve">GUANTE DESCARNE CORTO P.O T/10 </t>
  </si>
  <si>
    <t>PERNO MARQUEZA ZINCADO 3/8x4"</t>
  </si>
  <si>
    <t>PERNO MARQUEZA ZINCADO 3/8x5"</t>
  </si>
  <si>
    <t>PERNO PARAFUSO ZINCADO 5/16x4"</t>
  </si>
  <si>
    <t>PERNO PARAFUSO ZINCADO 5/16x5"</t>
  </si>
  <si>
    <t>Barra minusvalido  2 x 370mm</t>
  </si>
  <si>
    <t>Perillon Liso Bronce Pulido 75 mm</t>
  </si>
  <si>
    <t>Nuevo</t>
  </si>
  <si>
    <t>OC 5789</t>
  </si>
  <si>
    <t>CANDADO SERIE P-1000 ACERO PINTADO  30 MM</t>
  </si>
  <si>
    <t xml:space="preserve">GUANTE DESCARNE CORTO P.O T/10  </t>
  </si>
  <si>
    <t>TOPE PUERTA RECTO CROMO GOMA  75mm Blister</t>
  </si>
  <si>
    <t xml:space="preserve">Manilla Corchete Metálica Cromada - Doing  96mm  </t>
  </si>
  <si>
    <t>052610730</t>
  </si>
  <si>
    <t>31474913</t>
  </si>
  <si>
    <t>OC5831</t>
  </si>
  <si>
    <t>CANDADO SERIE P-2000 BRONCE PULIDO  60 MM</t>
  </si>
  <si>
    <t>no viene</t>
  </si>
  <si>
    <t>BUZO COVERALL BLANCO T/XL</t>
  </si>
  <si>
    <t>CORREDERA TELESCOPICA400MM 0.8MM C/TORN</t>
  </si>
  <si>
    <t>PERNO MARQUEZA ZINCADO3/8x5"</t>
  </si>
  <si>
    <t>TOPE PUERTA RECTO CROMO GOMA75mm Blister</t>
  </si>
  <si>
    <t>llegan la proxima semana</t>
  </si>
  <si>
    <t>Sin fecha de llegada de los productos</t>
  </si>
  <si>
    <t>OC5847</t>
  </si>
  <si>
    <t>SKU</t>
  </si>
  <si>
    <t>Stock</t>
  </si>
  <si>
    <t>Costo Neto</t>
  </si>
  <si>
    <t>n</t>
  </si>
  <si>
    <t>OC 5883</t>
  </si>
  <si>
    <t>creado</t>
  </si>
  <si>
    <t>GUANTE CABRITILLA T/10 sin Forro Cromo L-200</t>
  </si>
  <si>
    <t>TOPE PUERTA RECTO CROMO GOMA75mm</t>
  </si>
  <si>
    <t>051345795</t>
  </si>
  <si>
    <t>OC5914</t>
  </si>
  <si>
    <t>LENTE DAUMER  L600  PRO  CLARO</t>
  </si>
  <si>
    <t>053201242</t>
  </si>
  <si>
    <t>no viene en la OC 5945</t>
  </si>
  <si>
    <t>CANDADO BRONCE FORJADO LIOI  60 MM</t>
  </si>
  <si>
    <t>CANDADO SERIE P-2000 BRONCE PULIDO  25 MM</t>
  </si>
  <si>
    <t>PORTACANDADO 915 ZINCADO  4.1/2"</t>
  </si>
  <si>
    <t>052602125</t>
  </si>
  <si>
    <t>051111281</t>
  </si>
  <si>
    <t>Sin Stock OC5982</t>
  </si>
  <si>
    <t>OC 5982</t>
  </si>
  <si>
    <t>Rueda Goma con Base Giratoria sin Freno Llanta Metálica  5"</t>
  </si>
  <si>
    <t>051720930</t>
  </si>
  <si>
    <t>OC 6012</t>
  </si>
  <si>
    <t xml:space="preserve">BUZO COVERALL BLANCO T/XXL </t>
  </si>
  <si>
    <t>CANDADO SERIE P-1000 ACERO PINTADO 30 MM</t>
  </si>
  <si>
    <t>CANDADO SERIE P-1000 ACERO PINTADO 40 MM</t>
  </si>
  <si>
    <t>CANDADO SERIE P-1000 ACERO PINTADO 50 MM</t>
  </si>
  <si>
    <t>LENTE DAUMER L600  PRO  CLARO</t>
  </si>
  <si>
    <t>PORTACANDADO 915 ZINCADO 4.1/2"</t>
  </si>
  <si>
    <t>Rueda Goma con Base Giratoria c/Freno Llanta Metálica 5"</t>
  </si>
  <si>
    <t>Rueda Goma con Base Giratoria sin Freno Llanta Metálica 5"</t>
  </si>
  <si>
    <t>051720990</t>
  </si>
  <si>
    <t>OC 6031</t>
  </si>
  <si>
    <t>CANDADO SERIE P-2000 BRONCE PULIDO 50 MM</t>
  </si>
  <si>
    <t>CANDADO SERIE P-3000 BRONCE SATINADO 40 MM</t>
  </si>
  <si>
    <t xml:space="preserve">CASQUETE AMARILLO con VISOR B.ALUMINIO </t>
  </si>
  <si>
    <t>053200035set</t>
  </si>
  <si>
    <t>OC 6057</t>
  </si>
  <si>
    <t>OC6073</t>
  </si>
  <si>
    <t>CANCAMO ABIERTOnro 3 BRONCEADO</t>
  </si>
  <si>
    <t>CANCAMO CERRADOnro 7 BRONCEADO</t>
  </si>
  <si>
    <t>CANDADO SERIE P-1000 ACERO PINTADO30 MM</t>
  </si>
  <si>
    <t>CANDADO SERIE P-1000 ACERO PINTADO40 MM</t>
  </si>
  <si>
    <t>CANDADO SERIE P-1000 ACERO PINTADO50 MM</t>
  </si>
  <si>
    <t>CANDADO SERIE P-2000 BRONCE PULIDO30 MM</t>
  </si>
  <si>
    <t>CANDADO SERIE P-2000 BRONCE PULIDO50 MM</t>
  </si>
  <si>
    <t>CANDADO SERIE P-2000 BRONCE PULIDO60 MM</t>
  </si>
  <si>
    <t>CANDADO SERIE P-3000 BRONCE SATINADO30 MM</t>
  </si>
  <si>
    <t>CANDADO SERIE P-3000 BRONCE SATINADO40 MM</t>
  </si>
  <si>
    <t>CASQUETE AMARILLO con VISOR B.ALUMINIO</t>
  </si>
  <si>
    <t>CIERRAPUERTAS DORTEC DT-62 25-45 KGS</t>
  </si>
  <si>
    <t>GUANTE DESCARNE CORTO P.O T/10</t>
  </si>
  <si>
    <t>POMEL x UD7/8"</t>
  </si>
  <si>
    <t>203810130</t>
  </si>
  <si>
    <t>052602130</t>
  </si>
  <si>
    <t>254600410</t>
  </si>
  <si>
    <t>OC 6096</t>
  </si>
  <si>
    <t>BOTIN BUFALO NEGRO ANTICLAVO PU-101 talla 39</t>
  </si>
  <si>
    <t>BOTIN BUFALO NEGRO ANTICLAVO PU-101 talla 41</t>
  </si>
  <si>
    <t>BOTIN BUFALO NEGRO ANTICLAVO PU-101 talla 42</t>
  </si>
  <si>
    <t>BOTIN BUFALO NEGRO ANTICLAVO PU-101 talla 43</t>
  </si>
  <si>
    <t>BOTIN BUFALO PU-907 (HOMBRE) talla 42</t>
  </si>
  <si>
    <t>BOTIN KBEEN LI-505 (DAMA) talla 37</t>
  </si>
  <si>
    <t>CANCAMO ABIERTO nro 1 BRONCEADO</t>
  </si>
  <si>
    <t>CANCAMO ABIERTO nro 3 BRONCEADO</t>
  </si>
  <si>
    <t>CANDADO BRONCE FORJADO LIOI 50 MM</t>
  </si>
  <si>
    <t>CANDADO SERIE P-2000 BRONCE PULIDO 30 MM</t>
  </si>
  <si>
    <t>CANDADO SERIE P-3000 BRONCE SATINADO 30 MM</t>
  </si>
  <si>
    <t>CARRETILLA ECONOMICA CON RUEDA 350X8 DESARMADA</t>
  </si>
  <si>
    <t xml:space="preserve">CERRADURA PARA GUANTERAS </t>
  </si>
  <si>
    <t xml:space="preserve">CIERRAPUERTAS DORTEC DT-62 25-45 KGS </t>
  </si>
  <si>
    <t>CORREDERA TELESCOPICA 350mm 0.8MM C/TORN</t>
  </si>
  <si>
    <t>POMEL x UD 7/8"</t>
  </si>
  <si>
    <t>052803220</t>
  </si>
  <si>
    <t>052803230</t>
  </si>
  <si>
    <t>052803235</t>
  </si>
  <si>
    <t>052803240</t>
  </si>
  <si>
    <t>052806742</t>
  </si>
  <si>
    <t>052900380</t>
  </si>
  <si>
    <t>203810100</t>
  </si>
  <si>
    <t>052603150</t>
  </si>
  <si>
    <t>102429800</t>
  </si>
  <si>
    <t>050906040</t>
  </si>
  <si>
    <t>012800006</t>
  </si>
  <si>
    <t>011012146</t>
  </si>
  <si>
    <t>OC 6125</t>
  </si>
  <si>
    <t>VENTILACION ACERO  ESMALTADO BLANCO 30 X 30</t>
  </si>
  <si>
    <t xml:space="preserve">CADENA ESLABON CORTO 6mmX61 </t>
  </si>
  <si>
    <t xml:space="preserve">COLETO DE CUERO PARA SOLDAR XXL </t>
  </si>
  <si>
    <t>POMEL x UD 1/2"</t>
  </si>
  <si>
    <t>051618703</t>
  </si>
  <si>
    <t>050923020</t>
  </si>
  <si>
    <t>052700110</t>
  </si>
  <si>
    <t>OC 6163</t>
  </si>
  <si>
    <t>OC6163</t>
  </si>
  <si>
    <t>RUEDA PARA CAMA C/SOCKET FRENO CAFÉ NYLON</t>
  </si>
  <si>
    <t>CANDADO SERIE P-3000 BRONCE SATINADO 25 MM</t>
  </si>
  <si>
    <t xml:space="preserve">GANCHO PERCHA SENCILLO . BRONCEADO </t>
  </si>
  <si>
    <t xml:space="preserve">GUANTE LATEX ALBAÑIL T/9 </t>
  </si>
  <si>
    <t xml:space="preserve">PICAPORTE VENTANA CORREDERAS 3   DP 1 U </t>
  </si>
  <si>
    <t>051740010</t>
  </si>
  <si>
    <t>052630025</t>
  </si>
  <si>
    <t>051301001</t>
  </si>
  <si>
    <t>052700437</t>
  </si>
  <si>
    <t>050958300</t>
  </si>
  <si>
    <t>BISAGRA RETEN RECTA SLIDE ON NIQUELADA 26 mm x UD</t>
  </si>
  <si>
    <t>30272211</t>
  </si>
  <si>
    <t>OC 6196</t>
  </si>
  <si>
    <t>TAPON DAUMER OIDO  DESECHABLE SIN CORDON par</t>
  </si>
  <si>
    <t>VENTILACION ACERO  ESMALTADO BLANCO 20 X 20</t>
  </si>
  <si>
    <t>VENTILACION ACERO  ESMALTADO BLANCO 20 X 30</t>
  </si>
  <si>
    <t>053200950</t>
  </si>
  <si>
    <t>051618503</t>
  </si>
  <si>
    <t>051618507</t>
  </si>
  <si>
    <t>OC 6209</t>
  </si>
  <si>
    <t>CANDADO BRONCE FORJADO LIOI 30 MM (blister)</t>
  </si>
  <si>
    <t>052640130</t>
  </si>
  <si>
    <t>OC 6237</t>
  </si>
  <si>
    <t>CANDADO BRONCE FORJADO LIOI  30 MM (blister)</t>
  </si>
  <si>
    <t>CANDADO SERIE P-3000 BRONCE SATINADO  20 MM</t>
  </si>
  <si>
    <t>CANDADO SERIE P-3000 BRONCE SATINADO  25 MM</t>
  </si>
  <si>
    <t>CHALECO GEOLOGO CANVAS  NARANJO T/XL</t>
  </si>
  <si>
    <t xml:space="preserve">COLETO DE CUERO PARA SOLDAR XXL  </t>
  </si>
  <si>
    <t>CORREDERA TELESCOPICA  350mm 0.8MM C/TORN</t>
  </si>
  <si>
    <t xml:space="preserve">GANCHO PERCHA SENCILLO . BRONCEADO  </t>
  </si>
  <si>
    <t>TAPON DAUMER OIDO  DESECHABLE SIN CORDON  par</t>
  </si>
  <si>
    <t>VENTILACION ACERO  ESMALTADO BLANCO  20 X 20</t>
  </si>
  <si>
    <t>052630020</t>
  </si>
  <si>
    <t>052702990</t>
  </si>
  <si>
    <t>no llegó en al OC 6266</t>
  </si>
  <si>
    <t>CANDADO SERIE P-3000 BRONCE SATINADO 20 MM</t>
  </si>
  <si>
    <t>OC6294</t>
  </si>
  <si>
    <t>OC 6336 13-13</t>
  </si>
  <si>
    <t>MASCARA DE SOLDAR FOTOSENSIBLE BLACK STAR</t>
  </si>
  <si>
    <t>052804525</t>
  </si>
  <si>
    <t>x 100 ud</t>
  </si>
  <si>
    <t xml:space="preserve">MASCARA DE SOLDAR FOTOSENSIBLE BLACK STAR </t>
  </si>
  <si>
    <t xml:space="preserve">Candado de Bloqueo Dieléctrico Amarillo </t>
  </si>
  <si>
    <t>Estado OC: Solicitud Precios</t>
  </si>
  <si>
    <t>OC 6379</t>
  </si>
  <si>
    <t xml:space="preserve">PALA PUNTA HUEVO 1A  MANGO MADERA </t>
  </si>
  <si>
    <t>POMEL x UD 5/8"</t>
  </si>
  <si>
    <t>152600720</t>
  </si>
  <si>
    <t>011012066</t>
  </si>
  <si>
    <t>Reten Iman Blanco</t>
  </si>
  <si>
    <t>OC 6456</t>
  </si>
  <si>
    <t>OC6456 se compra en Sack</t>
  </si>
  <si>
    <t>CHALECO GEOLOGO CANVAS NARANJO T/XL</t>
  </si>
  <si>
    <t>oc 6516 no viene</t>
  </si>
  <si>
    <t>BOTIN BUFALO PU-907 (HOMBRE) talla 41</t>
  </si>
  <si>
    <t>BOTIN BUFALO PU-907 (HOMBRE) talla 43</t>
  </si>
  <si>
    <t>BOTIN KBEEN LA-202 (HOMBRE) talla 41</t>
  </si>
  <si>
    <t>BOTIN KBEEN LA-202 (HOMBRE) talla 42</t>
  </si>
  <si>
    <t>BOTIN KBEEN LA-202 (HOMBRE) talla 43</t>
  </si>
  <si>
    <t>LENTE DAUMER L300 CLARO C/CORDON</t>
  </si>
  <si>
    <t>052806741</t>
  </si>
  <si>
    <t>052806743</t>
  </si>
  <si>
    <t>052807241</t>
  </si>
  <si>
    <t>052807242</t>
  </si>
  <si>
    <t>052807243</t>
  </si>
  <si>
    <t>053201213</t>
  </si>
  <si>
    <t>OC 6573</t>
  </si>
  <si>
    <t>OC 6596</t>
  </si>
  <si>
    <t xml:space="preserve">053200035set	</t>
  </si>
  <si>
    <t>TAPA PARA SOBERBIO x bolsa 100 uds. 5 MM BLANCO</t>
  </si>
  <si>
    <t>203573001</t>
  </si>
  <si>
    <t>OC 6639</t>
  </si>
  <si>
    <t>GUANTE ALBAÑIL NEGRO TALLA  L Lioi</t>
  </si>
  <si>
    <t>GUANTE DESCARNE SOLDADOR P.15 ROJO FORRADO MODELO L-300</t>
  </si>
  <si>
    <t>RUEDA GOMA C/BASE GIRATORIA 2" (50mm)</t>
  </si>
  <si>
    <t>051720150</t>
  </si>
  <si>
    <t>053200035</t>
  </si>
  <si>
    <t>CASQUETE AMARILLO</t>
  </si>
  <si>
    <t>OC 6726</t>
  </si>
  <si>
    <t xml:space="preserve">CASQUETE AMARILLO </t>
  </si>
  <si>
    <t>llega a principio de octubre:</t>
  </si>
  <si>
    <t>Por llegar en octubre</t>
  </si>
  <si>
    <t>No llegaron con la OC 6753</t>
  </si>
  <si>
    <t xml:space="preserve">BUZO COVERALL BLANCO T/XL </t>
  </si>
  <si>
    <t>ESCUADRA ESTANTE ESMALTADO BLANCO 12 X 14</t>
  </si>
  <si>
    <t>051057360</t>
  </si>
  <si>
    <t>Nro. 6791</t>
  </si>
  <si>
    <t>BISAGRA L-29 ACERO INOX SATINADO PAR 3.1/2 x 3.1/2"</t>
  </si>
  <si>
    <t>BISAGRA L-29 ACERO INOX SATINADO PAR 3x3"</t>
  </si>
  <si>
    <t xml:space="preserve">CADENA ESLABON CORTO 4mmX61 </t>
  </si>
  <si>
    <t xml:space="preserve">CADENA ESLABON CORTO 5mmX61 </t>
  </si>
  <si>
    <t>CHALECO GEOLOGO CANVAS AZUL T/L</t>
  </si>
  <si>
    <t>ESCUADRA ESTANTE ESMALTADO BLANCO 5 X 6</t>
  </si>
  <si>
    <t>ESCUADRA ESTANTE ESMALTADO BLANCO 6 X 8</t>
  </si>
  <si>
    <t>ESCUADRA SILLA ZINCADA 1"</t>
  </si>
  <si>
    <t>ESCUADRA SILLA ZINCADA 3"</t>
  </si>
  <si>
    <t>GUANTE PU PALMA GRIS/NEGRO PU T/9 MUTIPROTEC  LIGH L-1700</t>
  </si>
  <si>
    <t xml:space="preserve">LENTE DAUMER L200  CLARO </t>
  </si>
  <si>
    <t xml:space="preserve">LENTE DAUMER L200  GRIS </t>
  </si>
  <si>
    <t>PICAPORTE BASE RECTA 1078 ZINCADO  DP 1 UD 2.1/2"</t>
  </si>
  <si>
    <t xml:space="preserve">PICAPORTE C/PERF PARA CANDADO 70MM A. ZN DP 1U </t>
  </si>
  <si>
    <t>PORTACANDADO 915 ZINCADO 3.1/2"</t>
  </si>
  <si>
    <t>RUEDA GOMA C/BASE GIRATORIA 3"</t>
  </si>
  <si>
    <t>TORNILLO ESCUADRA BRONCEADO 3"</t>
  </si>
  <si>
    <t xml:space="preserve">TRANCA 2 1/2 ¨ </t>
  </si>
  <si>
    <t>011313134</t>
  </si>
  <si>
    <t>011313132</t>
  </si>
  <si>
    <t>050923010</t>
  </si>
  <si>
    <t>050923015</t>
  </si>
  <si>
    <t>052702960</t>
  </si>
  <si>
    <t>051057302</t>
  </si>
  <si>
    <t>051051260</t>
  </si>
  <si>
    <t>053201211</t>
  </si>
  <si>
    <t>053201212</t>
  </si>
  <si>
    <t>050962231</t>
  </si>
  <si>
    <t>050989570</t>
  </si>
  <si>
    <t>051111262</t>
  </si>
  <si>
    <t>051720530</t>
  </si>
  <si>
    <t>050971030</t>
  </si>
  <si>
    <t>FAJA LUMBAR CERTIFICADA TALLA M</t>
  </si>
  <si>
    <t>POMEL CON ALA DE ACERO PULIDO 5/8</t>
  </si>
  <si>
    <t>CANCAMO CERRADO nro 9 BRONCEADO x cajita100 ud</t>
  </si>
  <si>
    <t>052700420</t>
  </si>
  <si>
    <t>011050030</t>
  </si>
  <si>
    <t>OC 6791</t>
  </si>
  <si>
    <t>uso interno</t>
  </si>
  <si>
    <t>CANDADO SERIE P-2000 BRONCE PULIDO 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</si>
</sst>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&quot;$&quot;\ #,##0;[Red]\-&quot;$&quot;\ #,##0"/>
    <numFmt numFmtId="166" formatCode="@\ \ "/>
    <numFmt numFmtId="167" formatCode="&quot;$&quot;\ #,##0"/>
    <numFmt numFmtId="168" formatCode="_-&quot;$&quot;\ * #,##0.00_-;\-&quot;$&quot;\ * #,##0.00_-;_-&quot;$&quot;\ * &quot;-&quot;??_-;_-@_-"/>
    <numFmt numFmtId="169" formatCode="_(\$* #,##0.00_);_(\$* \(#,##0.00\);_(\$* &quot;-&quot;??_);_(@_)"/>
    <numFmt numFmtId="170" formatCode="[$$-340A]\ #,##0;\-[$$-340A]\ #,##0"/>
    <numFmt numFmtId="171" formatCode="_-&quot;$&quot;* #,##0.00_-;\-&quot;$&quot;* #,##0.00_-;_-&quot;$&quot;* &quot;-&quot;??_-;_-@_-"/>
    <numFmt numFmtId="172" formatCode="_-* #,##0.00\ _€_-;\-* #,##0.00\ _€_-;_-* &quot;-&quot;??\ _€_-;_-@_-"/>
    <numFmt numFmtId="173" formatCode="_(* #,##0_);_(* \(#,##0\);_(* &quot;-&quot;??_);_(@_)"/>
    <numFmt numFmtId="174" formatCode="0_ ;[Red]\-0\ "/>
    <numFmt numFmtId="175" formatCode="[$]dd\-mm\-yyyy;@" x16r2:formatCode16="[$-es-AT,1]dd\-mm\-yyyy;@"/>
    <numFmt numFmtId="176" formatCode="0.00_ ;[Red]\-0.00\ "/>
    <numFmt numFmtId="177" formatCode="#,##0_ ;\-#,##0\ "/>
    <numFmt numFmtId="178" formatCode="_-* #,##0_-;\-* #,##0_-;_-* &quot;-&quot;??_-;_-@_-"/>
    <numFmt numFmtId="179" formatCode="0_ ;\-0\ "/>
  </numFmts>
  <fonts count="1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0"/>
      <color indexed="2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4"/>
      <color theme="1" tint="0.499984740745262"/>
      <name val="Arial Black"/>
      <family val="2"/>
    </font>
    <font>
      <u/>
      <sz val="10"/>
      <color theme="10"/>
      <name val="Arial"/>
      <family val="2"/>
    </font>
    <font>
      <sz val="10"/>
      <color rgb="FF1A04BC"/>
      <name val="Arial"/>
      <family val="2"/>
    </font>
    <font>
      <u/>
      <sz val="10"/>
      <color rgb="FF0070C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i/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u/>
      <sz val="10"/>
      <color rgb="FF0000FF"/>
      <name val="Arial"/>
      <family val="2"/>
    </font>
    <font>
      <sz val="10"/>
      <color indexed="8"/>
      <name val="宋体"/>
      <charset val="134"/>
    </font>
    <font>
      <sz val="10"/>
      <color indexed="8"/>
      <name val="宋体"/>
      <family val="2"/>
      <charset val="1"/>
    </font>
    <font>
      <sz val="10"/>
      <color rgb="FF000000"/>
      <name val="Arial"/>
      <family val="2"/>
    </font>
    <font>
      <sz val="10"/>
      <color indexed="8"/>
      <name val="MS Sans Serif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u/>
      <sz val="10"/>
      <color indexed="12"/>
      <name val="Arial"/>
      <family val="2"/>
    </font>
    <font>
      <u/>
      <sz val="10"/>
      <color theme="10"/>
      <name val="宋体"/>
      <charset val="134"/>
    </font>
    <font>
      <sz val="11"/>
      <color theme="1"/>
      <name val="Calibri"/>
      <family val="2"/>
      <charset val="134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0"/>
      <name val="Calibri"/>
      <family val="2"/>
      <scheme val="minor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1"/>
      <name val="Arial Narrow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9"/>
      <color rgb="FF0070C0"/>
      <name val="Calibri"/>
      <family val="2"/>
    </font>
    <font>
      <sz val="9"/>
      <color rgb="FFFF0000"/>
      <name val="Calibri"/>
      <family val="2"/>
    </font>
    <font>
      <sz val="1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12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0" borderId="22" applyNumberFormat="0" applyFill="0" applyAlignment="0" applyProtection="0"/>
    <xf numFmtId="0" fontId="24" fillId="0" borderId="23" applyNumberFormat="0" applyFill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24" applyNumberFormat="0" applyAlignment="0" applyProtection="0"/>
    <xf numFmtId="0" fontId="29" fillId="9" borderId="25" applyNumberFormat="0" applyAlignment="0" applyProtection="0"/>
    <xf numFmtId="0" fontId="30" fillId="9" borderId="24" applyNumberFormat="0" applyAlignment="0" applyProtection="0"/>
    <xf numFmtId="0" fontId="31" fillId="0" borderId="26" applyNumberFormat="0" applyFill="0" applyAlignment="0" applyProtection="0"/>
    <xf numFmtId="0" fontId="32" fillId="10" borderId="27" applyNumberFormat="0" applyAlignment="0" applyProtection="0"/>
    <xf numFmtId="0" fontId="1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9" applyNumberFormat="0" applyFill="0" applyAlignment="0" applyProtection="0"/>
    <xf numFmtId="0" fontId="35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5" fillId="35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7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1" borderId="28" applyNumberFormat="0" applyFont="0" applyAlignment="0" applyProtection="0"/>
    <xf numFmtId="0" fontId="3" fillId="0" borderId="0"/>
    <xf numFmtId="0" fontId="5" fillId="0" borderId="0"/>
    <xf numFmtId="0" fontId="39" fillId="0" borderId="0"/>
    <xf numFmtId="0" fontId="40" fillId="0" borderId="0"/>
    <xf numFmtId="0" fontId="5" fillId="0" borderId="0">
      <alignment vertical="center"/>
    </xf>
    <xf numFmtId="0" fontId="41" fillId="0" borderId="0">
      <alignment vertical="top"/>
      <protection locked="0"/>
    </xf>
    <xf numFmtId="9" fontId="5" fillId="0" borderId="0">
      <alignment vertical="top"/>
      <protection locked="0"/>
    </xf>
    <xf numFmtId="9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2" fillId="0" borderId="0"/>
    <xf numFmtId="0" fontId="43" fillId="0" borderId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42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11" borderId="28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44" fillId="0" borderId="0"/>
    <xf numFmtId="0" fontId="44" fillId="0" borderId="0"/>
    <xf numFmtId="170" fontId="3" fillId="0" borderId="0"/>
    <xf numFmtId="170" fontId="3" fillId="0" borderId="0"/>
    <xf numFmtId="170" fontId="44" fillId="0" borderId="0"/>
    <xf numFmtId="170" fontId="3" fillId="0" borderId="0"/>
    <xf numFmtId="168" fontId="5" fillId="0" borderId="0" applyFont="0" applyFill="0" applyBorder="0" applyAlignment="0" applyProtection="0"/>
    <xf numFmtId="0" fontId="45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46" fillId="37" borderId="0" applyNumberFormat="0" applyBorder="0" applyAlignment="0" applyProtection="0">
      <alignment vertical="center"/>
    </xf>
    <xf numFmtId="0" fontId="3" fillId="0" borderId="0"/>
    <xf numFmtId="17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6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0" borderId="0" applyNumberFormat="0" applyFill="0" applyBorder="0" applyAlignment="0" applyProtection="0"/>
    <xf numFmtId="0" fontId="3" fillId="11" borderId="28" applyNumberFormat="0" applyFont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7" fillId="46" borderId="0" applyNumberFormat="0" applyBorder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3" fillId="0" borderId="0"/>
    <xf numFmtId="0" fontId="47" fillId="44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46" fillId="41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53" fillId="41" borderId="30" applyNumberFormat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/>
    <xf numFmtId="0" fontId="47" fillId="4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53" fillId="41" borderId="30" applyNumberFormat="0" applyAlignment="0" applyProtection="0">
      <alignment vertical="center"/>
    </xf>
    <xf numFmtId="0" fontId="42" fillId="0" borderId="0"/>
    <xf numFmtId="0" fontId="53" fillId="41" borderId="30" applyNumberFormat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53" fillId="41" borderId="30" applyNumberFormat="0" applyAlignment="0" applyProtection="0">
      <alignment vertical="center"/>
    </xf>
    <xf numFmtId="0" fontId="53" fillId="41" borderId="30" applyNumberFormat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50" fillId="51" borderId="31" applyNumberFormat="0" applyAlignment="0" applyProtection="0">
      <alignment vertical="center"/>
    </xf>
    <xf numFmtId="0" fontId="3" fillId="11" borderId="28" applyNumberFormat="0" applyFont="0" applyAlignment="0" applyProtection="0"/>
    <xf numFmtId="0" fontId="53" fillId="41" borderId="30" applyNumberFormat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9" fillId="50" borderId="30" applyNumberFormat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54" fillId="37" borderId="0" applyNumberFormat="0" applyBorder="0" applyAlignment="0" applyProtection="0">
      <alignment vertical="center"/>
    </xf>
    <xf numFmtId="173" fontId="5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42" fillId="0" borderId="0"/>
    <xf numFmtId="168" fontId="3" fillId="0" borderId="0" applyFont="0" applyFill="0" applyBorder="0" applyAlignment="0" applyProtection="0"/>
    <xf numFmtId="169" fontId="42" fillId="0" borderId="0"/>
    <xf numFmtId="169" fontId="42" fillId="0" borderId="0"/>
    <xf numFmtId="0" fontId="55" fillId="56" borderId="0" applyNumberFormat="0" applyBorder="0" applyAlignment="0" applyProtection="0">
      <alignment vertical="center"/>
    </xf>
    <xf numFmtId="0" fontId="42" fillId="0" borderId="0"/>
    <xf numFmtId="0" fontId="5" fillId="0" borderId="0"/>
    <xf numFmtId="0" fontId="65" fillId="0" borderId="0">
      <alignment vertical="center"/>
    </xf>
    <xf numFmtId="0" fontId="42" fillId="0" borderId="0"/>
    <xf numFmtId="0" fontId="65" fillId="0" borderId="0">
      <alignment vertical="center"/>
    </xf>
    <xf numFmtId="0" fontId="42" fillId="0" borderId="0"/>
    <xf numFmtId="0" fontId="43" fillId="0" borderId="0"/>
    <xf numFmtId="0" fontId="3" fillId="0" borderId="0"/>
    <xf numFmtId="0" fontId="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42" fillId="57" borderId="33" applyNumberFormat="0" applyFont="0" applyAlignment="0" applyProtection="0">
      <alignment vertical="center"/>
    </xf>
    <xf numFmtId="0" fontId="42" fillId="57" borderId="33" applyNumberFormat="0" applyFont="0" applyAlignment="0" applyProtection="0">
      <alignment vertical="center"/>
    </xf>
    <xf numFmtId="0" fontId="42" fillId="57" borderId="33" applyNumberFormat="0" applyFont="0" applyAlignment="0" applyProtection="0">
      <alignment vertical="center"/>
    </xf>
    <xf numFmtId="0" fontId="42" fillId="57" borderId="33" applyNumberFormat="0" applyFont="0" applyAlignment="0" applyProtection="0">
      <alignment vertical="center"/>
    </xf>
    <xf numFmtId="0" fontId="42" fillId="57" borderId="33" applyNumberFormat="0" applyFont="0" applyAlignment="0" applyProtection="0">
      <alignment vertical="center"/>
    </xf>
    <xf numFmtId="0" fontId="42" fillId="57" borderId="33" applyNumberFormat="0" applyFont="0" applyAlignment="0" applyProtection="0">
      <alignment vertical="center"/>
    </xf>
    <xf numFmtId="9" fontId="42" fillId="0" borderId="0"/>
    <xf numFmtId="9" fontId="42" fillId="0" borderId="0"/>
    <xf numFmtId="9" fontId="42" fillId="0" borderId="0"/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6" fillId="50" borderId="34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35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>
      <alignment vertical="center"/>
    </xf>
    <xf numFmtId="170" fontId="36" fillId="0" borderId="0" applyNumberFormat="0" applyFill="0" applyBorder="0" applyAlignment="0" applyProtection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5" fillId="0" borderId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9" fontId="5" fillId="0" borderId="0">
      <alignment vertical="top"/>
      <protection locked="0"/>
    </xf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1" borderId="28" applyNumberFormat="0" applyFont="0" applyAlignment="0" applyProtection="0"/>
    <xf numFmtId="0" fontId="5" fillId="0" borderId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11" borderId="28" applyNumberFormat="0" applyFont="0" applyAlignment="0" applyProtection="0"/>
    <xf numFmtId="0" fontId="5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7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70" fontId="3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37" fillId="0" borderId="0" applyNumberForma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6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2" fontId="74" fillId="0" borderId="0" applyFont="0" applyFill="0" applyBorder="0" applyAlignment="0" applyProtection="0"/>
    <xf numFmtId="164" fontId="85" fillId="0" borderId="0" applyFont="0" applyFill="0" applyBorder="0" applyAlignment="0" applyProtection="0"/>
  </cellStyleXfs>
  <cellXfs count="5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49" fontId="0" fillId="0" borderId="2" xfId="0" applyNumberFormat="1" applyBorder="1" applyAlignment="1">
      <alignment horizontal="left"/>
    </xf>
    <xf numFmtId="0" fontId="9" fillId="0" borderId="0" xfId="0" applyFont="1"/>
    <xf numFmtId="166" fontId="9" fillId="0" borderId="0" xfId="0" applyNumberFormat="1" applyFont="1" applyAlignment="1">
      <alignment horizontal="right" vertical="center"/>
    </xf>
    <xf numFmtId="0" fontId="0" fillId="0" borderId="4" xfId="0" applyBorder="1"/>
    <xf numFmtId="0" fontId="10" fillId="0" borderId="0" xfId="0" applyFont="1"/>
    <xf numFmtId="165" fontId="0" fillId="0" borderId="3" xfId="0" applyNumberFormat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9" fontId="0" fillId="0" borderId="0" xfId="1" applyFont="1" applyAlignment="1">
      <alignment horizontal="right" vertical="center"/>
    </xf>
    <xf numFmtId="0" fontId="9" fillId="3" borderId="1" xfId="0" applyFont="1" applyFill="1" applyBorder="1"/>
    <xf numFmtId="0" fontId="12" fillId="0" borderId="0" xfId="0" applyFont="1" applyAlignment="1">
      <alignment horizontal="left" vertical="top"/>
    </xf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1" xfId="0" applyBorder="1"/>
    <xf numFmtId="0" fontId="5" fillId="0" borderId="0" xfId="0" applyFont="1"/>
    <xf numFmtId="0" fontId="13" fillId="0" borderId="0" xfId="2"/>
    <xf numFmtId="16" fontId="0" fillId="0" borderId="4" xfId="0" applyNumberFormat="1" applyBorder="1"/>
    <xf numFmtId="49" fontId="13" fillId="3" borderId="2" xfId="2" applyNumberFormat="1" applyFill="1" applyBorder="1" applyAlignment="1">
      <alignment horizontal="left" indent="1"/>
    </xf>
    <xf numFmtId="0" fontId="9" fillId="3" borderId="2" xfId="0" applyFont="1" applyFill="1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9" fillId="0" borderId="8" xfId="0" applyFont="1" applyBorder="1"/>
    <xf numFmtId="0" fontId="5" fillId="3" borderId="3" xfId="0" applyFont="1" applyFill="1" applyBorder="1" applyAlignment="1">
      <alignment horizontal="left"/>
    </xf>
    <xf numFmtId="0" fontId="16" fillId="0" borderId="0" xfId="0" applyFont="1"/>
    <xf numFmtId="0" fontId="9" fillId="0" borderId="14" xfId="0" applyFont="1" applyBorder="1" applyAlignment="1">
      <alignment horizontal="center" vertical="center"/>
    </xf>
    <xf numFmtId="9" fontId="0" fillId="0" borderId="0" xfId="0" applyNumberFormat="1"/>
    <xf numFmtId="0" fontId="9" fillId="0" borderId="1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left"/>
    </xf>
    <xf numFmtId="165" fontId="5" fillId="0" borderId="0" xfId="0" applyNumberFormat="1" applyFont="1" applyAlignment="1">
      <alignment horizontal="right" vertical="center"/>
    </xf>
    <xf numFmtId="167" fontId="5" fillId="0" borderId="0" xfId="0" applyNumberFormat="1" applyFont="1"/>
    <xf numFmtId="49" fontId="5" fillId="3" borderId="2" xfId="2" applyNumberFormat="1" applyFont="1" applyFill="1" applyBorder="1" applyAlignment="1">
      <alignment horizontal="left" indent="1"/>
    </xf>
    <xf numFmtId="49" fontId="5" fillId="0" borderId="2" xfId="0" applyNumberFormat="1" applyFont="1" applyBorder="1" applyAlignment="1">
      <alignment horizontal="left"/>
    </xf>
    <xf numFmtId="165" fontId="5" fillId="0" borderId="3" xfId="0" applyNumberFormat="1" applyFont="1" applyBorder="1" applyAlignment="1">
      <alignment horizontal="right" vertical="center"/>
    </xf>
    <xf numFmtId="1" fontId="5" fillId="0" borderId="0" xfId="0" applyNumberFormat="1" applyFont="1"/>
    <xf numFmtId="167" fontId="5" fillId="0" borderId="3" xfId="0" applyNumberFormat="1" applyFont="1" applyBorder="1"/>
    <xf numFmtId="49" fontId="8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left"/>
    </xf>
    <xf numFmtId="14" fontId="5" fillId="0" borderId="2" xfId="0" applyNumberFormat="1" applyFont="1" applyBorder="1" applyAlignment="1">
      <alignment horizontal="left"/>
    </xf>
    <xf numFmtId="1" fontId="0" fillId="0" borderId="0" xfId="0" applyNumberFormat="1"/>
    <xf numFmtId="0" fontId="0" fillId="0" borderId="15" xfId="0" applyBorder="1"/>
    <xf numFmtId="0" fontId="17" fillId="0" borderId="5" xfId="0" applyFont="1" applyBorder="1"/>
    <xf numFmtId="16" fontId="9" fillId="0" borderId="0" xfId="0" applyNumberFormat="1" applyFont="1"/>
    <xf numFmtId="10" fontId="69" fillId="0" borderId="5" xfId="1" applyNumberFormat="1" applyFont="1" applyFill="1" applyBorder="1" applyAlignment="1">
      <alignment vertical="center" wrapText="1"/>
    </xf>
    <xf numFmtId="174" fontId="69" fillId="0" borderId="3" xfId="0" applyNumberFormat="1" applyFont="1" applyBorder="1" applyAlignment="1">
      <alignment horizontal="right" vertical="center"/>
    </xf>
    <xf numFmtId="165" fontId="69" fillId="0" borderId="3" xfId="0" applyNumberFormat="1" applyFont="1" applyBorder="1" applyAlignment="1">
      <alignment horizontal="right" vertical="center"/>
    </xf>
    <xf numFmtId="167" fontId="69" fillId="0" borderId="3" xfId="0" applyNumberFormat="1" applyFont="1" applyBorder="1"/>
    <xf numFmtId="0" fontId="69" fillId="0" borderId="0" xfId="0" applyFont="1"/>
    <xf numFmtId="1" fontId="69" fillId="0" borderId="0" xfId="0" applyNumberFormat="1" applyFont="1"/>
    <xf numFmtId="10" fontId="69" fillId="0" borderId="3" xfId="1" applyNumberFormat="1" applyFont="1" applyFill="1" applyBorder="1" applyAlignment="1">
      <alignment vertical="center" wrapText="1"/>
    </xf>
    <xf numFmtId="0" fontId="68" fillId="0" borderId="5" xfId="0" applyFont="1" applyBorder="1"/>
    <xf numFmtId="0" fontId="0" fillId="0" borderId="5" xfId="0" applyBorder="1"/>
    <xf numFmtId="0" fontId="0" fillId="0" borderId="3" xfId="0" applyBorder="1"/>
    <xf numFmtId="49" fontId="71" fillId="0" borderId="5" xfId="0" applyNumberFormat="1" applyFont="1" applyBorder="1" applyAlignment="1">
      <alignment vertical="center"/>
    </xf>
    <xf numFmtId="0" fontId="71" fillId="0" borderId="5" xfId="0" applyFont="1" applyBorder="1" applyAlignment="1">
      <alignment vertical="center"/>
    </xf>
    <xf numFmtId="3" fontId="72" fillId="0" borderId="5" xfId="0" applyNumberFormat="1" applyFont="1" applyBorder="1" applyAlignment="1">
      <alignment horizontal="center" vertical="center"/>
    </xf>
    <xf numFmtId="49" fontId="71" fillId="0" borderId="5" xfId="0" quotePrefix="1" applyNumberFormat="1" applyFont="1" applyBorder="1" applyAlignment="1">
      <alignment horizontal="left" vertical="center"/>
    </xf>
    <xf numFmtId="0" fontId="73" fillId="0" borderId="12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0" fontId="73" fillId="0" borderId="39" xfId="0" applyFont="1" applyBorder="1" applyAlignment="1">
      <alignment horizontal="center" vertical="center"/>
    </xf>
    <xf numFmtId="0" fontId="71" fillId="0" borderId="5" xfId="0" applyFont="1" applyBorder="1" applyAlignment="1">
      <alignment vertical="center" wrapText="1"/>
    </xf>
    <xf numFmtId="0" fontId="71" fillId="0" borderId="5" xfId="0" applyFont="1" applyBorder="1" applyAlignment="1">
      <alignment horizontal="left" vertical="center" wrapText="1"/>
    </xf>
    <xf numFmtId="165" fontId="5" fillId="0" borderId="5" xfId="0" applyNumberFormat="1" applyFont="1" applyBorder="1" applyAlignment="1">
      <alignment horizontal="right" vertical="center"/>
    </xf>
    <xf numFmtId="165" fontId="69" fillId="0" borderId="5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42" fontId="0" fillId="0" borderId="41" xfId="410" applyFont="1" applyBorder="1"/>
    <xf numFmtId="42" fontId="5" fillId="0" borderId="0" xfId="410" applyFont="1"/>
    <xf numFmtId="174" fontId="5" fillId="0" borderId="5" xfId="0" applyNumberFormat="1" applyFont="1" applyBorder="1" applyAlignment="1">
      <alignment horizontal="right" vertical="center"/>
    </xf>
    <xf numFmtId="174" fontId="69" fillId="0" borderId="5" xfId="0" applyNumberFormat="1" applyFont="1" applyBorder="1" applyAlignment="1">
      <alignment horizontal="right" vertical="center"/>
    </xf>
    <xf numFmtId="0" fontId="9" fillId="0" borderId="42" xfId="0" applyFont="1" applyBorder="1" applyAlignment="1">
      <alignment horizontal="center" vertical="center"/>
    </xf>
    <xf numFmtId="49" fontId="70" fillId="0" borderId="5" xfId="0" applyNumberFormat="1" applyFont="1" applyBorder="1"/>
    <xf numFmtId="42" fontId="69" fillId="0" borderId="5" xfId="410" applyFont="1" applyBorder="1"/>
    <xf numFmtId="49" fontId="70" fillId="58" borderId="5" xfId="0" applyNumberFormat="1" applyFont="1" applyFill="1" applyBorder="1"/>
    <xf numFmtId="42" fontId="76" fillId="0" borderId="5" xfId="410" applyFont="1" applyBorder="1"/>
    <xf numFmtId="42" fontId="76" fillId="0" borderId="41" xfId="410" applyFont="1" applyBorder="1"/>
    <xf numFmtId="10" fontId="5" fillId="0" borderId="41" xfId="1" applyNumberFormat="1" applyFont="1" applyFill="1" applyBorder="1" applyAlignment="1">
      <alignment vertical="center" wrapText="1"/>
    </xf>
    <xf numFmtId="42" fontId="68" fillId="0" borderId="5" xfId="410" applyFont="1" applyBorder="1"/>
    <xf numFmtId="49" fontId="70" fillId="0" borderId="0" xfId="0" applyNumberFormat="1" applyFont="1"/>
    <xf numFmtId="49" fontId="8" fillId="0" borderId="0" xfId="0" applyNumberFormat="1" applyFont="1" applyAlignment="1">
      <alignment horizontal="center" vertical="center" wrapText="1"/>
    </xf>
    <xf numFmtId="42" fontId="78" fillId="0" borderId="5" xfId="410" applyFont="1" applyBorder="1"/>
    <xf numFmtId="10" fontId="69" fillId="0" borderId="41" xfId="1" applyNumberFormat="1" applyFont="1" applyFill="1" applyBorder="1" applyAlignment="1">
      <alignment vertical="center" wrapText="1"/>
    </xf>
    <xf numFmtId="42" fontId="78" fillId="0" borderId="41" xfId="410" applyFont="1" applyBorder="1"/>
    <xf numFmtId="42" fontId="69" fillId="0" borderId="0" xfId="410" applyFont="1"/>
    <xf numFmtId="10" fontId="69" fillId="0" borderId="45" xfId="1" applyNumberFormat="1" applyFont="1" applyFill="1" applyBorder="1" applyAlignment="1">
      <alignment vertical="center" wrapText="1"/>
    </xf>
    <xf numFmtId="42" fontId="0" fillId="4" borderId="5" xfId="410" applyFont="1" applyFill="1" applyBorder="1"/>
    <xf numFmtId="49" fontId="6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49" fontId="5" fillId="0" borderId="0" xfId="0" applyNumberFormat="1" applyFont="1"/>
    <xf numFmtId="49" fontId="13" fillId="0" borderId="0" xfId="2" applyNumberFormat="1"/>
    <xf numFmtId="49" fontId="9" fillId="0" borderId="0" xfId="0" applyNumberFormat="1" applyFont="1"/>
    <xf numFmtId="49" fontId="16" fillId="0" borderId="0" xfId="0" applyNumberFormat="1" applyFont="1" applyAlignment="1">
      <alignment horizontal="right"/>
    </xf>
    <xf numFmtId="49" fontId="9" fillId="0" borderId="13" xfId="0" applyNumberFormat="1" applyFont="1" applyBorder="1" applyAlignment="1">
      <alignment horizontal="center" vertical="center"/>
    </xf>
    <xf numFmtId="49" fontId="5" fillId="0" borderId="40" xfId="0" applyNumberFormat="1" applyFont="1" applyBorder="1"/>
    <xf numFmtId="49" fontId="5" fillId="0" borderId="4" xfId="0" applyNumberFormat="1" applyFont="1" applyBorder="1"/>
    <xf numFmtId="49" fontId="0" fillId="0" borderId="4" xfId="0" applyNumberFormat="1" applyBorder="1"/>
    <xf numFmtId="49" fontId="10" fillId="0" borderId="0" xfId="0" applyNumberFormat="1" applyFont="1"/>
    <xf numFmtId="49" fontId="20" fillId="0" borderId="0" xfId="0" applyNumberFormat="1" applyFont="1" applyAlignment="1">
      <alignment horizontal="right"/>
    </xf>
    <xf numFmtId="49" fontId="69" fillId="0" borderId="40" xfId="0" applyNumberFormat="1" applyFont="1" applyBorder="1"/>
    <xf numFmtId="49" fontId="78" fillId="0" borderId="5" xfId="410" applyNumberFormat="1" applyFont="1" applyBorder="1"/>
    <xf numFmtId="49" fontId="69" fillId="0" borderId="4" xfId="0" applyNumberFormat="1" applyFont="1" applyBorder="1"/>
    <xf numFmtId="49" fontId="78" fillId="4" borderId="5" xfId="410" applyNumberFormat="1" applyFont="1" applyFill="1" applyBorder="1"/>
    <xf numFmtId="49" fontId="66" fillId="0" borderId="0" xfId="0" applyNumberFormat="1" applyFont="1"/>
    <xf numFmtId="49" fontId="9" fillId="0" borderId="43" xfId="0" applyNumberFormat="1" applyFont="1" applyBorder="1" applyAlignment="1">
      <alignment horizontal="center" vertical="center"/>
    </xf>
    <xf numFmtId="49" fontId="9" fillId="0" borderId="39" xfId="0" applyNumberFormat="1" applyFont="1" applyBorder="1" applyAlignment="1">
      <alignment horizontal="center" vertical="center"/>
    </xf>
    <xf numFmtId="49" fontId="66" fillId="0" borderId="44" xfId="0" applyNumberFormat="1" applyFont="1" applyBorder="1" applyAlignment="1">
      <alignment horizontal="center"/>
    </xf>
    <xf numFmtId="49" fontId="66" fillId="0" borderId="5" xfId="0" applyNumberFormat="1" applyFont="1" applyBorder="1" applyAlignment="1">
      <alignment horizontal="center"/>
    </xf>
    <xf numFmtId="49" fontId="70" fillId="0" borderId="5" xfId="0" quotePrefix="1" applyNumberFormat="1" applyFont="1" applyBorder="1"/>
    <xf numFmtId="49" fontId="5" fillId="4" borderId="40" xfId="0" applyNumberFormat="1" applyFont="1" applyFill="1" applyBorder="1"/>
    <xf numFmtId="49" fontId="77" fillId="4" borderId="5" xfId="0" quotePrefix="1" applyNumberFormat="1" applyFont="1" applyFill="1" applyBorder="1"/>
    <xf numFmtId="1" fontId="5" fillId="59" borderId="5" xfId="410" applyNumberFormat="1" applyFont="1" applyFill="1" applyBorder="1"/>
    <xf numFmtId="49" fontId="79" fillId="4" borderId="5" xfId="0" applyNumberFormat="1" applyFont="1" applyFill="1" applyBorder="1"/>
    <xf numFmtId="1" fontId="5" fillId="4" borderId="5" xfId="410" applyNumberFormat="1" applyFont="1" applyFill="1" applyBorder="1"/>
    <xf numFmtId="0" fontId="80" fillId="4" borderId="5" xfId="0" applyFont="1" applyFill="1" applyBorder="1"/>
    <xf numFmtId="10" fontId="5" fillId="4" borderId="41" xfId="1" applyNumberFormat="1" applyFont="1" applyFill="1" applyBorder="1" applyAlignment="1">
      <alignment vertical="center" wrapText="1"/>
    </xf>
    <xf numFmtId="174" fontId="5" fillId="4" borderId="5" xfId="0" applyNumberFormat="1" applyFont="1" applyFill="1" applyBorder="1" applyAlignment="1">
      <alignment horizontal="right" vertical="center"/>
    </xf>
    <xf numFmtId="165" fontId="5" fillId="4" borderId="5" xfId="0" applyNumberFormat="1" applyFont="1" applyFill="1" applyBorder="1" applyAlignment="1">
      <alignment horizontal="right" vertical="center"/>
    </xf>
    <xf numFmtId="0" fontId="5" fillId="4" borderId="0" xfId="0" applyFont="1" applyFill="1"/>
    <xf numFmtId="167" fontId="5" fillId="4" borderId="3" xfId="0" applyNumberFormat="1" applyFont="1" applyFill="1" applyBorder="1"/>
    <xf numFmtId="42" fontId="0" fillId="4" borderId="41" xfId="410" applyFont="1" applyFill="1" applyBorder="1"/>
    <xf numFmtId="1" fontId="5" fillId="4" borderId="0" xfId="0" applyNumberFormat="1" applyFont="1" applyFill="1"/>
    <xf numFmtId="42" fontId="5" fillId="4" borderId="0" xfId="410" applyFont="1" applyFill="1"/>
    <xf numFmtId="49" fontId="9" fillId="0" borderId="20" xfId="0" applyNumberFormat="1" applyFont="1" applyBorder="1" applyAlignment="1">
      <alignment horizontal="center" vertical="center"/>
    </xf>
    <xf numFmtId="0" fontId="70" fillId="59" borderId="5" xfId="0" applyFont="1" applyFill="1" applyBorder="1"/>
    <xf numFmtId="49" fontId="69" fillId="59" borderId="40" xfId="0" applyNumberFormat="1" applyFont="1" applyFill="1" applyBorder="1"/>
    <xf numFmtId="0" fontId="83" fillId="59" borderId="5" xfId="0" applyFont="1" applyFill="1" applyBorder="1" applyAlignment="1">
      <alignment horizontal="center"/>
    </xf>
    <xf numFmtId="0" fontId="68" fillId="59" borderId="5" xfId="0" applyFont="1" applyFill="1" applyBorder="1"/>
    <xf numFmtId="42" fontId="83" fillId="59" borderId="5" xfId="410" applyFont="1" applyFill="1" applyBorder="1"/>
    <xf numFmtId="10" fontId="69" fillId="59" borderId="41" xfId="1" applyNumberFormat="1" applyFont="1" applyFill="1" applyBorder="1" applyAlignment="1">
      <alignment vertical="center" wrapText="1"/>
    </xf>
    <xf numFmtId="174" fontId="69" fillId="59" borderId="5" xfId="0" applyNumberFormat="1" applyFont="1" applyFill="1" applyBorder="1" applyAlignment="1">
      <alignment horizontal="right" vertical="center"/>
    </xf>
    <xf numFmtId="165" fontId="69" fillId="59" borderId="5" xfId="0" applyNumberFormat="1" applyFont="1" applyFill="1" applyBorder="1" applyAlignment="1">
      <alignment horizontal="right" vertical="center"/>
    </xf>
    <xf numFmtId="0" fontId="69" fillId="59" borderId="0" xfId="0" applyFont="1" applyFill="1"/>
    <xf numFmtId="167" fontId="69" fillId="59" borderId="3" xfId="0" applyNumberFormat="1" applyFont="1" applyFill="1" applyBorder="1"/>
    <xf numFmtId="42" fontId="83" fillId="59" borderId="41" xfId="410" applyFont="1" applyFill="1" applyBorder="1"/>
    <xf numFmtId="1" fontId="69" fillId="59" borderId="0" xfId="0" applyNumberFormat="1" applyFont="1" applyFill="1"/>
    <xf numFmtId="42" fontId="69" fillId="59" borderId="0" xfId="410" applyFont="1" applyFill="1"/>
    <xf numFmtId="0" fontId="66" fillId="59" borderId="5" xfId="0" applyFont="1" applyFill="1" applyBorder="1" applyAlignment="1">
      <alignment horizontal="center"/>
    </xf>
    <xf numFmtId="0" fontId="70" fillId="0" borderId="5" xfId="0" applyFont="1" applyBorder="1"/>
    <xf numFmtId="0" fontId="66" fillId="0" borderId="5" xfId="0" applyFont="1" applyBorder="1" applyAlignment="1">
      <alignment horizontal="center"/>
    </xf>
    <xf numFmtId="42" fontId="83" fillId="0" borderId="5" xfId="410" applyFont="1" applyBorder="1"/>
    <xf numFmtId="42" fontId="83" fillId="0" borderId="41" xfId="410" applyFont="1" applyBorder="1"/>
    <xf numFmtId="42" fontId="69" fillId="0" borderId="41" xfId="410" applyFont="1" applyBorder="1"/>
    <xf numFmtId="42" fontId="69" fillId="59" borderId="5" xfId="410" applyFont="1" applyFill="1" applyBorder="1"/>
    <xf numFmtId="0" fontId="70" fillId="0" borderId="1" xfId="0" applyFont="1" applyBorder="1"/>
    <xf numFmtId="49" fontId="69" fillId="0" borderId="46" xfId="0" applyNumberFormat="1" applyFont="1" applyBorder="1"/>
    <xf numFmtId="0" fontId="66" fillId="0" borderId="1" xfId="0" applyFont="1" applyBorder="1" applyAlignment="1">
      <alignment horizontal="center"/>
    </xf>
    <xf numFmtId="0" fontId="68" fillId="0" borderId="1" xfId="0" applyFont="1" applyBorder="1"/>
    <xf numFmtId="42" fontId="69" fillId="0" borderId="1" xfId="410" applyFont="1" applyBorder="1"/>
    <xf numFmtId="10" fontId="69" fillId="0" borderId="47" xfId="1" applyNumberFormat="1" applyFont="1" applyFill="1" applyBorder="1" applyAlignment="1">
      <alignment vertical="center" wrapText="1"/>
    </xf>
    <xf numFmtId="174" fontId="69" fillId="0" borderId="1" xfId="0" applyNumberFormat="1" applyFont="1" applyBorder="1" applyAlignment="1">
      <alignment horizontal="right" vertical="center"/>
    </xf>
    <xf numFmtId="165" fontId="69" fillId="0" borderId="1" xfId="0" applyNumberFormat="1" applyFont="1" applyBorder="1" applyAlignment="1">
      <alignment horizontal="right" vertical="center"/>
    </xf>
    <xf numFmtId="167" fontId="69" fillId="0" borderId="2" xfId="0" applyNumberFormat="1" applyFont="1" applyBorder="1"/>
    <xf numFmtId="42" fontId="69" fillId="0" borderId="47" xfId="410" applyFont="1" applyBorder="1"/>
    <xf numFmtId="0" fontId="69" fillId="0" borderId="5" xfId="0" applyFont="1" applyBorder="1"/>
    <xf numFmtId="0" fontId="83" fillId="0" borderId="5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69" fillId="0" borderId="5" xfId="0" applyFont="1" applyBorder="1" applyAlignment="1">
      <alignment horizontal="center"/>
    </xf>
    <xf numFmtId="176" fontId="69" fillId="0" borderId="3" xfId="0" applyNumberFormat="1" applyFont="1" applyBorder="1" applyAlignment="1">
      <alignment horizontal="right" vertical="center"/>
    </xf>
    <xf numFmtId="49" fontId="69" fillId="0" borderId="5" xfId="0" applyNumberFormat="1" applyFont="1" applyBorder="1"/>
    <xf numFmtId="167" fontId="69" fillId="0" borderId="5" xfId="0" applyNumberFormat="1" applyFont="1" applyBorder="1"/>
    <xf numFmtId="42" fontId="69" fillId="0" borderId="45" xfId="410" applyFont="1" applyBorder="1"/>
    <xf numFmtId="3" fontId="0" fillId="0" borderId="0" xfId="0" applyNumberFormat="1"/>
    <xf numFmtId="177" fontId="5" fillId="0" borderId="0" xfId="0" applyNumberFormat="1" applyFont="1"/>
    <xf numFmtId="178" fontId="5" fillId="0" borderId="3" xfId="411" applyNumberFormat="1" applyFont="1" applyFill="1" applyBorder="1" applyAlignment="1">
      <alignment horizontal="right" vertical="center"/>
    </xf>
    <xf numFmtId="49" fontId="69" fillId="4" borderId="40" xfId="0" applyNumberFormat="1" applyFont="1" applyFill="1" applyBorder="1"/>
    <xf numFmtId="0" fontId="69" fillId="0" borderId="0" xfId="0" applyFont="1" applyAlignment="1">
      <alignment horizontal="center"/>
    </xf>
    <xf numFmtId="49" fontId="69" fillId="0" borderId="0" xfId="0" applyNumberFormat="1" applyFont="1"/>
    <xf numFmtId="0" fontId="66" fillId="0" borderId="0" xfId="0" applyFont="1" applyAlignment="1">
      <alignment horizontal="center"/>
    </xf>
    <xf numFmtId="0" fontId="68" fillId="0" borderId="0" xfId="0" applyFont="1"/>
    <xf numFmtId="42" fontId="69" fillId="0" borderId="0" xfId="410" applyFont="1" applyBorder="1"/>
    <xf numFmtId="10" fontId="69" fillId="0" borderId="0" xfId="1" applyNumberFormat="1" applyFont="1" applyFill="1" applyBorder="1" applyAlignment="1">
      <alignment vertical="center" wrapText="1"/>
    </xf>
    <xf numFmtId="176" fontId="69" fillId="0" borderId="0" xfId="0" applyNumberFormat="1" applyFont="1" applyAlignment="1">
      <alignment horizontal="right" vertical="center"/>
    </xf>
    <xf numFmtId="165" fontId="69" fillId="0" borderId="0" xfId="0" applyNumberFormat="1" applyFont="1" applyAlignment="1">
      <alignment horizontal="right" vertical="center"/>
    </xf>
    <xf numFmtId="167" fontId="69" fillId="0" borderId="0" xfId="0" applyNumberFormat="1" applyFont="1"/>
    <xf numFmtId="0" fontId="86" fillId="0" borderId="5" xfId="0" applyFont="1" applyBorder="1" applyAlignment="1">
      <alignment horizontal="center"/>
    </xf>
    <xf numFmtId="49" fontId="86" fillId="0" borderId="40" xfId="0" applyNumberFormat="1" applyFont="1" applyBorder="1"/>
    <xf numFmtId="0" fontId="87" fillId="0" borderId="5" xfId="0" applyFont="1" applyBorder="1" applyAlignment="1">
      <alignment horizontal="center"/>
    </xf>
    <xf numFmtId="0" fontId="88" fillId="0" borderId="5" xfId="0" applyFont="1" applyBorder="1"/>
    <xf numFmtId="42" fontId="86" fillId="0" borderId="5" xfId="410" applyFont="1" applyBorder="1"/>
    <xf numFmtId="10" fontId="86" fillId="0" borderId="41" xfId="1" applyNumberFormat="1" applyFont="1" applyFill="1" applyBorder="1" applyAlignment="1">
      <alignment vertical="center" wrapText="1"/>
    </xf>
    <xf numFmtId="176" fontId="86" fillId="0" borderId="3" xfId="0" applyNumberFormat="1" applyFont="1" applyBorder="1" applyAlignment="1">
      <alignment horizontal="right" vertical="center"/>
    </xf>
    <xf numFmtId="165" fontId="86" fillId="0" borderId="5" xfId="0" applyNumberFormat="1" applyFont="1" applyBorder="1" applyAlignment="1">
      <alignment horizontal="right" vertical="center"/>
    </xf>
    <xf numFmtId="0" fontId="86" fillId="0" borderId="0" xfId="0" applyFont="1"/>
    <xf numFmtId="167" fontId="86" fillId="0" borderId="3" xfId="0" applyNumberFormat="1" applyFont="1" applyBorder="1"/>
    <xf numFmtId="42" fontId="86" fillId="0" borderId="41" xfId="410" applyFont="1" applyBorder="1"/>
    <xf numFmtId="1" fontId="86" fillId="0" borderId="0" xfId="0" applyNumberFormat="1" applyFont="1"/>
    <xf numFmtId="42" fontId="86" fillId="0" borderId="0" xfId="410" applyFont="1"/>
    <xf numFmtId="0" fontId="69" fillId="0" borderId="3" xfId="0" applyFont="1" applyBorder="1" applyAlignment="1">
      <alignment horizontal="center"/>
    </xf>
    <xf numFmtId="0" fontId="66" fillId="0" borderId="3" xfId="0" applyFont="1" applyBorder="1" applyAlignment="1">
      <alignment horizontal="center"/>
    </xf>
    <xf numFmtId="0" fontId="68" fillId="0" borderId="3" xfId="0" applyFont="1" applyBorder="1"/>
    <xf numFmtId="177" fontId="69" fillId="0" borderId="3" xfId="410" applyNumberFormat="1" applyFont="1" applyBorder="1"/>
    <xf numFmtId="178" fontId="69" fillId="0" borderId="3" xfId="411" applyNumberFormat="1" applyFont="1" applyFill="1" applyBorder="1" applyAlignment="1">
      <alignment horizontal="right" vertical="center"/>
    </xf>
    <xf numFmtId="177" fontId="69" fillId="0" borderId="0" xfId="0" applyNumberFormat="1" applyFont="1"/>
    <xf numFmtId="0" fontId="89" fillId="0" borderId="5" xfId="0" applyFont="1" applyBorder="1" applyAlignment="1">
      <alignment horizontal="center"/>
    </xf>
    <xf numFmtId="42" fontId="89" fillId="0" borderId="41" xfId="410" applyFont="1" applyBorder="1"/>
    <xf numFmtId="0" fontId="89" fillId="4" borderId="5" xfId="0" applyFont="1" applyFill="1" applyBorder="1" applyAlignment="1">
      <alignment horizontal="center"/>
    </xf>
    <xf numFmtId="0" fontId="90" fillId="0" borderId="5" xfId="0" applyFont="1" applyBorder="1" applyAlignment="1">
      <alignment horizontal="center"/>
    </xf>
    <xf numFmtId="42" fontId="90" fillId="0" borderId="41" xfId="410" applyFont="1" applyBorder="1"/>
    <xf numFmtId="0" fontId="80" fillId="0" borderId="41" xfId="0" applyFont="1" applyBorder="1"/>
    <xf numFmtId="0" fontId="91" fillId="0" borderId="5" xfId="0" applyFont="1" applyBorder="1" applyAlignment="1">
      <alignment horizontal="center"/>
    </xf>
    <xf numFmtId="177" fontId="91" fillId="0" borderId="5" xfId="410" applyNumberFormat="1" applyFont="1" applyBorder="1"/>
    <xf numFmtId="0" fontId="68" fillId="0" borderId="41" xfId="0" applyFont="1" applyBorder="1"/>
    <xf numFmtId="42" fontId="91" fillId="0" borderId="41" xfId="410" applyFont="1" applyBorder="1"/>
    <xf numFmtId="177" fontId="91" fillId="59" borderId="5" xfId="410" applyNumberFormat="1" applyFont="1" applyFill="1" applyBorder="1"/>
    <xf numFmtId="0" fontId="69" fillId="0" borderId="48" xfId="0" applyFont="1" applyBorder="1"/>
    <xf numFmtId="0" fontId="91" fillId="0" borderId="0" xfId="0" applyFont="1" applyAlignment="1">
      <alignment horizontal="center"/>
    </xf>
    <xf numFmtId="177" fontId="91" fillId="0" borderId="0" xfId="410" applyNumberFormat="1" applyFont="1" applyBorder="1"/>
    <xf numFmtId="177" fontId="69" fillId="0" borderId="0" xfId="410" applyNumberFormat="1" applyFont="1" applyBorder="1"/>
    <xf numFmtId="178" fontId="69" fillId="0" borderId="0" xfId="411" applyNumberFormat="1" applyFont="1" applyFill="1" applyBorder="1" applyAlignment="1">
      <alignment horizontal="right" vertical="center"/>
    </xf>
    <xf numFmtId="42" fontId="91" fillId="0" borderId="0" xfId="410" applyFont="1" applyBorder="1"/>
    <xf numFmtId="42" fontId="91" fillId="59" borderId="41" xfId="410" applyFont="1" applyFill="1" applyBorder="1"/>
    <xf numFmtId="0" fontId="91" fillId="0" borderId="3" xfId="0" applyFont="1" applyBorder="1" applyAlignment="1">
      <alignment horizontal="center"/>
    </xf>
    <xf numFmtId="177" fontId="91" fillId="0" borderId="3" xfId="410" applyNumberFormat="1" applyFont="1" applyBorder="1"/>
    <xf numFmtId="0" fontId="68" fillId="0" borderId="45" xfId="0" applyFont="1" applyBorder="1"/>
    <xf numFmtId="49" fontId="80" fillId="0" borderId="5" xfId="0" applyNumberFormat="1" applyFont="1" applyBorder="1" applyAlignment="1">
      <alignment horizontal="center"/>
    </xf>
    <xf numFmtId="49" fontId="68" fillId="0" borderId="5" xfId="0" applyNumberFormat="1" applyFont="1" applyBorder="1" applyAlignment="1">
      <alignment horizontal="center"/>
    </xf>
    <xf numFmtId="0" fontId="70" fillId="0" borderId="40" xfId="0" applyFont="1" applyBorder="1"/>
    <xf numFmtId="177" fontId="69" fillId="0" borderId="5" xfId="410" applyNumberFormat="1" applyFont="1" applyBorder="1"/>
    <xf numFmtId="49" fontId="69" fillId="0" borderId="5" xfId="0" applyNumberFormat="1" applyFont="1" applyBorder="1" applyAlignment="1">
      <alignment horizontal="center"/>
    </xf>
    <xf numFmtId="178" fontId="69" fillId="0" borderId="5" xfId="411" applyNumberFormat="1" applyFont="1" applyFill="1" applyBorder="1" applyAlignment="1">
      <alignment horizontal="right" vertical="center"/>
    </xf>
    <xf numFmtId="179" fontId="69" fillId="0" borderId="5" xfId="410" applyNumberFormat="1" applyFont="1" applyBorder="1"/>
    <xf numFmtId="3" fontId="0" fillId="0" borderId="5" xfId="0" applyNumberFormat="1" applyBorder="1" applyAlignment="1">
      <alignment vertical="center"/>
    </xf>
    <xf numFmtId="1" fontId="5" fillId="0" borderId="5" xfId="0" applyNumberFormat="1" applyFont="1" applyBorder="1"/>
    <xf numFmtId="0" fontId="9" fillId="60" borderId="5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179" fontId="0" fillId="0" borderId="5" xfId="410" applyNumberFormat="1" applyFont="1" applyBorder="1"/>
    <xf numFmtId="179" fontId="92" fillId="0" borderId="5" xfId="410" applyNumberFormat="1" applyFont="1" applyBorder="1"/>
    <xf numFmtId="42" fontId="92" fillId="0" borderId="41" xfId="410" applyFont="1" applyBorder="1"/>
    <xf numFmtId="3" fontId="92" fillId="0" borderId="5" xfId="0" applyNumberFormat="1" applyFont="1" applyBorder="1" applyAlignment="1">
      <alignment vertical="center"/>
    </xf>
    <xf numFmtId="1" fontId="69" fillId="0" borderId="5" xfId="0" applyNumberFormat="1" applyFont="1" applyBorder="1"/>
    <xf numFmtId="49" fontId="92" fillId="0" borderId="5" xfId="0" applyNumberFormat="1" applyFont="1" applyBorder="1" applyAlignment="1">
      <alignment horizontal="center"/>
    </xf>
    <xf numFmtId="179" fontId="92" fillId="59" borderId="5" xfId="410" applyNumberFormat="1" applyFont="1" applyFill="1" applyBorder="1"/>
    <xf numFmtId="177" fontId="84" fillId="0" borderId="3" xfId="150" applyNumberFormat="1" applyFont="1" applyBorder="1"/>
    <xf numFmtId="179" fontId="93" fillId="59" borderId="5" xfId="410" applyNumberFormat="1" applyFont="1" applyFill="1" applyBorder="1"/>
    <xf numFmtId="177" fontId="69" fillId="0" borderId="3" xfId="150" applyNumberFormat="1" applyFont="1" applyBorder="1"/>
    <xf numFmtId="42" fontId="93" fillId="0" borderId="41" xfId="410" applyFont="1" applyBorder="1"/>
    <xf numFmtId="3" fontId="93" fillId="0" borderId="5" xfId="0" applyNumberFormat="1" applyFont="1" applyBorder="1" applyAlignment="1">
      <alignment vertical="center"/>
    </xf>
    <xf numFmtId="49" fontId="80" fillId="0" borderId="3" xfId="0" applyNumberFormat="1" applyFont="1" applyBorder="1" applyAlignment="1">
      <alignment horizontal="center"/>
    </xf>
    <xf numFmtId="179" fontId="0" fillId="0" borderId="3" xfId="410" applyNumberFormat="1" applyFont="1" applyBorder="1"/>
    <xf numFmtId="0" fontId="80" fillId="0" borderId="45" xfId="0" applyFont="1" applyBorder="1"/>
    <xf numFmtId="10" fontId="5" fillId="0" borderId="45" xfId="1" applyNumberFormat="1" applyFont="1" applyFill="1" applyBorder="1" applyAlignment="1">
      <alignment vertical="center" wrapText="1"/>
    </xf>
    <xf numFmtId="42" fontId="0" fillId="0" borderId="45" xfId="410" applyFont="1" applyBorder="1"/>
    <xf numFmtId="3" fontId="0" fillId="0" borderId="3" xfId="0" applyNumberFormat="1" applyBorder="1" applyAlignment="1">
      <alignment vertical="center"/>
    </xf>
    <xf numFmtId="1" fontId="5" fillId="0" borderId="3" xfId="0" applyNumberFormat="1" applyFont="1" applyBorder="1"/>
    <xf numFmtId="179" fontId="93" fillId="4" borderId="5" xfId="410" applyNumberFormat="1" applyFont="1" applyFill="1" applyBorder="1"/>
    <xf numFmtId="179" fontId="93" fillId="0" borderId="5" xfId="410" applyNumberFormat="1" applyFont="1" applyBorder="1"/>
    <xf numFmtId="3" fontId="69" fillId="0" borderId="5" xfId="0" applyNumberFormat="1" applyFont="1" applyBorder="1" applyAlignment="1">
      <alignment vertical="center"/>
    </xf>
    <xf numFmtId="42" fontId="5" fillId="0" borderId="0" xfId="410" applyFont="1" applyFill="1" applyBorder="1"/>
    <xf numFmtId="165" fontId="0" fillId="2" borderId="5" xfId="0" applyNumberFormat="1" applyFill="1" applyBorder="1" applyAlignment="1">
      <alignment horizontal="right" vertical="center"/>
    </xf>
    <xf numFmtId="49" fontId="80" fillId="4" borderId="5" xfId="0" applyNumberFormat="1" applyFont="1" applyFill="1" applyBorder="1" applyAlignment="1">
      <alignment horizontal="center"/>
    </xf>
    <xf numFmtId="179" fontId="0" fillId="4" borderId="5" xfId="410" applyNumberFormat="1" applyFont="1" applyFill="1" applyBorder="1"/>
    <xf numFmtId="0" fontId="80" fillId="4" borderId="41" xfId="0" applyFont="1" applyFill="1" applyBorder="1"/>
    <xf numFmtId="177" fontId="84" fillId="4" borderId="3" xfId="150" applyNumberFormat="1" applyFont="1" applyFill="1" applyBorder="1"/>
    <xf numFmtId="178" fontId="5" fillId="4" borderId="3" xfId="411" applyNumberFormat="1" applyFont="1" applyFill="1" applyBorder="1" applyAlignment="1">
      <alignment horizontal="right" vertical="center"/>
    </xf>
    <xf numFmtId="3" fontId="0" fillId="4" borderId="5" xfId="0" applyNumberFormat="1" applyFill="1" applyBorder="1" applyAlignment="1">
      <alignment vertical="center"/>
    </xf>
    <xf numFmtId="1" fontId="5" fillId="4" borderId="5" xfId="0" applyNumberFormat="1" applyFont="1" applyFill="1" applyBorder="1"/>
    <xf numFmtId="177" fontId="5" fillId="4" borderId="0" xfId="0" applyNumberFormat="1" applyFont="1" applyFill="1"/>
    <xf numFmtId="177" fontId="69" fillId="4" borderId="0" xfId="0" applyNumberFormat="1" applyFont="1" applyFill="1"/>
    <xf numFmtId="0" fontId="69" fillId="4" borderId="0" xfId="0" applyFont="1" applyFill="1"/>
    <xf numFmtId="179" fontId="94" fillId="0" borderId="5" xfId="410" applyNumberFormat="1" applyFont="1" applyBorder="1"/>
    <xf numFmtId="42" fontId="94" fillId="0" borderId="41" xfId="410" applyFont="1" applyBorder="1"/>
    <xf numFmtId="3" fontId="94" fillId="0" borderId="5" xfId="0" applyNumberFormat="1" applyFont="1" applyBorder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80" fillId="0" borderId="45" xfId="0" applyFont="1" applyBorder="1" applyAlignment="1">
      <alignment horizontal="center"/>
    </xf>
    <xf numFmtId="1" fontId="95" fillId="0" borderId="5" xfId="124" applyNumberFormat="1" applyFont="1" applyBorder="1" applyAlignment="1">
      <alignment horizontal="center"/>
    </xf>
    <xf numFmtId="0" fontId="68" fillId="0" borderId="45" xfId="0" applyFont="1" applyBorder="1" applyAlignment="1">
      <alignment horizontal="center"/>
    </xf>
    <xf numFmtId="42" fontId="95" fillId="0" borderId="41" xfId="410" applyFont="1" applyBorder="1"/>
    <xf numFmtId="3" fontId="95" fillId="0" borderId="5" xfId="0" applyNumberFormat="1" applyFont="1" applyBorder="1" applyAlignment="1">
      <alignment vertical="center"/>
    </xf>
    <xf numFmtId="49" fontId="68" fillId="0" borderId="3" xfId="0" applyNumberFormat="1" applyFont="1" applyBorder="1" applyAlignment="1">
      <alignment horizontal="center"/>
    </xf>
    <xf numFmtId="42" fontId="95" fillId="0" borderId="45" xfId="410" applyFont="1" applyBorder="1"/>
    <xf numFmtId="49" fontId="9" fillId="0" borderId="50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6" fillId="0" borderId="5" xfId="0" applyFont="1" applyBorder="1"/>
    <xf numFmtId="1" fontId="96" fillId="0" borderId="5" xfId="410" applyNumberFormat="1" applyFont="1" applyBorder="1" applyAlignment="1">
      <alignment horizontal="center"/>
    </xf>
    <xf numFmtId="42" fontId="96" fillId="0" borderId="41" xfId="410" applyFont="1" applyBorder="1"/>
    <xf numFmtId="3" fontId="96" fillId="0" borderId="5" xfId="0" applyNumberFormat="1" applyFont="1" applyBorder="1" applyAlignment="1">
      <alignment vertical="center"/>
    </xf>
    <xf numFmtId="1" fontId="69" fillId="0" borderId="5" xfId="410" applyNumberFormat="1" applyFont="1" applyBorder="1" applyAlignment="1">
      <alignment horizontal="center"/>
    </xf>
    <xf numFmtId="10" fontId="5" fillId="0" borderId="5" xfId="1" applyNumberFormat="1" applyFont="1" applyFill="1" applyBorder="1" applyAlignment="1">
      <alignment vertical="center" wrapText="1"/>
    </xf>
    <xf numFmtId="167" fontId="5" fillId="0" borderId="5" xfId="0" applyNumberFormat="1" applyFont="1" applyBorder="1"/>
    <xf numFmtId="42" fontId="5" fillId="0" borderId="0" xfId="410" applyFont="1" applyBorder="1"/>
    <xf numFmtId="49" fontId="68" fillId="0" borderId="0" xfId="0" applyNumberFormat="1" applyFont="1" applyAlignment="1">
      <alignment horizontal="center"/>
    </xf>
    <xf numFmtId="0" fontId="96" fillId="0" borderId="0" xfId="0" applyFont="1"/>
    <xf numFmtId="1" fontId="96" fillId="0" borderId="0" xfId="410" applyNumberFormat="1" applyFont="1" applyBorder="1" applyAlignment="1">
      <alignment horizontal="center"/>
    </xf>
    <xf numFmtId="0" fontId="68" fillId="0" borderId="0" xfId="0" applyFont="1" applyAlignment="1">
      <alignment horizontal="center"/>
    </xf>
    <xf numFmtId="177" fontId="69" fillId="0" borderId="0" xfId="150" applyNumberFormat="1" applyFont="1" applyBorder="1"/>
    <xf numFmtId="42" fontId="96" fillId="0" borderId="0" xfId="410" applyFont="1" applyBorder="1"/>
    <xf numFmtId="3" fontId="96" fillId="0" borderId="0" xfId="0" applyNumberFormat="1" applyFont="1" applyAlignment="1">
      <alignment vertical="center"/>
    </xf>
    <xf numFmtId="0" fontId="96" fillId="0" borderId="3" xfId="0" applyFont="1" applyBorder="1"/>
    <xf numFmtId="1" fontId="96" fillId="0" borderId="3" xfId="410" applyNumberFormat="1" applyFont="1" applyBorder="1" applyAlignment="1">
      <alignment horizontal="center"/>
    </xf>
    <xf numFmtId="0" fontId="97" fillId="0" borderId="5" xfId="2" applyFont="1" applyBorder="1" applyAlignment="1">
      <alignment horizontal="center"/>
    </xf>
    <xf numFmtId="49" fontId="98" fillId="0" borderId="5" xfId="0" applyNumberFormat="1" applyFont="1" applyBorder="1"/>
    <xf numFmtId="49" fontId="98" fillId="0" borderId="5" xfId="0" applyNumberFormat="1" applyFont="1" applyBorder="1" applyAlignment="1">
      <alignment horizontal="left"/>
    </xf>
    <xf numFmtId="49" fontId="98" fillId="0" borderId="5" xfId="0" applyNumberFormat="1" applyFont="1" applyBorder="1" applyAlignment="1">
      <alignment horizontal="center"/>
    </xf>
    <xf numFmtId="49" fontId="98" fillId="0" borderId="3" xfId="0" applyNumberFormat="1" applyFont="1" applyBorder="1"/>
    <xf numFmtId="49" fontId="99" fillId="0" borderId="3" xfId="0" applyNumberFormat="1" applyFont="1" applyBorder="1" applyAlignment="1">
      <alignment horizontal="left"/>
    </xf>
    <xf numFmtId="49" fontId="98" fillId="0" borderId="3" xfId="0" applyNumberFormat="1" applyFont="1" applyBorder="1" applyAlignment="1">
      <alignment horizontal="center"/>
    </xf>
    <xf numFmtId="1" fontId="0" fillId="59" borderId="5" xfId="410" applyNumberFormat="1" applyFont="1" applyFill="1" applyBorder="1" applyAlignment="1">
      <alignment horizontal="center"/>
    </xf>
    <xf numFmtId="0" fontId="100" fillId="0" borderId="5" xfId="0" applyFont="1" applyBorder="1"/>
    <xf numFmtId="1" fontId="100" fillId="59" borderId="5" xfId="410" applyNumberFormat="1" applyFont="1" applyFill="1" applyBorder="1" applyAlignment="1">
      <alignment horizontal="center"/>
    </xf>
    <xf numFmtId="42" fontId="100" fillId="0" borderId="41" xfId="410" applyFont="1" applyBorder="1"/>
    <xf numFmtId="3" fontId="100" fillId="0" borderId="5" xfId="0" applyNumberFormat="1" applyFont="1" applyBorder="1" applyAlignment="1">
      <alignment vertical="center"/>
    </xf>
    <xf numFmtId="1" fontId="100" fillId="0" borderId="5" xfId="410" applyNumberFormat="1" applyFont="1" applyBorder="1" applyAlignment="1">
      <alignment horizontal="center"/>
    </xf>
    <xf numFmtId="10" fontId="69" fillId="0" borderId="52" xfId="1" applyNumberFormat="1" applyFont="1" applyFill="1" applyBorder="1" applyAlignment="1">
      <alignment vertical="center" wrapText="1"/>
    </xf>
    <xf numFmtId="1" fontId="69" fillId="59" borderId="5" xfId="410" applyNumberFormat="1" applyFont="1" applyFill="1" applyBorder="1" applyAlignment="1">
      <alignment horizontal="center"/>
    </xf>
    <xf numFmtId="49" fontId="68" fillId="0" borderId="2" xfId="0" applyNumberFormat="1" applyFont="1" applyBorder="1" applyAlignment="1">
      <alignment horizontal="center"/>
    </xf>
    <xf numFmtId="0" fontId="69" fillId="0" borderId="1" xfId="0" applyFont="1" applyBorder="1"/>
    <xf numFmtId="1" fontId="69" fillId="59" borderId="1" xfId="410" applyNumberFormat="1" applyFont="1" applyFill="1" applyBorder="1" applyAlignment="1">
      <alignment horizontal="center"/>
    </xf>
    <xf numFmtId="178" fontId="69" fillId="0" borderId="2" xfId="411" applyNumberFormat="1" applyFont="1" applyFill="1" applyBorder="1" applyAlignment="1">
      <alignment horizontal="right" vertical="center"/>
    </xf>
    <xf numFmtId="10" fontId="69" fillId="0" borderId="50" xfId="1" applyNumberFormat="1" applyFont="1" applyFill="1" applyBorder="1" applyAlignment="1">
      <alignment vertical="center" wrapText="1"/>
    </xf>
    <xf numFmtId="165" fontId="69" fillId="0" borderId="2" xfId="0" applyNumberFormat="1" applyFont="1" applyBorder="1" applyAlignment="1">
      <alignment horizontal="right" vertical="center"/>
    </xf>
    <xf numFmtId="3" fontId="69" fillId="0" borderId="1" xfId="0" applyNumberFormat="1" applyFont="1" applyBorder="1" applyAlignment="1">
      <alignment vertical="center"/>
    </xf>
    <xf numFmtId="1" fontId="69" fillId="0" borderId="1" xfId="0" applyNumberFormat="1" applyFont="1" applyBorder="1"/>
    <xf numFmtId="0" fontId="69" fillId="0" borderId="3" xfId="0" applyFont="1" applyBorder="1"/>
    <xf numFmtId="1" fontId="69" fillId="0" borderId="3" xfId="410" applyNumberFormat="1" applyFont="1" applyBorder="1" applyAlignment="1">
      <alignment horizontal="center"/>
    </xf>
    <xf numFmtId="0" fontId="0" fillId="59" borderId="5" xfId="0" applyFill="1" applyBorder="1"/>
    <xf numFmtId="10" fontId="5" fillId="59" borderId="45" xfId="1" applyNumberFormat="1" applyFont="1" applyFill="1" applyBorder="1" applyAlignment="1">
      <alignment vertical="center" wrapText="1"/>
    </xf>
    <xf numFmtId="167" fontId="5" fillId="59" borderId="3" xfId="0" applyNumberFormat="1" applyFont="1" applyFill="1" applyBorder="1"/>
    <xf numFmtId="0" fontId="5" fillId="59" borderId="0" xfId="0" applyFont="1" applyFill="1"/>
    <xf numFmtId="3" fontId="0" fillId="59" borderId="5" xfId="0" applyNumberFormat="1" applyFill="1" applyBorder="1" applyAlignment="1">
      <alignment vertical="center"/>
    </xf>
    <xf numFmtId="42" fontId="5" fillId="59" borderId="0" xfId="410" applyFont="1" applyFill="1"/>
    <xf numFmtId="177" fontId="5" fillId="59" borderId="0" xfId="0" applyNumberFormat="1" applyFont="1" applyFill="1"/>
    <xf numFmtId="177" fontId="69" fillId="59" borderId="0" xfId="0" applyNumberFormat="1" applyFont="1" applyFill="1"/>
    <xf numFmtId="49" fontId="80" fillId="59" borderId="3" xfId="0" applyNumberFormat="1" applyFont="1" applyFill="1" applyBorder="1" applyAlignment="1">
      <alignment horizontal="center"/>
    </xf>
    <xf numFmtId="178" fontId="5" fillId="59" borderId="3" xfId="411" applyNumberFormat="1" applyFont="1" applyFill="1" applyBorder="1" applyAlignment="1">
      <alignment horizontal="right" vertical="center"/>
    </xf>
    <xf numFmtId="165" fontId="5" fillId="59" borderId="3" xfId="0" applyNumberFormat="1" applyFont="1" applyFill="1" applyBorder="1" applyAlignment="1">
      <alignment horizontal="right" vertical="center"/>
    </xf>
    <xf numFmtId="0" fontId="80" fillId="4" borderId="45" xfId="0" applyFont="1" applyFill="1" applyBorder="1" applyAlignment="1">
      <alignment horizontal="center"/>
    </xf>
    <xf numFmtId="10" fontId="5" fillId="4" borderId="45" xfId="1" applyNumberFormat="1" applyFont="1" applyFill="1" applyBorder="1" applyAlignment="1">
      <alignment vertical="center" wrapText="1"/>
    </xf>
    <xf numFmtId="0" fontId="0" fillId="4" borderId="5" xfId="0" applyFill="1" applyBorder="1"/>
    <xf numFmtId="1" fontId="0" fillId="4" borderId="5" xfId="410" applyNumberFormat="1" applyFont="1" applyFill="1" applyBorder="1" applyAlignment="1">
      <alignment horizontal="center"/>
    </xf>
    <xf numFmtId="178" fontId="5" fillId="4" borderId="5" xfId="411" applyNumberFormat="1" applyFont="1" applyFill="1" applyBorder="1" applyAlignment="1">
      <alignment horizontal="right" vertical="center"/>
    </xf>
    <xf numFmtId="49" fontId="101" fillId="0" borderId="3" xfId="0" applyNumberFormat="1" applyFont="1" applyBorder="1" applyAlignment="1">
      <alignment horizontal="center"/>
    </xf>
    <xf numFmtId="1" fontId="102" fillId="59" borderId="5" xfId="410" applyNumberFormat="1" applyFont="1" applyFill="1" applyBorder="1" applyAlignment="1">
      <alignment horizontal="center"/>
    </xf>
    <xf numFmtId="42" fontId="102" fillId="0" borderId="41" xfId="410" applyFont="1" applyBorder="1"/>
    <xf numFmtId="3" fontId="102" fillId="0" borderId="5" xfId="0" applyNumberFormat="1" applyFont="1" applyBorder="1" applyAlignment="1">
      <alignment vertical="center"/>
    </xf>
    <xf numFmtId="0" fontId="102" fillId="0" borderId="5" xfId="0" applyFont="1" applyBorder="1"/>
    <xf numFmtId="49" fontId="68" fillId="59" borderId="3" xfId="0" applyNumberFormat="1" applyFont="1" applyFill="1" applyBorder="1" applyAlignment="1">
      <alignment horizontal="center"/>
    </xf>
    <xf numFmtId="0" fontId="102" fillId="59" borderId="3" xfId="0" applyFont="1" applyFill="1" applyBorder="1"/>
    <xf numFmtId="1" fontId="69" fillId="59" borderId="3" xfId="410" applyNumberFormat="1" applyFont="1" applyFill="1" applyBorder="1" applyAlignment="1">
      <alignment horizontal="center"/>
    </xf>
    <xf numFmtId="178" fontId="69" fillId="59" borderId="3" xfId="411" applyNumberFormat="1" applyFont="1" applyFill="1" applyBorder="1" applyAlignment="1">
      <alignment horizontal="right" vertical="center"/>
    </xf>
    <xf numFmtId="10" fontId="69" fillId="59" borderId="45" xfId="1" applyNumberFormat="1" applyFont="1" applyFill="1" applyBorder="1" applyAlignment="1">
      <alignment vertical="center" wrapText="1"/>
    </xf>
    <xf numFmtId="165" fontId="69" fillId="59" borderId="3" xfId="0" applyNumberFormat="1" applyFont="1" applyFill="1" applyBorder="1" applyAlignment="1">
      <alignment horizontal="right" vertical="center"/>
    </xf>
    <xf numFmtId="42" fontId="102" fillId="59" borderId="45" xfId="410" applyFont="1" applyFill="1" applyBorder="1"/>
    <xf numFmtId="3" fontId="102" fillId="59" borderId="3" xfId="0" applyNumberFormat="1" applyFont="1" applyFill="1" applyBorder="1" applyAlignment="1">
      <alignment vertical="center"/>
    </xf>
    <xf numFmtId="1" fontId="69" fillId="59" borderId="3" xfId="0" applyNumberFormat="1" applyFont="1" applyFill="1" applyBorder="1"/>
    <xf numFmtId="42" fontId="69" fillId="4" borderId="0" xfId="410" applyFont="1" applyFill="1"/>
    <xf numFmtId="0" fontId="69" fillId="59" borderId="5" xfId="0" applyFont="1" applyFill="1" applyBorder="1"/>
    <xf numFmtId="3" fontId="69" fillId="59" borderId="5" xfId="0" applyNumberFormat="1" applyFont="1" applyFill="1" applyBorder="1" applyAlignment="1">
      <alignment vertical="center"/>
    </xf>
    <xf numFmtId="1" fontId="69" fillId="59" borderId="5" xfId="150" applyNumberFormat="1" applyFont="1" applyFill="1" applyBorder="1" applyAlignment="1">
      <alignment horizontal="center"/>
    </xf>
    <xf numFmtId="0" fontId="0" fillId="59" borderId="0" xfId="0" applyFill="1"/>
    <xf numFmtId="1" fontId="103" fillId="59" borderId="5" xfId="410" applyNumberFormat="1" applyFont="1" applyFill="1" applyBorder="1" applyAlignment="1">
      <alignment horizontal="center"/>
    </xf>
    <xf numFmtId="42" fontId="103" fillId="0" borderId="41" xfId="410" applyFont="1" applyBorder="1"/>
    <xf numFmtId="3" fontId="103" fillId="0" borderId="5" xfId="0" applyNumberFormat="1" applyFont="1" applyBorder="1" applyAlignment="1">
      <alignment vertical="center"/>
    </xf>
    <xf numFmtId="0" fontId="103" fillId="59" borderId="5" xfId="0" applyFont="1" applyFill="1" applyBorder="1"/>
    <xf numFmtId="3" fontId="103" fillId="59" borderId="5" xfId="0" applyNumberFormat="1" applyFont="1" applyFill="1" applyBorder="1" applyAlignment="1">
      <alignment vertical="center"/>
    </xf>
    <xf numFmtId="1" fontId="104" fillId="59" borderId="5" xfId="410" applyNumberFormat="1" applyFont="1" applyFill="1" applyBorder="1" applyAlignment="1">
      <alignment horizontal="center"/>
    </xf>
    <xf numFmtId="0" fontId="105" fillId="59" borderId="5" xfId="0" applyFont="1" applyFill="1" applyBorder="1"/>
    <xf numFmtId="1" fontId="106" fillId="4" borderId="5" xfId="410" applyNumberFormat="1" applyFont="1" applyFill="1" applyBorder="1" applyAlignment="1">
      <alignment horizontal="center"/>
    </xf>
    <xf numFmtId="42" fontId="105" fillId="0" borderId="41" xfId="410" applyFont="1" applyBorder="1"/>
    <xf numFmtId="3" fontId="105" fillId="59" borderId="5" xfId="0" applyNumberFormat="1" applyFont="1" applyFill="1" applyBorder="1" applyAlignment="1">
      <alignment vertical="center"/>
    </xf>
    <xf numFmtId="1" fontId="106" fillId="0" borderId="5" xfId="410" applyNumberFormat="1" applyFont="1" applyBorder="1" applyAlignment="1">
      <alignment horizontal="center"/>
    </xf>
    <xf numFmtId="49" fontId="68" fillId="59" borderId="5" xfId="0" applyNumberFormat="1" applyFont="1" applyFill="1" applyBorder="1" applyAlignment="1">
      <alignment horizontal="center"/>
    </xf>
    <xf numFmtId="49" fontId="75" fillId="0" borderId="0" xfId="0" applyNumberFormat="1" applyFont="1"/>
    <xf numFmtId="0" fontId="80" fillId="59" borderId="45" xfId="0" applyFont="1" applyFill="1" applyBorder="1" applyAlignment="1">
      <alignment horizontal="center"/>
    </xf>
    <xf numFmtId="42" fontId="0" fillId="59" borderId="41" xfId="410" applyFont="1" applyFill="1" applyBorder="1"/>
    <xf numFmtId="1" fontId="5" fillId="59" borderId="5" xfId="0" applyNumberFormat="1" applyFont="1" applyFill="1" applyBorder="1"/>
    <xf numFmtId="1" fontId="106" fillId="59" borderId="5" xfId="410" applyNumberFormat="1" applyFont="1" applyFill="1" applyBorder="1" applyAlignment="1">
      <alignment horizontal="center"/>
    </xf>
    <xf numFmtId="0" fontId="68" fillId="59" borderId="45" xfId="0" applyFont="1" applyFill="1" applyBorder="1" applyAlignment="1">
      <alignment horizontal="center"/>
    </xf>
    <xf numFmtId="42" fontId="105" fillId="59" borderId="41" xfId="410" applyFont="1" applyFill="1" applyBorder="1"/>
    <xf numFmtId="1" fontId="69" fillId="59" borderId="5" xfId="0" applyNumberFormat="1" applyFont="1" applyFill="1" applyBorder="1"/>
    <xf numFmtId="49" fontId="68" fillId="59" borderId="0" xfId="0" applyNumberFormat="1" applyFont="1" applyFill="1" applyAlignment="1">
      <alignment horizontal="center"/>
    </xf>
    <xf numFmtId="0" fontId="105" fillId="59" borderId="0" xfId="0" applyFont="1" applyFill="1"/>
    <xf numFmtId="1" fontId="106" fillId="59" borderId="0" xfId="410" applyNumberFormat="1" applyFont="1" applyFill="1" applyBorder="1" applyAlignment="1">
      <alignment horizontal="center"/>
    </xf>
    <xf numFmtId="0" fontId="68" fillId="59" borderId="0" xfId="0" applyFont="1" applyFill="1" applyAlignment="1">
      <alignment horizontal="center"/>
    </xf>
    <xf numFmtId="178" fontId="69" fillId="59" borderId="0" xfId="411" applyNumberFormat="1" applyFont="1" applyFill="1" applyBorder="1" applyAlignment="1">
      <alignment horizontal="right" vertical="center"/>
    </xf>
    <xf numFmtId="10" fontId="69" fillId="59" borderId="0" xfId="1" applyNumberFormat="1" applyFont="1" applyFill="1" applyBorder="1" applyAlignment="1">
      <alignment vertical="center" wrapText="1"/>
    </xf>
    <xf numFmtId="165" fontId="69" fillId="59" borderId="0" xfId="0" applyNumberFormat="1" applyFont="1" applyFill="1" applyAlignment="1">
      <alignment horizontal="right" vertical="center"/>
    </xf>
    <xf numFmtId="167" fontId="69" fillId="59" borderId="0" xfId="0" applyNumberFormat="1" applyFont="1" applyFill="1"/>
    <xf numFmtId="42" fontId="105" fillId="59" borderId="0" xfId="410" applyFont="1" applyFill="1" applyBorder="1"/>
    <xf numFmtId="3" fontId="105" fillId="59" borderId="0" xfId="0" applyNumberFormat="1" applyFont="1" applyFill="1" applyAlignment="1">
      <alignment vertical="center"/>
    </xf>
    <xf numFmtId="42" fontId="69" fillId="59" borderId="41" xfId="410" applyFont="1" applyFill="1" applyBorder="1"/>
    <xf numFmtId="49" fontId="107" fillId="0" borderId="0" xfId="0" applyNumberFormat="1" applyFont="1" applyAlignment="1">
      <alignment horizontal="left"/>
    </xf>
    <xf numFmtId="0" fontId="68" fillId="59" borderId="5" xfId="0" applyFont="1" applyFill="1" applyBorder="1" applyAlignment="1">
      <alignment horizontal="center"/>
    </xf>
    <xf numFmtId="178" fontId="69" fillId="59" borderId="5" xfId="411" applyNumberFormat="1" applyFont="1" applyFill="1" applyBorder="1" applyAlignment="1">
      <alignment horizontal="right" vertical="center"/>
    </xf>
    <xf numFmtId="42" fontId="69" fillId="59" borderId="0" xfId="410" applyFont="1" applyFill="1" applyBorder="1"/>
    <xf numFmtId="3" fontId="69" fillId="59" borderId="0" xfId="0" applyNumberFormat="1" applyFont="1" applyFill="1" applyAlignment="1">
      <alignment vertical="center"/>
    </xf>
    <xf numFmtId="1" fontId="104" fillId="59" borderId="0" xfId="410" applyNumberFormat="1" applyFont="1" applyFill="1" applyBorder="1" applyAlignment="1">
      <alignment horizontal="center"/>
    </xf>
    <xf numFmtId="0" fontId="108" fillId="59" borderId="5" xfId="0" applyFont="1" applyFill="1" applyBorder="1"/>
    <xf numFmtId="42" fontId="108" fillId="59" borderId="41" xfId="410" applyFont="1" applyFill="1" applyBorder="1"/>
    <xf numFmtId="3" fontId="108" fillId="59" borderId="5" xfId="0" applyNumberFormat="1" applyFont="1" applyFill="1" applyBorder="1" applyAlignment="1">
      <alignment vertical="center"/>
    </xf>
    <xf numFmtId="49" fontId="109" fillId="0" borderId="0" xfId="0" applyNumberFormat="1" applyFont="1" applyAlignment="1">
      <alignment horizontal="left"/>
    </xf>
    <xf numFmtId="49" fontId="80" fillId="59" borderId="4" xfId="0" applyNumberFormat="1" applyFont="1" applyFill="1" applyBorder="1" applyAlignment="1">
      <alignment horizontal="center"/>
    </xf>
    <xf numFmtId="0" fontId="80" fillId="59" borderId="0" xfId="0" applyFont="1" applyFill="1" applyAlignment="1">
      <alignment horizontal="center"/>
    </xf>
    <xf numFmtId="178" fontId="5" fillId="59" borderId="0" xfId="411" applyNumberFormat="1" applyFont="1" applyFill="1" applyBorder="1" applyAlignment="1">
      <alignment horizontal="right" vertical="center"/>
    </xf>
    <xf numFmtId="10" fontId="5" fillId="59" borderId="0" xfId="1" applyNumberFormat="1" applyFont="1" applyFill="1" applyBorder="1" applyAlignment="1">
      <alignment vertical="center" wrapText="1"/>
    </xf>
    <xf numFmtId="165" fontId="5" fillId="59" borderId="0" xfId="0" applyNumberFormat="1" applyFont="1" applyFill="1" applyAlignment="1">
      <alignment horizontal="right" vertical="center"/>
    </xf>
    <xf numFmtId="167" fontId="5" fillId="59" borderId="0" xfId="0" applyNumberFormat="1" applyFont="1" applyFill="1"/>
    <xf numFmtId="42" fontId="0" fillId="59" borderId="0" xfId="410" applyFont="1" applyFill="1" applyBorder="1"/>
    <xf numFmtId="3" fontId="0" fillId="59" borderId="0" xfId="0" applyNumberFormat="1" applyFill="1" applyAlignment="1">
      <alignment vertical="center"/>
    </xf>
    <xf numFmtId="1" fontId="5" fillId="59" borderId="0" xfId="0" applyNumberFormat="1" applyFont="1" applyFill="1"/>
    <xf numFmtId="178" fontId="5" fillId="59" borderId="3" xfId="132" applyNumberFormat="1" applyFont="1" applyFill="1" applyBorder="1" applyAlignment="1">
      <alignment horizontal="right" vertical="center"/>
    </xf>
    <xf numFmtId="178" fontId="69" fillId="59" borderId="3" xfId="132" applyNumberFormat="1" applyFont="1" applyFill="1" applyBorder="1" applyAlignment="1">
      <alignment horizontal="right" vertical="center"/>
    </xf>
    <xf numFmtId="0" fontId="5" fillId="59" borderId="5" xfId="0" applyFont="1" applyFill="1" applyBorder="1"/>
    <xf numFmtId="42" fontId="5" fillId="59" borderId="41" xfId="410" applyFont="1" applyFill="1" applyBorder="1"/>
    <xf numFmtId="3" fontId="5" fillId="59" borderId="5" xfId="0" applyNumberFormat="1" applyFont="1" applyFill="1" applyBorder="1" applyAlignment="1">
      <alignment vertical="center"/>
    </xf>
    <xf numFmtId="164" fontId="69" fillId="59" borderId="3" xfId="411" applyFont="1" applyFill="1" applyBorder="1" applyAlignment="1">
      <alignment horizontal="right" vertical="center"/>
    </xf>
    <xf numFmtId="0" fontId="110" fillId="59" borderId="5" xfId="0" applyFont="1" applyFill="1" applyBorder="1"/>
    <xf numFmtId="42" fontId="110" fillId="59" borderId="41" xfId="410" applyFont="1" applyFill="1" applyBorder="1"/>
    <xf numFmtId="3" fontId="110" fillId="59" borderId="5" xfId="0" applyNumberFormat="1" applyFont="1" applyFill="1" applyBorder="1" applyAlignment="1">
      <alignment vertical="center"/>
    </xf>
    <xf numFmtId="49" fontId="111" fillId="0" borderId="0" xfId="0" applyNumberFormat="1" applyFont="1"/>
    <xf numFmtId="0" fontId="110" fillId="59" borderId="0" xfId="0" applyFont="1" applyFill="1"/>
    <xf numFmtId="178" fontId="69" fillId="59" borderId="0" xfId="132" applyNumberFormat="1" applyFont="1" applyFill="1" applyBorder="1" applyAlignment="1">
      <alignment horizontal="right" vertical="center"/>
    </xf>
    <xf numFmtId="164" fontId="69" fillId="59" borderId="0" xfId="411" applyFont="1" applyFill="1" applyBorder="1" applyAlignment="1">
      <alignment horizontal="right" vertical="center"/>
    </xf>
    <xf numFmtId="42" fontId="110" fillId="59" borderId="0" xfId="410" applyFont="1" applyFill="1" applyBorder="1"/>
    <xf numFmtId="3" fontId="110" fillId="59" borderId="0" xfId="0" applyNumberFormat="1" applyFont="1" applyFill="1" applyAlignment="1">
      <alignment vertical="center"/>
    </xf>
    <xf numFmtId="0" fontId="9" fillId="60" borderId="1" xfId="0" applyFont="1" applyFill="1" applyBorder="1" applyAlignment="1">
      <alignment horizontal="center"/>
    </xf>
    <xf numFmtId="0" fontId="84" fillId="59" borderId="5" xfId="0" applyFont="1" applyFill="1" applyBorder="1"/>
    <xf numFmtId="49" fontId="9" fillId="0" borderId="4" xfId="0" applyNumberFormat="1" applyFont="1" applyBorder="1"/>
    <xf numFmtId="49" fontId="80" fillId="59" borderId="0" xfId="0" applyNumberFormat="1" applyFont="1" applyFill="1" applyAlignment="1">
      <alignment horizontal="center"/>
    </xf>
    <xf numFmtId="0" fontId="112" fillId="59" borderId="5" xfId="0" applyFont="1" applyFill="1" applyBorder="1"/>
    <xf numFmtId="1" fontId="106" fillId="0" borderId="5" xfId="410" applyNumberFormat="1" applyFont="1" applyFill="1" applyBorder="1" applyAlignment="1">
      <alignment horizontal="center"/>
    </xf>
    <xf numFmtId="42" fontId="112" fillId="59" borderId="41" xfId="410" applyFont="1" applyFill="1" applyBorder="1"/>
    <xf numFmtId="3" fontId="112" fillId="59" borderId="5" xfId="0" applyNumberFormat="1" applyFont="1" applyFill="1" applyBorder="1" applyAlignment="1">
      <alignment vertical="center"/>
    </xf>
    <xf numFmtId="49" fontId="68" fillId="59" borderId="39" xfId="0" applyNumberFormat="1" applyFont="1" applyFill="1" applyBorder="1" applyAlignment="1">
      <alignment horizontal="center"/>
    </xf>
    <xf numFmtId="0" fontId="69" fillId="59" borderId="39" xfId="0" applyFont="1" applyFill="1" applyBorder="1"/>
    <xf numFmtId="1" fontId="106" fillId="0" borderId="39" xfId="410" applyNumberFormat="1" applyFont="1" applyFill="1" applyBorder="1" applyAlignment="1">
      <alignment horizontal="center"/>
    </xf>
    <xf numFmtId="0" fontId="68" fillId="59" borderId="52" xfId="0" applyFont="1" applyFill="1" applyBorder="1" applyAlignment="1">
      <alignment horizontal="center"/>
    </xf>
    <xf numFmtId="178" fontId="69" fillId="59" borderId="39" xfId="132" applyNumberFormat="1" applyFont="1" applyFill="1" applyBorder="1" applyAlignment="1">
      <alignment horizontal="right" vertical="center"/>
    </xf>
    <xf numFmtId="10" fontId="69" fillId="59" borderId="52" xfId="1" applyNumberFormat="1" applyFont="1" applyFill="1" applyBorder="1" applyAlignment="1">
      <alignment vertical="center" wrapText="1"/>
    </xf>
    <xf numFmtId="178" fontId="69" fillId="59" borderId="39" xfId="411" applyNumberFormat="1" applyFont="1" applyFill="1" applyBorder="1" applyAlignment="1">
      <alignment horizontal="right" vertical="center"/>
    </xf>
    <xf numFmtId="165" fontId="69" fillId="59" borderId="39" xfId="0" applyNumberFormat="1" applyFont="1" applyFill="1" applyBorder="1" applyAlignment="1">
      <alignment horizontal="right" vertical="center"/>
    </xf>
    <xf numFmtId="1" fontId="104" fillId="0" borderId="0" xfId="410" applyNumberFormat="1" applyFont="1" applyFill="1" applyBorder="1" applyAlignment="1">
      <alignment horizontal="center"/>
    </xf>
    <xf numFmtId="178" fontId="5" fillId="59" borderId="0" xfId="132" applyNumberFormat="1" applyFont="1" applyFill="1" applyBorder="1" applyAlignment="1">
      <alignment horizontal="right" vertical="center"/>
    </xf>
    <xf numFmtId="42" fontId="5" fillId="59" borderId="0" xfId="410" applyFont="1" applyFill="1" applyBorder="1"/>
    <xf numFmtId="3" fontId="5" fillId="59" borderId="0" xfId="0" applyNumberFormat="1" applyFont="1" applyFill="1" applyAlignment="1">
      <alignment vertical="center"/>
    </xf>
    <xf numFmtId="42" fontId="69" fillId="0" borderId="41" xfId="410" applyFont="1" applyFill="1" applyBorder="1"/>
    <xf numFmtId="42" fontId="69" fillId="0" borderId="0" xfId="410" applyFont="1" applyFill="1"/>
    <xf numFmtId="49" fontId="80" fillId="0" borderId="0" xfId="0" applyNumberFormat="1" applyFont="1" applyAlignment="1">
      <alignment horizontal="center"/>
    </xf>
    <xf numFmtId="178" fontId="5" fillId="0" borderId="0" xfId="132" applyNumberFormat="1" applyFont="1" applyFill="1" applyBorder="1" applyAlignment="1">
      <alignment horizontal="right" vertical="center"/>
    </xf>
    <xf numFmtId="178" fontId="5" fillId="0" borderId="0" xfId="411" applyNumberFormat="1" applyFont="1" applyFill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49" fontId="101" fillId="0" borderId="0" xfId="0" applyNumberFormat="1" applyFont="1" applyAlignment="1">
      <alignment horizontal="center"/>
    </xf>
    <xf numFmtId="1" fontId="104" fillId="0" borderId="5" xfId="410" applyNumberFormat="1" applyFont="1" applyBorder="1" applyAlignment="1">
      <alignment horizontal="center"/>
    </xf>
    <xf numFmtId="10" fontId="69" fillId="59" borderId="5" xfId="1" applyNumberFormat="1" applyFont="1" applyFill="1" applyBorder="1" applyAlignment="1">
      <alignment vertical="center" wrapText="1"/>
    </xf>
    <xf numFmtId="167" fontId="69" fillId="59" borderId="5" xfId="0" applyNumberFormat="1" applyFont="1" applyFill="1" applyBorder="1"/>
    <xf numFmtId="177" fontId="69" fillId="59" borderId="5" xfId="0" applyNumberFormat="1" applyFont="1" applyFill="1" applyBorder="1"/>
    <xf numFmtId="1" fontId="106" fillId="0" borderId="0" xfId="410" applyNumberFormat="1" applyFont="1" applyBorder="1" applyAlignment="1">
      <alignment horizontal="center"/>
    </xf>
    <xf numFmtId="0" fontId="5" fillId="59" borderId="0" xfId="0" applyFont="1" applyFill="1" applyAlignment="1">
      <alignment vertical="center"/>
    </xf>
    <xf numFmtId="0" fontId="69" fillId="59" borderId="0" xfId="0" applyFont="1" applyFill="1" applyAlignment="1">
      <alignment vertical="center"/>
    </xf>
    <xf numFmtId="42" fontId="113" fillId="0" borderId="41" xfId="410" applyFont="1" applyBorder="1"/>
    <xf numFmtId="164" fontId="5" fillId="0" borderId="3" xfId="411" applyFont="1" applyFill="1" applyBorder="1" applyAlignment="1">
      <alignment horizontal="right" vertical="center"/>
    </xf>
    <xf numFmtId="49" fontId="80" fillId="4" borderId="3" xfId="0" applyNumberFormat="1" applyFont="1" applyFill="1" applyBorder="1" applyAlignment="1">
      <alignment horizontal="center"/>
    </xf>
    <xf numFmtId="1" fontId="116" fillId="0" borderId="5" xfId="410" applyNumberFormat="1" applyFont="1" applyBorder="1" applyAlignment="1">
      <alignment horizontal="center"/>
    </xf>
    <xf numFmtId="1" fontId="116" fillId="4" borderId="5" xfId="410" applyNumberFormat="1" applyFont="1" applyFill="1" applyBorder="1" applyAlignment="1">
      <alignment horizontal="center"/>
    </xf>
    <xf numFmtId="42" fontId="115" fillId="0" borderId="41" xfId="410" applyFont="1" applyBorder="1"/>
    <xf numFmtId="174" fontId="5" fillId="59" borderId="5" xfId="0" applyNumberFormat="1" applyFont="1" applyFill="1" applyBorder="1"/>
    <xf numFmtId="174" fontId="69" fillId="59" borderId="5" xfId="0" applyNumberFormat="1" applyFont="1" applyFill="1" applyBorder="1"/>
    <xf numFmtId="0" fontId="117" fillId="0" borderId="40" xfId="0" applyFont="1" applyBorder="1"/>
    <xf numFmtId="0" fontId="117" fillId="0" borderId="0" xfId="0" applyFont="1"/>
    <xf numFmtId="1" fontId="116" fillId="59" borderId="5" xfId="410" applyNumberFormat="1" applyFont="1" applyFill="1" applyBorder="1" applyAlignment="1">
      <alignment horizontal="center"/>
    </xf>
    <xf numFmtId="1" fontId="114" fillId="59" borderId="5" xfId="41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right" vertical="center"/>
    </xf>
    <xf numFmtId="0" fontId="9" fillId="0" borderId="4" xfId="0" applyFont="1" applyBorder="1"/>
    <xf numFmtId="1" fontId="114" fillId="0" borderId="5" xfId="124" applyNumberFormat="1" applyFont="1" applyBorder="1" applyAlignment="1">
      <alignment horizontal="center"/>
    </xf>
    <xf numFmtId="1" fontId="114" fillId="59" borderId="5" xfId="124" applyNumberFormat="1" applyFont="1" applyFill="1" applyBorder="1" applyAlignment="1">
      <alignment horizontal="center"/>
    </xf>
    <xf numFmtId="1" fontId="116" fillId="0" borderId="5" xfId="124" applyNumberFormat="1" applyFont="1" applyBorder="1" applyAlignment="1">
      <alignment horizontal="center"/>
    </xf>
    <xf numFmtId="0" fontId="118" fillId="0" borderId="40" xfId="0" applyFont="1" applyBorder="1"/>
    <xf numFmtId="1" fontId="116" fillId="0" borderId="5" xfId="410" applyNumberFormat="1" applyFont="1" applyFill="1" applyBorder="1" applyAlignment="1">
      <alignment horizontal="center"/>
    </xf>
    <xf numFmtId="178" fontId="69" fillId="0" borderId="3" xfId="132" applyNumberFormat="1" applyFont="1" applyFill="1" applyBorder="1" applyAlignment="1">
      <alignment horizontal="right" vertical="center"/>
    </xf>
    <xf numFmtId="0" fontId="69" fillId="0" borderId="0" xfId="0" applyFont="1" applyAlignment="1">
      <alignment vertical="center"/>
    </xf>
    <xf numFmtId="174" fontId="69" fillId="0" borderId="5" xfId="0" applyNumberFormat="1" applyFont="1" applyBorder="1"/>
    <xf numFmtId="0" fontId="69" fillId="0" borderId="40" xfId="0" applyFont="1" applyBorder="1"/>
    <xf numFmtId="1" fontId="116" fillId="59" borderId="5" xfId="124" applyNumberFormat="1" applyFont="1" applyFill="1" applyBorder="1" applyAlignment="1">
      <alignment horizontal="center"/>
    </xf>
    <xf numFmtId="42" fontId="119" fillId="0" borderId="5" xfId="124" applyFont="1" applyBorder="1" applyAlignment="1">
      <alignment horizontal="right"/>
    </xf>
    <xf numFmtId="42" fontId="120" fillId="0" borderId="5" xfId="124" applyFont="1" applyBorder="1" applyAlignment="1">
      <alignment horizontal="right"/>
    </xf>
    <xf numFmtId="42" fontId="120" fillId="59" borderId="5" xfId="124" applyFont="1" applyFill="1" applyBorder="1" applyAlignment="1">
      <alignment horizontal="right"/>
    </xf>
    <xf numFmtId="49" fontId="68" fillId="4" borderId="3" xfId="0" applyNumberFormat="1" applyFont="1" applyFill="1" applyBorder="1" applyAlignment="1">
      <alignment horizontal="center"/>
    </xf>
    <xf numFmtId="0" fontId="69" fillId="4" borderId="5" xfId="0" applyFont="1" applyFill="1" applyBorder="1"/>
    <xf numFmtId="0" fontId="121" fillId="59" borderId="0" xfId="0" applyFont="1" applyFill="1"/>
    <xf numFmtId="0" fontId="121" fillId="59" borderId="0" xfId="0" applyFont="1" applyFill="1" applyAlignment="1">
      <alignment horizontal="left" indent="1"/>
    </xf>
    <xf numFmtId="0" fontId="5" fillId="0" borderId="0" xfId="0" applyFont="1" applyAlignment="1">
      <alignment horizontal="center" vertical="center" wrapText="1"/>
    </xf>
    <xf numFmtId="175" fontId="5" fillId="0" borderId="0" xfId="0" applyNumberFormat="1" applyFont="1"/>
    <xf numFmtId="10" fontId="5" fillId="61" borderId="45" xfId="1" applyNumberFormat="1" applyFont="1" applyFill="1" applyBorder="1" applyAlignment="1">
      <alignment vertical="center" wrapText="1"/>
    </xf>
    <xf numFmtId="1" fontId="114" fillId="4" borderId="5" xfId="124" applyNumberFormat="1" applyFont="1" applyFill="1" applyBorder="1" applyAlignment="1">
      <alignment horizontal="center"/>
    </xf>
    <xf numFmtId="1" fontId="116" fillId="4" borderId="5" xfId="124" applyNumberFormat="1" applyFont="1" applyFill="1" applyBorder="1" applyAlignment="1">
      <alignment horizontal="center"/>
    </xf>
    <xf numFmtId="10" fontId="69" fillId="61" borderId="45" xfId="1" applyNumberFormat="1" applyFont="1" applyFill="1" applyBorder="1" applyAlignment="1">
      <alignment vertical="center" wrapText="1"/>
    </xf>
    <xf numFmtId="0" fontId="9" fillId="59" borderId="5" xfId="0" applyFont="1" applyFill="1" applyBorder="1" applyAlignment="1">
      <alignment horizontal="center"/>
    </xf>
    <xf numFmtId="1" fontId="40" fillId="59" borderId="0" xfId="124" applyNumberFormat="1" applyFont="1" applyFill="1" applyBorder="1" applyAlignment="1">
      <alignment horizontal="center"/>
    </xf>
    <xf numFmtId="1" fontId="5" fillId="59" borderId="0" xfId="411" applyNumberFormat="1" applyFont="1" applyFill="1" applyBorder="1" applyAlignment="1">
      <alignment horizontal="right" vertical="center"/>
    </xf>
    <xf numFmtId="0" fontId="9" fillId="0" borderId="4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wrapText="1"/>
    </xf>
    <xf numFmtId="49" fontId="9" fillId="4" borderId="20" xfId="0" applyNumberFormat="1" applyFont="1" applyFill="1" applyBorder="1" applyAlignment="1">
      <alignment horizontal="center" wrapText="1"/>
    </xf>
    <xf numFmtId="49" fontId="9" fillId="4" borderId="19" xfId="0" applyNumberFormat="1" applyFont="1" applyFill="1" applyBorder="1" applyAlignment="1">
      <alignment horizontal="center" wrapText="1"/>
    </xf>
    <xf numFmtId="49" fontId="20" fillId="0" borderId="0" xfId="0" applyNumberFormat="1" applyFont="1" applyAlignment="1">
      <alignment horizontal="right"/>
    </xf>
  </cellXfs>
  <cellStyles count="412">
    <cellStyle name="20% - Énfasis1" xfId="22" builtinId="30" customBuiltin="1"/>
    <cellStyle name="20% - Énfasis1 2" xfId="136" xr:uid="{00000000-0005-0000-0000-000001000000}"/>
    <cellStyle name="20% - Énfasis1 2 2" xfId="189" xr:uid="{00000000-0005-0000-0000-000002000000}"/>
    <cellStyle name="20% - Énfasis1 3" xfId="382" xr:uid="{00000000-0005-0000-0000-000003000000}"/>
    <cellStyle name="20% - Énfasis2" xfId="26" builtinId="34" customBuiltin="1"/>
    <cellStyle name="20% - Énfasis2 2" xfId="138" xr:uid="{00000000-0005-0000-0000-000005000000}"/>
    <cellStyle name="20% - Énfasis2 2 2" xfId="127" xr:uid="{00000000-0005-0000-0000-000006000000}"/>
    <cellStyle name="20% - Énfasis2 3" xfId="384" xr:uid="{00000000-0005-0000-0000-000007000000}"/>
    <cellStyle name="20% - Énfasis3" xfId="30" builtinId="38" customBuiltin="1"/>
    <cellStyle name="20% - Énfasis3 2" xfId="140" xr:uid="{00000000-0005-0000-0000-000009000000}"/>
    <cellStyle name="20% - Énfasis3 2 2" xfId="194" xr:uid="{00000000-0005-0000-0000-00000A000000}"/>
    <cellStyle name="20% - Énfasis3 3" xfId="386" xr:uid="{00000000-0005-0000-0000-00000B000000}"/>
    <cellStyle name="20% - Énfasis4" xfId="34" builtinId="42" customBuiltin="1"/>
    <cellStyle name="20% - Énfasis4 2" xfId="142" xr:uid="{00000000-0005-0000-0000-00000D000000}"/>
    <cellStyle name="20% - Énfasis4 2 2" xfId="169" xr:uid="{00000000-0005-0000-0000-00000E000000}"/>
    <cellStyle name="20% - Énfasis4 3" xfId="388" xr:uid="{00000000-0005-0000-0000-00000F000000}"/>
    <cellStyle name="20% - Énfasis5" xfId="38" builtinId="46" customBuiltin="1"/>
    <cellStyle name="20% - Énfasis5 2" xfId="144" xr:uid="{00000000-0005-0000-0000-000011000000}"/>
    <cellStyle name="20% - Énfasis5 2 2" xfId="193" xr:uid="{00000000-0005-0000-0000-000012000000}"/>
    <cellStyle name="20% - Énfasis5 3" xfId="390" xr:uid="{00000000-0005-0000-0000-000013000000}"/>
    <cellStyle name="20% - Énfasis6" xfId="42" builtinId="50" customBuiltin="1"/>
    <cellStyle name="20% - Énfasis6 2" xfId="146" xr:uid="{00000000-0005-0000-0000-000015000000}"/>
    <cellStyle name="20% - Énfasis6 2 2" xfId="161" xr:uid="{00000000-0005-0000-0000-000016000000}"/>
    <cellStyle name="20% - Énfasis6 3" xfId="392" xr:uid="{00000000-0005-0000-0000-000017000000}"/>
    <cellStyle name="40% - Énfasis1" xfId="23" builtinId="31" customBuiltin="1"/>
    <cellStyle name="40% - Énfasis1 2" xfId="137" xr:uid="{00000000-0005-0000-0000-000019000000}"/>
    <cellStyle name="40% - Énfasis1 2 2" xfId="131" xr:uid="{00000000-0005-0000-0000-00001A000000}"/>
    <cellStyle name="40% - Énfasis1 3" xfId="383" xr:uid="{00000000-0005-0000-0000-00001B000000}"/>
    <cellStyle name="40% - Énfasis2" xfId="27" builtinId="35" customBuiltin="1"/>
    <cellStyle name="40% - Énfasis2 2" xfId="139" xr:uid="{00000000-0005-0000-0000-00001D000000}"/>
    <cellStyle name="40% - Énfasis2 2 2" xfId="185" xr:uid="{00000000-0005-0000-0000-00001E000000}"/>
    <cellStyle name="40% - Énfasis2 3" xfId="385" xr:uid="{00000000-0005-0000-0000-00001F000000}"/>
    <cellStyle name="40% - Énfasis3" xfId="31" builtinId="39" customBuiltin="1"/>
    <cellStyle name="40% - Énfasis3 2" xfId="141" xr:uid="{00000000-0005-0000-0000-000021000000}"/>
    <cellStyle name="40% - Énfasis3 2 2" xfId="154" xr:uid="{00000000-0005-0000-0000-000022000000}"/>
    <cellStyle name="40% - Énfasis3 3" xfId="387" xr:uid="{00000000-0005-0000-0000-000023000000}"/>
    <cellStyle name="40% - Énfasis4" xfId="35" builtinId="43" customBuiltin="1"/>
    <cellStyle name="40% - Énfasis4 2" xfId="143" xr:uid="{00000000-0005-0000-0000-000025000000}"/>
    <cellStyle name="40% - Énfasis4 2 2" xfId="187" xr:uid="{00000000-0005-0000-0000-000026000000}"/>
    <cellStyle name="40% - Énfasis4 3" xfId="389" xr:uid="{00000000-0005-0000-0000-000027000000}"/>
    <cellStyle name="40% - Énfasis5" xfId="39" builtinId="47" customBuiltin="1"/>
    <cellStyle name="40% - Énfasis5 2" xfId="145" xr:uid="{00000000-0005-0000-0000-000029000000}"/>
    <cellStyle name="40% - Énfasis5 2 2" xfId="159" xr:uid="{00000000-0005-0000-0000-00002A000000}"/>
    <cellStyle name="40% - Énfasis5 3" xfId="391" xr:uid="{00000000-0005-0000-0000-00002B000000}"/>
    <cellStyle name="40% - Énfasis6" xfId="43" builtinId="51" customBuiltin="1"/>
    <cellStyle name="40% - Énfasis6 2" xfId="147" xr:uid="{00000000-0005-0000-0000-00002D000000}"/>
    <cellStyle name="40% - Énfasis6 2 2" xfId="186" xr:uid="{00000000-0005-0000-0000-00002E000000}"/>
    <cellStyle name="40% - Énfasis6 3" xfId="393" xr:uid="{00000000-0005-0000-0000-00002F000000}"/>
    <cellStyle name="60% - Énfasis1" xfId="24" builtinId="32" customBuiltin="1"/>
    <cellStyle name="60% - Énfasis1 2" xfId="59" xr:uid="{00000000-0005-0000-0000-000031000000}"/>
    <cellStyle name="60% - Énfasis1 2 2" xfId="152" xr:uid="{00000000-0005-0000-0000-000032000000}"/>
    <cellStyle name="60% - Énfasis1 3" xfId="167" xr:uid="{00000000-0005-0000-0000-000033000000}"/>
    <cellStyle name="60% - Énfasis2" xfId="28" builtinId="36" customBuiltin="1"/>
    <cellStyle name="60% - Énfasis2 2" xfId="60" xr:uid="{00000000-0005-0000-0000-000035000000}"/>
    <cellStyle name="60% - Énfasis2 2 2" xfId="158" xr:uid="{00000000-0005-0000-0000-000036000000}"/>
    <cellStyle name="60% - Énfasis3" xfId="32" builtinId="40" customBuiltin="1"/>
    <cellStyle name="60% - Énfasis3 2" xfId="61" xr:uid="{00000000-0005-0000-0000-000038000000}"/>
    <cellStyle name="60% - Énfasis3 2 2" xfId="157" xr:uid="{00000000-0005-0000-0000-000039000000}"/>
    <cellStyle name="60% - Énfasis4" xfId="36" builtinId="44" customBuiltin="1"/>
    <cellStyle name="60% - Énfasis4 2" xfId="62" xr:uid="{00000000-0005-0000-0000-00003B000000}"/>
    <cellStyle name="60% - Énfasis4 2 2" xfId="170" xr:uid="{00000000-0005-0000-0000-00003C000000}"/>
    <cellStyle name="60% - Énfasis5" xfId="40" builtinId="48" customBuiltin="1"/>
    <cellStyle name="60% - Énfasis5 2" xfId="63" xr:uid="{00000000-0005-0000-0000-00003E000000}"/>
    <cellStyle name="60% - Énfasis5 2 2" xfId="171" xr:uid="{00000000-0005-0000-0000-00003F000000}"/>
    <cellStyle name="60% - Énfasis6" xfId="44" builtinId="52" customBuiltin="1"/>
    <cellStyle name="60% - Énfasis6 2" xfId="64" xr:uid="{00000000-0005-0000-0000-000041000000}"/>
    <cellStyle name="60% - Énfasis6 2 2" xfId="190" xr:uid="{00000000-0005-0000-0000-000042000000}"/>
    <cellStyle name="Buena 2" xfId="192" xr:uid="{00000000-0005-0000-0000-000044000000}"/>
    <cellStyle name="Bueno" xfId="10" builtinId="26" customBuiltin="1"/>
    <cellStyle name="Cálculo" xfId="15" builtinId="22" customBuiltin="1"/>
    <cellStyle name="Cálculo 2" xfId="181" xr:uid="{00000000-0005-0000-0000-000046000000}"/>
    <cellStyle name="Cálculo 2 2" xfId="175" xr:uid="{00000000-0005-0000-0000-000047000000}"/>
    <cellStyle name="Cálculo 2 2 2" xfId="153" xr:uid="{00000000-0005-0000-0000-000048000000}"/>
    <cellStyle name="Cálculo 2 3" xfId="188" xr:uid="{00000000-0005-0000-0000-000049000000}"/>
    <cellStyle name="Cálculo 2 3 2" xfId="176" xr:uid="{00000000-0005-0000-0000-00004A000000}"/>
    <cellStyle name="Cálculo 2 4" xfId="180" xr:uid="{00000000-0005-0000-0000-00004B000000}"/>
    <cellStyle name="Celda de comprobación" xfId="17" builtinId="23" customBuiltin="1"/>
    <cellStyle name="Celda de comprobación 2" xfId="182" xr:uid="{00000000-0005-0000-0000-00004D000000}"/>
    <cellStyle name="Celda vinculada" xfId="16" builtinId="24" customBuiltin="1"/>
    <cellStyle name="Celda vinculada 2" xfId="179" xr:uid="{00000000-0005-0000-0000-00004F000000}"/>
    <cellStyle name="Encabezado 1" xfId="7" builtinId="16" customBuiltin="1"/>
    <cellStyle name="Encabezado 4" xfId="378" builtinId="19" customBuiltin="1"/>
    <cellStyle name="Encabezado 4 2" xfId="95" xr:uid="{00000000-0005-0000-0000-000051000000}"/>
    <cellStyle name="Encabezado 4 2 2" xfId="191" xr:uid="{00000000-0005-0000-0000-000052000000}"/>
    <cellStyle name="Encabezado 4 3" xfId="296" xr:uid="{00000000-0005-0000-0000-000053000000}"/>
    <cellStyle name="Encabezado 4 4" xfId="325" xr:uid="{00000000-0005-0000-0000-000054000000}"/>
    <cellStyle name="Encabezado 4 5" xfId="364" xr:uid="{00000000-0005-0000-0000-000055000000}"/>
    <cellStyle name="Encabezado 4 6" xfId="57" xr:uid="{00000000-0005-0000-0000-000056000000}"/>
    <cellStyle name="Énfasis1" xfId="21" builtinId="29" customBuiltin="1"/>
    <cellStyle name="Énfasis1 2" xfId="162" xr:uid="{00000000-0005-0000-0000-000058000000}"/>
    <cellStyle name="Énfasis2" xfId="25" builtinId="33" customBuiltin="1"/>
    <cellStyle name="Énfasis2 2" xfId="155" xr:uid="{00000000-0005-0000-0000-00005A000000}"/>
    <cellStyle name="Énfasis3" xfId="29" builtinId="37" customBuiltin="1"/>
    <cellStyle name="Énfasis3 2" xfId="166" xr:uid="{00000000-0005-0000-0000-00005C000000}"/>
    <cellStyle name="Énfasis4" xfId="33" builtinId="41" customBuiltin="1"/>
    <cellStyle name="Énfasis4 2" xfId="163" xr:uid="{00000000-0005-0000-0000-00005E000000}"/>
    <cellStyle name="Énfasis5" xfId="37" builtinId="45" customBuiltin="1"/>
    <cellStyle name="Énfasis5 2" xfId="168" xr:uid="{00000000-0005-0000-0000-000060000000}"/>
    <cellStyle name="Énfasis6" xfId="41" builtinId="49" customBuiltin="1"/>
    <cellStyle name="Énfasis6 2" xfId="164" xr:uid="{00000000-0005-0000-0000-000062000000}"/>
    <cellStyle name="Entrada" xfId="13" builtinId="20" customBuiltin="1"/>
    <cellStyle name="Entrada 2" xfId="172" xr:uid="{00000000-0005-0000-0000-000064000000}"/>
    <cellStyle name="Entrada 2 2" xfId="184" xr:uid="{00000000-0005-0000-0000-000065000000}"/>
    <cellStyle name="Entrada 2 2 2" xfId="174" xr:uid="{00000000-0005-0000-0000-000066000000}"/>
    <cellStyle name="Entrada 2 3" xfId="165" xr:uid="{00000000-0005-0000-0000-000067000000}"/>
    <cellStyle name="Entrada 2 3 2" xfId="177" xr:uid="{00000000-0005-0000-0000-000068000000}"/>
    <cellStyle name="Entrada 2 4" xfId="178" xr:uid="{00000000-0005-0000-0000-000069000000}"/>
    <cellStyle name="Hipervínculo" xfId="2" builtinId="8"/>
    <cellStyle name="Hipervínculo 10" xfId="53" xr:uid="{00000000-0005-0000-0000-00006B000000}"/>
    <cellStyle name="Hipervínculo 2" xfId="56" xr:uid="{00000000-0005-0000-0000-00006C000000}"/>
    <cellStyle name="Hipervínculo 2 2" xfId="197" xr:uid="{00000000-0005-0000-0000-00006D000000}"/>
    <cellStyle name="Hipervínculo 2 3" xfId="196" xr:uid="{00000000-0005-0000-0000-00006E000000}"/>
    <cellStyle name="Hipervínculo 3" xfId="71" xr:uid="{00000000-0005-0000-0000-00006F000000}"/>
    <cellStyle name="Hipervínculo 3 2" xfId="135" xr:uid="{00000000-0005-0000-0000-000070000000}"/>
    <cellStyle name="Hipervínculo 3 3" xfId="198" xr:uid="{00000000-0005-0000-0000-000071000000}"/>
    <cellStyle name="Hipervínculo 4" xfId="199" xr:uid="{00000000-0005-0000-0000-000072000000}"/>
    <cellStyle name="Hipervínculo 5" xfId="200" xr:uid="{00000000-0005-0000-0000-000073000000}"/>
    <cellStyle name="Hipervínculo 6" xfId="195" xr:uid="{00000000-0005-0000-0000-000074000000}"/>
    <cellStyle name="Hipervínculo 7" xfId="278" xr:uid="{00000000-0005-0000-0000-000075000000}"/>
    <cellStyle name="Hipervínculo 8" xfId="294" xr:uid="{00000000-0005-0000-0000-000076000000}"/>
    <cellStyle name="Hipervínculo 9" xfId="324" xr:uid="{00000000-0005-0000-0000-000077000000}"/>
    <cellStyle name="Incorrecto" xfId="11" builtinId="27" customBuiltin="1"/>
    <cellStyle name="Incorrecto 2" xfId="201" xr:uid="{00000000-0005-0000-0000-000079000000}"/>
    <cellStyle name="Millares" xfId="411" builtinId="3"/>
    <cellStyle name="Millares [0] 2" xfId="74" xr:uid="{00000000-0005-0000-0000-00007A000000}"/>
    <cellStyle name="Millares [0] 2 2" xfId="134" xr:uid="{00000000-0005-0000-0000-00007B000000}"/>
    <cellStyle name="Millares [0] 3" xfId="293" xr:uid="{00000000-0005-0000-0000-00007C000000}"/>
    <cellStyle name="Millares [0] 4" xfId="323" xr:uid="{00000000-0005-0000-0000-00007D000000}"/>
    <cellStyle name="Millares [0] 5" xfId="52" xr:uid="{00000000-0005-0000-0000-00007E000000}"/>
    <cellStyle name="Millares 10" xfId="132" xr:uid="{00000000-0005-0000-0000-00007F000000}"/>
    <cellStyle name="Millares 11" xfId="160" xr:uid="{00000000-0005-0000-0000-000080000000}"/>
    <cellStyle name="Millares 12" xfId="274" xr:uid="{00000000-0005-0000-0000-000081000000}"/>
    <cellStyle name="Millares 13" xfId="273" xr:uid="{00000000-0005-0000-0000-000082000000}"/>
    <cellStyle name="Millares 14" xfId="276" xr:uid="{00000000-0005-0000-0000-000083000000}"/>
    <cellStyle name="Millares 15" xfId="290" xr:uid="{00000000-0005-0000-0000-000084000000}"/>
    <cellStyle name="Millares 16" xfId="300" xr:uid="{00000000-0005-0000-0000-000085000000}"/>
    <cellStyle name="Millares 17" xfId="316" xr:uid="{00000000-0005-0000-0000-000086000000}"/>
    <cellStyle name="Millares 18" xfId="312" xr:uid="{00000000-0005-0000-0000-000087000000}"/>
    <cellStyle name="Millares 19" xfId="311" xr:uid="{00000000-0005-0000-0000-000088000000}"/>
    <cellStyle name="Millares 2" xfId="4" xr:uid="{00000000-0005-0000-0000-000089000000}"/>
    <cellStyle name="Millares 2 2" xfId="89" xr:uid="{00000000-0005-0000-0000-00008A000000}"/>
    <cellStyle name="Millares 2 3" xfId="202" xr:uid="{00000000-0005-0000-0000-00008B000000}"/>
    <cellStyle name="Millares 2 4" xfId="298" xr:uid="{00000000-0005-0000-0000-00008C000000}"/>
    <cellStyle name="Millares 2 5" xfId="75" xr:uid="{00000000-0005-0000-0000-00008D000000}"/>
    <cellStyle name="Millares 20" xfId="308" xr:uid="{00000000-0005-0000-0000-00008E000000}"/>
    <cellStyle name="Millares 21" xfId="309" xr:uid="{00000000-0005-0000-0000-00008F000000}"/>
    <cellStyle name="Millares 22" xfId="314" xr:uid="{00000000-0005-0000-0000-000090000000}"/>
    <cellStyle name="Millares 23" xfId="310" xr:uid="{00000000-0005-0000-0000-000091000000}"/>
    <cellStyle name="Millares 24" xfId="313" xr:uid="{00000000-0005-0000-0000-000092000000}"/>
    <cellStyle name="Millares 25" xfId="307" xr:uid="{00000000-0005-0000-0000-000093000000}"/>
    <cellStyle name="Millares 26" xfId="315" xr:uid="{00000000-0005-0000-0000-000094000000}"/>
    <cellStyle name="Millares 27" xfId="322" xr:uid="{00000000-0005-0000-0000-000095000000}"/>
    <cellStyle name="Millares 28" xfId="326" xr:uid="{00000000-0005-0000-0000-000096000000}"/>
    <cellStyle name="Millares 29" xfId="333" xr:uid="{00000000-0005-0000-0000-000097000000}"/>
    <cellStyle name="Millares 3" xfId="79" xr:uid="{00000000-0005-0000-0000-000098000000}"/>
    <cellStyle name="Millares 3 2" xfId="122" xr:uid="{00000000-0005-0000-0000-000099000000}"/>
    <cellStyle name="Millares 3 2 2" xfId="205" xr:uid="{00000000-0005-0000-0000-00009A000000}"/>
    <cellStyle name="Millares 3 2 2 2" xfId="206" xr:uid="{00000000-0005-0000-0000-00009B000000}"/>
    <cellStyle name="Millares 3 2 2 3" xfId="207" xr:uid="{00000000-0005-0000-0000-00009C000000}"/>
    <cellStyle name="Millares 3 2 3" xfId="208" xr:uid="{00000000-0005-0000-0000-00009D000000}"/>
    <cellStyle name="Millares 3 2 4" xfId="209" xr:uid="{00000000-0005-0000-0000-00009E000000}"/>
    <cellStyle name="Millares 3 2 5" xfId="204" xr:uid="{00000000-0005-0000-0000-00009F000000}"/>
    <cellStyle name="Millares 3 3" xfId="210" xr:uid="{00000000-0005-0000-0000-0000A0000000}"/>
    <cellStyle name="Millares 3 3 2" xfId="211" xr:uid="{00000000-0005-0000-0000-0000A1000000}"/>
    <cellStyle name="Millares 3 3 3" xfId="212" xr:uid="{00000000-0005-0000-0000-0000A2000000}"/>
    <cellStyle name="Millares 3 4" xfId="213" xr:uid="{00000000-0005-0000-0000-0000A3000000}"/>
    <cellStyle name="Millares 3 5" xfId="214" xr:uid="{00000000-0005-0000-0000-0000A4000000}"/>
    <cellStyle name="Millares 3 6" xfId="203" xr:uid="{00000000-0005-0000-0000-0000A5000000}"/>
    <cellStyle name="Millares 3 7" xfId="299" xr:uid="{00000000-0005-0000-0000-0000A6000000}"/>
    <cellStyle name="Millares 3 8" xfId="398" xr:uid="{00000000-0005-0000-0000-0000A7000000}"/>
    <cellStyle name="Millares 30" xfId="329" xr:uid="{00000000-0005-0000-0000-0000A8000000}"/>
    <cellStyle name="Millares 31" xfId="332" xr:uid="{00000000-0005-0000-0000-0000A9000000}"/>
    <cellStyle name="Millares 32" xfId="330" xr:uid="{00000000-0005-0000-0000-0000AA000000}"/>
    <cellStyle name="Millares 33" xfId="331" xr:uid="{00000000-0005-0000-0000-0000AB000000}"/>
    <cellStyle name="Millares 34" xfId="336" xr:uid="{00000000-0005-0000-0000-0000AC000000}"/>
    <cellStyle name="Millares 34 2" xfId="369" xr:uid="{00000000-0005-0000-0000-0000AD000000}"/>
    <cellStyle name="Millares 35" xfId="337" xr:uid="{00000000-0005-0000-0000-0000AE000000}"/>
    <cellStyle name="Millares 35 2" xfId="375" xr:uid="{00000000-0005-0000-0000-0000AF000000}"/>
    <cellStyle name="Millares 36" xfId="347" xr:uid="{00000000-0005-0000-0000-0000B0000000}"/>
    <cellStyle name="Millares 36 2" xfId="371" xr:uid="{00000000-0005-0000-0000-0000B1000000}"/>
    <cellStyle name="Millares 37" xfId="345" xr:uid="{00000000-0005-0000-0000-0000B2000000}"/>
    <cellStyle name="Millares 37 2" xfId="370" xr:uid="{00000000-0005-0000-0000-0000B3000000}"/>
    <cellStyle name="Millares 38" xfId="346" xr:uid="{00000000-0005-0000-0000-0000B4000000}"/>
    <cellStyle name="Millares 38 2" xfId="374" xr:uid="{00000000-0005-0000-0000-0000B5000000}"/>
    <cellStyle name="Millares 39" xfId="359" xr:uid="{00000000-0005-0000-0000-0000B6000000}"/>
    <cellStyle name="Millares 4" xfId="83" xr:uid="{00000000-0005-0000-0000-0000B7000000}"/>
    <cellStyle name="Millares 4 2" xfId="216" xr:uid="{00000000-0005-0000-0000-0000B8000000}"/>
    <cellStyle name="Millares 4 2 2" xfId="217" xr:uid="{00000000-0005-0000-0000-0000B9000000}"/>
    <cellStyle name="Millares 4 2 3" xfId="218" xr:uid="{00000000-0005-0000-0000-0000BA000000}"/>
    <cellStyle name="Millares 4 3" xfId="219" xr:uid="{00000000-0005-0000-0000-0000BB000000}"/>
    <cellStyle name="Millares 4 4" xfId="220" xr:uid="{00000000-0005-0000-0000-0000BC000000}"/>
    <cellStyle name="Millares 4 5" xfId="215" xr:uid="{00000000-0005-0000-0000-0000BD000000}"/>
    <cellStyle name="Millares 40" xfId="358" xr:uid="{00000000-0005-0000-0000-0000BE000000}"/>
    <cellStyle name="Millares 41" xfId="357" xr:uid="{00000000-0005-0000-0000-0000BF000000}"/>
    <cellStyle name="Millares 42" xfId="377" xr:uid="{00000000-0005-0000-0000-0000C0000000}"/>
    <cellStyle name="Millares 43" xfId="49" xr:uid="{00000000-0005-0000-0000-0000C1000000}"/>
    <cellStyle name="Millares 44" xfId="394" xr:uid="{00000000-0005-0000-0000-0000C2000000}"/>
    <cellStyle name="Millares 45" xfId="395" xr:uid="{00000000-0005-0000-0000-0000C3000000}"/>
    <cellStyle name="Millares 46" xfId="380" xr:uid="{00000000-0005-0000-0000-0000C4000000}"/>
    <cellStyle name="Millares 47" xfId="400" xr:uid="{00000000-0005-0000-0000-0000C5000000}"/>
    <cellStyle name="Millares 48" xfId="401" xr:uid="{00000000-0005-0000-0000-0000C6000000}"/>
    <cellStyle name="Millares 49" xfId="402" xr:uid="{00000000-0005-0000-0000-0000C7000000}"/>
    <cellStyle name="Millares 5" xfId="78" xr:uid="{00000000-0005-0000-0000-0000C8000000}"/>
    <cellStyle name="Millares 50" xfId="403" xr:uid="{00000000-0005-0000-0000-0000C9000000}"/>
    <cellStyle name="Millares 51" xfId="404" xr:uid="{00000000-0005-0000-0000-0000CA000000}"/>
    <cellStyle name="Millares 52" xfId="405" xr:uid="{00000000-0005-0000-0000-0000CB000000}"/>
    <cellStyle name="Millares 53" xfId="406" xr:uid="{00000000-0005-0000-0000-0000CC000000}"/>
    <cellStyle name="Millares 54" xfId="407" xr:uid="{00000000-0005-0000-0000-0000CD000000}"/>
    <cellStyle name="Millares 55" xfId="408" xr:uid="{00000000-0005-0000-0000-0000CE000000}"/>
    <cellStyle name="Millares 6" xfId="115" xr:uid="{00000000-0005-0000-0000-0000CF000000}"/>
    <cellStyle name="Millares 7" xfId="116" xr:uid="{00000000-0005-0000-0000-0000D0000000}"/>
    <cellStyle name="Millares 8" xfId="117" xr:uid="{00000000-0005-0000-0000-0000D1000000}"/>
    <cellStyle name="Millares 9" xfId="118" xr:uid="{00000000-0005-0000-0000-0000D2000000}"/>
    <cellStyle name="Moneda [0]" xfId="410" builtinId="7"/>
    <cellStyle name="Moneda [0] 2" xfId="124" xr:uid="{00000000-0005-0000-0000-0000D4000000}"/>
    <cellStyle name="Moneda [0] 2 2" xfId="303" xr:uid="{00000000-0005-0000-0000-0000D5000000}"/>
    <cellStyle name="Moneda [0] 3" xfId="150" xr:uid="{00000000-0005-0000-0000-0000D6000000}"/>
    <cellStyle name="Moneda 10" xfId="125" xr:uid="{00000000-0005-0000-0000-0000D7000000}"/>
    <cellStyle name="Moneda 11" xfId="285" xr:uid="{00000000-0005-0000-0000-0000D8000000}"/>
    <cellStyle name="Moneda 12" xfId="304" xr:uid="{00000000-0005-0000-0000-0000D9000000}"/>
    <cellStyle name="Moneda 13" xfId="317" xr:uid="{00000000-0005-0000-0000-0000DA000000}"/>
    <cellStyle name="Moneda 14" xfId="286" xr:uid="{00000000-0005-0000-0000-0000DB000000}"/>
    <cellStyle name="Moneda 2" xfId="80" xr:uid="{00000000-0005-0000-0000-0000DC000000}"/>
    <cellStyle name="Moneda 2 2" xfId="129" xr:uid="{00000000-0005-0000-0000-0000DD000000}"/>
    <cellStyle name="Moneda 2 2 2" xfId="221" xr:uid="{00000000-0005-0000-0000-0000DE000000}"/>
    <cellStyle name="Moneda 3" xfId="84" xr:uid="{00000000-0005-0000-0000-0000DF000000}"/>
    <cellStyle name="Moneda 3 2" xfId="223" xr:uid="{00000000-0005-0000-0000-0000E0000000}"/>
    <cellStyle name="Moneda 3 3" xfId="222" xr:uid="{00000000-0005-0000-0000-0000E1000000}"/>
    <cellStyle name="Moneda 4" xfId="86" xr:uid="{00000000-0005-0000-0000-0000E2000000}"/>
    <cellStyle name="Moneda 4 2" xfId="224" xr:uid="{00000000-0005-0000-0000-0000E3000000}"/>
    <cellStyle name="Moneda 5" xfId="88" xr:uid="{00000000-0005-0000-0000-0000E4000000}"/>
    <cellStyle name="Moneda 6" xfId="119" xr:uid="{00000000-0005-0000-0000-0000E5000000}"/>
    <cellStyle name="Moneda 7" xfId="120" xr:uid="{00000000-0005-0000-0000-0000E6000000}"/>
    <cellStyle name="Moneda 8" xfId="103" xr:uid="{00000000-0005-0000-0000-0000E7000000}"/>
    <cellStyle name="Moneda 9" xfId="123" xr:uid="{00000000-0005-0000-0000-0000E8000000}"/>
    <cellStyle name="Neutral" xfId="12" builtinId="28" customBuiltin="1"/>
    <cellStyle name="Neutral 2" xfId="58" xr:uid="{00000000-0005-0000-0000-0000EA000000}"/>
    <cellStyle name="Neutral 2 2" xfId="225" xr:uid="{00000000-0005-0000-0000-0000EB000000}"/>
    <cellStyle name="Normal" xfId="0" builtinId="0"/>
    <cellStyle name="Normal 10" xfId="110" xr:uid="{00000000-0005-0000-0000-0000ED000000}"/>
    <cellStyle name="Normal 10 2" xfId="226" xr:uid="{00000000-0005-0000-0000-0000EE000000}"/>
    <cellStyle name="Normal 11" xfId="111" xr:uid="{00000000-0005-0000-0000-0000EF000000}"/>
    <cellStyle name="Normal 11 2" xfId="173" xr:uid="{00000000-0005-0000-0000-0000F0000000}"/>
    <cellStyle name="Normal 12" xfId="108" xr:uid="{00000000-0005-0000-0000-0000F1000000}"/>
    <cellStyle name="Normal 12 2" xfId="156" xr:uid="{00000000-0005-0000-0000-0000F2000000}"/>
    <cellStyle name="Normal 122" xfId="409" xr:uid="{00000000-0005-0000-0000-0000F3000000}"/>
    <cellStyle name="Normal 13" xfId="112" xr:uid="{00000000-0005-0000-0000-0000F4000000}"/>
    <cellStyle name="Normal 14" xfId="113" xr:uid="{00000000-0005-0000-0000-0000F5000000}"/>
    <cellStyle name="Normal 15" xfId="114" xr:uid="{00000000-0005-0000-0000-0000F6000000}"/>
    <cellStyle name="Normal 16" xfId="96" xr:uid="{00000000-0005-0000-0000-0000F7000000}"/>
    <cellStyle name="Normal 16 2" xfId="302" xr:uid="{00000000-0005-0000-0000-0000F8000000}"/>
    <cellStyle name="Normal 17" xfId="275" xr:uid="{00000000-0005-0000-0000-0000F9000000}"/>
    <cellStyle name="Normal 17 2" xfId="305" xr:uid="{00000000-0005-0000-0000-0000FA000000}"/>
    <cellStyle name="Normal 18" xfId="277" xr:uid="{00000000-0005-0000-0000-0000FB000000}"/>
    <cellStyle name="Normal 18 2" xfId="306" xr:uid="{00000000-0005-0000-0000-0000FC000000}"/>
    <cellStyle name="Normal 19" xfId="279" xr:uid="{00000000-0005-0000-0000-0000FD000000}"/>
    <cellStyle name="Normal 2" xfId="3" xr:uid="{00000000-0005-0000-0000-0000FE000000}"/>
    <cellStyle name="Normal 2 10" xfId="399" xr:uid="{00000000-0005-0000-0000-0000FF000000}"/>
    <cellStyle name="Normal 2 2" xfId="66" xr:uid="{00000000-0005-0000-0000-000000010000}"/>
    <cellStyle name="Normal 2 2 2" xfId="101" xr:uid="{00000000-0005-0000-0000-000001010000}"/>
    <cellStyle name="Normal 2 2 3" xfId="98" xr:uid="{00000000-0005-0000-0000-000002010000}"/>
    <cellStyle name="Normal 2 2 4" xfId="227" xr:uid="{00000000-0005-0000-0000-000003010000}"/>
    <cellStyle name="Normal 2 2 5" xfId="343" xr:uid="{00000000-0005-0000-0000-000004010000}"/>
    <cellStyle name="Normal 2 3" xfId="68" xr:uid="{00000000-0005-0000-0000-000005010000}"/>
    <cellStyle name="Normal 2 3 2" xfId="99" xr:uid="{00000000-0005-0000-0000-000006010000}"/>
    <cellStyle name="Normal 2 3 3" xfId="344" xr:uid="{00000000-0005-0000-0000-000007010000}"/>
    <cellStyle name="Normal 2 4" xfId="81" xr:uid="{00000000-0005-0000-0000-000008010000}"/>
    <cellStyle name="Normal 2 5" xfId="97" xr:uid="{00000000-0005-0000-0000-000009010000}"/>
    <cellStyle name="Normal 2 6" xfId="126" xr:uid="{00000000-0005-0000-0000-00000A010000}"/>
    <cellStyle name="Normal 2 7" xfId="291" xr:uid="{00000000-0005-0000-0000-00000B010000}"/>
    <cellStyle name="Normal 2 8" xfId="340" xr:uid="{00000000-0005-0000-0000-00000C010000}"/>
    <cellStyle name="Normal 2 9" xfId="50" xr:uid="{00000000-0005-0000-0000-00000D010000}"/>
    <cellStyle name="Normal 20" xfId="280" xr:uid="{00000000-0005-0000-0000-00000E010000}"/>
    <cellStyle name="Normal 21" xfId="281" xr:uid="{00000000-0005-0000-0000-00000F010000}"/>
    <cellStyle name="Normal 22" xfId="282" xr:uid="{00000000-0005-0000-0000-000010010000}"/>
    <cellStyle name="Normal 23" xfId="283" xr:uid="{00000000-0005-0000-0000-000011010000}"/>
    <cellStyle name="Normal 24" xfId="284" xr:uid="{00000000-0005-0000-0000-000012010000}"/>
    <cellStyle name="Normal 24 2" xfId="287" xr:uid="{00000000-0005-0000-0000-000013010000}"/>
    <cellStyle name="Normal 24 3" xfId="328" xr:uid="{00000000-0005-0000-0000-000014010000}"/>
    <cellStyle name="Normal 25" xfId="318" xr:uid="{00000000-0005-0000-0000-000015010000}"/>
    <cellStyle name="Normal 25 2" xfId="320" xr:uid="{00000000-0005-0000-0000-000016010000}"/>
    <cellStyle name="Normal 25 3" xfId="350" xr:uid="{00000000-0005-0000-0000-000017010000}"/>
    <cellStyle name="Normal 25 4" xfId="348" xr:uid="{00000000-0005-0000-0000-000018010000}"/>
    <cellStyle name="Normal 26" xfId="319" xr:uid="{00000000-0005-0000-0000-000019010000}"/>
    <cellStyle name="Normal 26 2" xfId="351" xr:uid="{00000000-0005-0000-0000-00001A010000}"/>
    <cellStyle name="Normal 26 3" xfId="349" xr:uid="{00000000-0005-0000-0000-00001B010000}"/>
    <cellStyle name="Normal 27" xfId="334" xr:uid="{00000000-0005-0000-0000-00001C010000}"/>
    <cellStyle name="Normal 27 2" xfId="352" xr:uid="{00000000-0005-0000-0000-00001D010000}"/>
    <cellStyle name="Normal 27 3" xfId="341" xr:uid="{00000000-0005-0000-0000-00001E010000}"/>
    <cellStyle name="Normal 28" xfId="335" xr:uid="{00000000-0005-0000-0000-00001F010000}"/>
    <cellStyle name="Normal 29" xfId="338" xr:uid="{00000000-0005-0000-0000-000020010000}"/>
    <cellStyle name="Normal 29 2" xfId="368" xr:uid="{00000000-0005-0000-0000-000021010000}"/>
    <cellStyle name="Normal 3" xfId="47" xr:uid="{00000000-0005-0000-0000-000022010000}"/>
    <cellStyle name="Normal 3 2" xfId="69" xr:uid="{00000000-0005-0000-0000-000023010000}"/>
    <cellStyle name="Normal 3 2 2" xfId="229" xr:uid="{00000000-0005-0000-0000-000024010000}"/>
    <cellStyle name="Normal 3 3" xfId="82" xr:uid="{00000000-0005-0000-0000-000025010000}"/>
    <cellStyle name="Normal 3 3 2" xfId="230" xr:uid="{00000000-0005-0000-0000-000026010000}"/>
    <cellStyle name="Normal 3 4" xfId="104" xr:uid="{00000000-0005-0000-0000-000027010000}"/>
    <cellStyle name="Normal 3 4 2" xfId="228" xr:uid="{00000000-0005-0000-0000-000028010000}"/>
    <cellStyle name="Normal 3 5" xfId="128" xr:uid="{00000000-0005-0000-0000-000029010000}"/>
    <cellStyle name="Normal 3 6" xfId="342" xr:uid="{00000000-0005-0000-0000-00002A010000}"/>
    <cellStyle name="Normal 30" xfId="339" xr:uid="{00000000-0005-0000-0000-00002B010000}"/>
    <cellStyle name="Normal 31" xfId="353" xr:uid="{00000000-0005-0000-0000-00002C010000}"/>
    <cellStyle name="Normal 31 2" xfId="372" xr:uid="{00000000-0005-0000-0000-00002D010000}"/>
    <cellStyle name="Normal 32" xfId="355" xr:uid="{00000000-0005-0000-0000-00002E010000}"/>
    <cellStyle name="Normal 32 2" xfId="373" xr:uid="{00000000-0005-0000-0000-00002F010000}"/>
    <cellStyle name="Normal 33" xfId="376" xr:uid="{00000000-0005-0000-0000-000030010000}"/>
    <cellStyle name="Normal 34" xfId="360" xr:uid="{00000000-0005-0000-0000-000031010000}"/>
    <cellStyle name="Normal 35" xfId="356" xr:uid="{00000000-0005-0000-0000-000032010000}"/>
    <cellStyle name="Normal 36" xfId="45" xr:uid="{00000000-0005-0000-0000-000033010000}"/>
    <cellStyle name="Normal 37" xfId="379" xr:uid="{00000000-0005-0000-0000-000034010000}"/>
    <cellStyle name="Normal 38" xfId="396" xr:uid="{00000000-0005-0000-0000-000035010000}"/>
    <cellStyle name="Normal 4" xfId="51" xr:uid="{00000000-0005-0000-0000-000036010000}"/>
    <cellStyle name="Normal 4 2" xfId="100" xr:uid="{00000000-0005-0000-0000-000037010000}"/>
    <cellStyle name="Normal 4 2 2" xfId="232" xr:uid="{00000000-0005-0000-0000-000038010000}"/>
    <cellStyle name="Normal 4 2 3" xfId="354" xr:uid="{00000000-0005-0000-0000-000039010000}"/>
    <cellStyle name="Normal 4 3" xfId="233" xr:uid="{00000000-0005-0000-0000-00003A010000}"/>
    <cellStyle name="Normal 4 4" xfId="231" xr:uid="{00000000-0005-0000-0000-00003B010000}"/>
    <cellStyle name="Normal 4 5" xfId="292" xr:uid="{00000000-0005-0000-0000-00003C010000}"/>
    <cellStyle name="Normal 4 6" xfId="362" xr:uid="{00000000-0005-0000-0000-00003D010000}"/>
    <cellStyle name="Normal 5" xfId="54" xr:uid="{00000000-0005-0000-0000-00003E010000}"/>
    <cellStyle name="Normal 5 2" xfId="76" xr:uid="{00000000-0005-0000-0000-00003F010000}"/>
    <cellStyle name="Normal 5 2 2" xfId="235" xr:uid="{00000000-0005-0000-0000-000040010000}"/>
    <cellStyle name="Normal 5 3" xfId="90" xr:uid="{00000000-0005-0000-0000-000041010000}"/>
    <cellStyle name="Normal 5 3 2" xfId="236" xr:uid="{00000000-0005-0000-0000-000042010000}"/>
    <cellStyle name="Normal 5 4" xfId="102" xr:uid="{00000000-0005-0000-0000-000043010000}"/>
    <cellStyle name="Normal 5 4 2" xfId="234" xr:uid="{00000000-0005-0000-0000-000044010000}"/>
    <cellStyle name="Normal 5 5" xfId="363" xr:uid="{00000000-0005-0000-0000-000045010000}"/>
    <cellStyle name="Normal 6" xfId="48" xr:uid="{00000000-0005-0000-0000-000046010000}"/>
    <cellStyle name="Normal 6 2" xfId="105" xr:uid="{00000000-0005-0000-0000-000047010000}"/>
    <cellStyle name="Normal 6 2 2" xfId="238" xr:uid="{00000000-0005-0000-0000-000048010000}"/>
    <cellStyle name="Normal 6 3" xfId="237" xr:uid="{00000000-0005-0000-0000-000049010000}"/>
    <cellStyle name="Normal 6 4" xfId="289" xr:uid="{00000000-0005-0000-0000-00004A010000}"/>
    <cellStyle name="Normal 6 5" xfId="361" xr:uid="{00000000-0005-0000-0000-00004B010000}"/>
    <cellStyle name="Normal 7" xfId="67" xr:uid="{00000000-0005-0000-0000-00004C010000}"/>
    <cellStyle name="Normal 7 2" xfId="91" xr:uid="{00000000-0005-0000-0000-00004D010000}"/>
    <cellStyle name="Normal 7 3" xfId="106" xr:uid="{00000000-0005-0000-0000-00004E010000}"/>
    <cellStyle name="Normal 7 4" xfId="133" xr:uid="{00000000-0005-0000-0000-00004F010000}"/>
    <cellStyle name="Normal 7 5" xfId="365" xr:uid="{00000000-0005-0000-0000-000050010000}"/>
    <cellStyle name="Normal 8" xfId="70" xr:uid="{00000000-0005-0000-0000-000051010000}"/>
    <cellStyle name="Normal 8 2" xfId="92" xr:uid="{00000000-0005-0000-0000-000052010000}"/>
    <cellStyle name="Normal 8 3" xfId="107" xr:uid="{00000000-0005-0000-0000-000053010000}"/>
    <cellStyle name="Normal 8 4" xfId="239" xr:uid="{00000000-0005-0000-0000-000054010000}"/>
    <cellStyle name="Normal 8 5" xfId="366" xr:uid="{00000000-0005-0000-0000-000055010000}"/>
    <cellStyle name="Normal 9" xfId="77" xr:uid="{00000000-0005-0000-0000-000056010000}"/>
    <cellStyle name="Normal 9 2" xfId="93" xr:uid="{00000000-0005-0000-0000-000057010000}"/>
    <cellStyle name="Normal 9 3" xfId="109" xr:uid="{00000000-0005-0000-0000-000058010000}"/>
    <cellStyle name="Normal 9 4" xfId="240" xr:uid="{00000000-0005-0000-0000-000059010000}"/>
    <cellStyle name="Normal 9 5" xfId="367" xr:uid="{00000000-0005-0000-0000-00005A010000}"/>
    <cellStyle name="Notas 2" xfId="65" xr:uid="{00000000-0005-0000-0000-00005B010000}"/>
    <cellStyle name="Notas 2 2" xfId="149" xr:uid="{00000000-0005-0000-0000-00005C010000}"/>
    <cellStyle name="Notas 2 2 2" xfId="243" xr:uid="{00000000-0005-0000-0000-00005D010000}"/>
    <cellStyle name="Notas 2 2 3" xfId="242" xr:uid="{00000000-0005-0000-0000-00005E010000}"/>
    <cellStyle name="Notas 2 3" xfId="244" xr:uid="{00000000-0005-0000-0000-00005F010000}"/>
    <cellStyle name="Notas 2 3 2" xfId="245" xr:uid="{00000000-0005-0000-0000-000060010000}"/>
    <cellStyle name="Notas 2 4" xfId="246" xr:uid="{00000000-0005-0000-0000-000061010000}"/>
    <cellStyle name="Notas 2 5" xfId="241" xr:uid="{00000000-0005-0000-0000-000062010000}"/>
    <cellStyle name="Notas 3" xfId="183" xr:uid="{00000000-0005-0000-0000-000063010000}"/>
    <cellStyle name="Notas 4" xfId="301" xr:uid="{00000000-0005-0000-0000-000064010000}"/>
    <cellStyle name="Notas 5" xfId="327" xr:uid="{00000000-0005-0000-0000-000065010000}"/>
    <cellStyle name="Notas 6" xfId="94" xr:uid="{00000000-0005-0000-0000-000066010000}"/>
    <cellStyle name="Notas 7" xfId="381" xr:uid="{00000000-0005-0000-0000-000067010000}"/>
    <cellStyle name="Porcentaje" xfId="1" builtinId="5"/>
    <cellStyle name="Porcentaje 2" xfId="5" xr:uid="{00000000-0005-0000-0000-000069010000}"/>
    <cellStyle name="Porcentaje 2 2" xfId="73" xr:uid="{00000000-0005-0000-0000-00006A010000}"/>
    <cellStyle name="Porcentaje 2 2 2" xfId="248" xr:uid="{00000000-0005-0000-0000-00006B010000}"/>
    <cellStyle name="Porcentaje 2 3" xfId="295" xr:uid="{00000000-0005-0000-0000-00006C010000}"/>
    <cellStyle name="Porcentaje 2 4" xfId="55" xr:uid="{00000000-0005-0000-0000-00006D010000}"/>
    <cellStyle name="Porcentaje 3" xfId="72" xr:uid="{00000000-0005-0000-0000-00006E010000}"/>
    <cellStyle name="Porcentaje 3 2" xfId="85" xr:uid="{00000000-0005-0000-0000-00006F010000}"/>
    <cellStyle name="Porcentaje 3 2 2" xfId="249" xr:uid="{00000000-0005-0000-0000-000070010000}"/>
    <cellStyle name="Porcentaje 3 3" xfId="297" xr:uid="{00000000-0005-0000-0000-000071010000}"/>
    <cellStyle name="Porcentaje 4" xfId="87" xr:uid="{00000000-0005-0000-0000-000072010000}"/>
    <cellStyle name="Porcentaje 4 2" xfId="247" xr:uid="{00000000-0005-0000-0000-000073010000}"/>
    <cellStyle name="Porcentaje 5" xfId="288" xr:uid="{00000000-0005-0000-0000-000074010000}"/>
    <cellStyle name="Porcentaje 6" xfId="321" xr:uid="{00000000-0005-0000-0000-000075010000}"/>
    <cellStyle name="Porcentaje 7" xfId="46" xr:uid="{00000000-0005-0000-0000-000076010000}"/>
    <cellStyle name="Porcentaje 8" xfId="397" xr:uid="{00000000-0005-0000-0000-000077010000}"/>
    <cellStyle name="Porcentual 2" xfId="130" xr:uid="{00000000-0005-0000-0000-000078010000}"/>
    <cellStyle name="Porcentual 3" xfId="151" xr:uid="{00000000-0005-0000-0000-000079010000}"/>
    <cellStyle name="Salida" xfId="14" builtinId="21" customBuiltin="1"/>
    <cellStyle name="Salida 2" xfId="250" xr:uid="{00000000-0005-0000-0000-00007B010000}"/>
    <cellStyle name="Salida 2 2" xfId="251" xr:uid="{00000000-0005-0000-0000-00007C010000}"/>
    <cellStyle name="Salida 2 2 2" xfId="252" xr:uid="{00000000-0005-0000-0000-00007D010000}"/>
    <cellStyle name="Salida 2 2 2 2" xfId="253" xr:uid="{00000000-0005-0000-0000-00007E010000}"/>
    <cellStyle name="Salida 2 2 3" xfId="254" xr:uid="{00000000-0005-0000-0000-00007F010000}"/>
    <cellStyle name="Salida 2 3" xfId="255" xr:uid="{00000000-0005-0000-0000-000080010000}"/>
    <cellStyle name="Salida 2 3 2" xfId="256" xr:uid="{00000000-0005-0000-0000-000081010000}"/>
    <cellStyle name="Salida 2 3 2 2" xfId="257" xr:uid="{00000000-0005-0000-0000-000082010000}"/>
    <cellStyle name="Salida 2 3 3" xfId="258" xr:uid="{00000000-0005-0000-0000-000083010000}"/>
    <cellStyle name="Salida 2 4" xfId="259" xr:uid="{00000000-0005-0000-0000-000084010000}"/>
    <cellStyle name="Salida 2 4 2" xfId="260" xr:uid="{00000000-0005-0000-0000-000085010000}"/>
    <cellStyle name="Texto de advertencia" xfId="18" builtinId="11" customBuiltin="1"/>
    <cellStyle name="Texto de advertencia 2" xfId="261" xr:uid="{00000000-0005-0000-0000-000087010000}"/>
    <cellStyle name="Texto explicativo" xfId="19" builtinId="53" customBuiltin="1"/>
    <cellStyle name="Texto explicativo 2" xfId="262" xr:uid="{00000000-0005-0000-0000-000089010000}"/>
    <cellStyle name="Título" xfId="6" builtinId="15" customBuiltin="1"/>
    <cellStyle name="Título 1 2" xfId="263" xr:uid="{00000000-0005-0000-0000-00008C010000}"/>
    <cellStyle name="Título 2" xfId="8" builtinId="17" customBuiltin="1"/>
    <cellStyle name="Título 2 2" xfId="264" xr:uid="{00000000-0005-0000-0000-00008E010000}"/>
    <cellStyle name="Título 3" xfId="9" builtinId="18" customBuiltin="1"/>
    <cellStyle name="Título 3 2" xfId="265" xr:uid="{00000000-0005-0000-0000-000090010000}"/>
    <cellStyle name="Título 4" xfId="148" xr:uid="{00000000-0005-0000-0000-000091010000}"/>
    <cellStyle name="Título 4 2" xfId="266" xr:uid="{00000000-0005-0000-0000-000092010000}"/>
    <cellStyle name="Título 5" xfId="121" xr:uid="{00000000-0005-0000-0000-000093010000}"/>
    <cellStyle name="Total" xfId="20" builtinId="25" customBuiltin="1"/>
    <cellStyle name="Total 2" xfId="267" xr:uid="{00000000-0005-0000-0000-000095010000}"/>
    <cellStyle name="Total 2 2" xfId="268" xr:uid="{00000000-0005-0000-0000-000096010000}"/>
    <cellStyle name="Total 2 2 2" xfId="269" xr:uid="{00000000-0005-0000-0000-000097010000}"/>
    <cellStyle name="Total 2 3" xfId="270" xr:uid="{00000000-0005-0000-0000-000098010000}"/>
    <cellStyle name="Total 2 3 2" xfId="271" xr:uid="{00000000-0005-0000-0000-000099010000}"/>
    <cellStyle name="Total 2 4" xfId="272" xr:uid="{00000000-0005-0000-0000-00009A010000}"/>
  </cellStyles>
  <dxfs count="0"/>
  <tableStyles count="0" defaultTableStyle="TableStyleMedium2" defaultPivotStyle="PivotStyleLight16"/>
  <colors>
    <mruColors>
      <color rgb="FF0000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486</xdr:row>
      <xdr:rowOff>0</xdr:rowOff>
    </xdr:from>
    <xdr:to>
      <xdr:col>0</xdr:col>
      <xdr:colOff>0</xdr:colOff>
      <xdr:row>486</xdr:row>
      <xdr:rowOff>45719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865933-626A-9176-D530-D01DCC57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0" y="10361341"/>
          <a:ext cx="0" cy="45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129481</xdr:colOff>
      <xdr:row>1</xdr:row>
      <xdr:rowOff>91504</xdr:rowOff>
    </xdr:from>
    <xdr:to>
      <xdr:col>4</xdr:col>
      <xdr:colOff>3482572</xdr:colOff>
      <xdr:row>1</xdr:row>
      <xdr:rowOff>1981428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324605" y="-464820"/>
          <a:ext cx="1889924" cy="3353091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2</xdr:row>
      <xdr:rowOff>190500</xdr:rowOff>
    </xdr:from>
    <xdr:to>
      <xdr:col>4</xdr:col>
      <xdr:colOff>3345180</xdr:colOff>
      <xdr:row>2</xdr:row>
      <xdr:rowOff>2042160</xdr:rowOff>
    </xdr:to>
    <xdr:pic>
      <xdr:nvPicPr>
        <xdr:cNvPr id="3" name="2 Imagen" descr="https://www.lioi.cl/pub/media/catalog/product/cache/image/700x560/e9c3970ab036de70892d86c6d221abfe/0/5/052700005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53" r="12570"/>
        <a:stretch/>
      </xdr:blipFill>
      <xdr:spPr bwMode="auto">
        <a:xfrm rot="5400000">
          <a:off x="6518910" y="2030730"/>
          <a:ext cx="1851660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83819</xdr:colOff>
      <xdr:row>3</xdr:row>
      <xdr:rowOff>70835</xdr:rowOff>
    </xdr:from>
    <xdr:to>
      <xdr:col>4</xdr:col>
      <xdr:colOff>3895256</xdr:colOff>
      <xdr:row>3</xdr:row>
      <xdr:rowOff>1834985</xdr:rowOff>
    </xdr:to>
    <xdr:pic>
      <xdr:nvPicPr>
        <xdr:cNvPr id="4" name="3 Imagen" descr="https://www.lioi.cl/pub/media/catalog/product/cache/image/700x560/e9c3970ab036de70892d86c6d221abfe/0/5/053000185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28" r="25285"/>
        <a:stretch/>
      </xdr:blipFill>
      <xdr:spPr bwMode="auto">
        <a:xfrm rot="5400000">
          <a:off x="6571003" y="3428691"/>
          <a:ext cx="1764150" cy="3811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533399</xdr:colOff>
      <xdr:row>4</xdr:row>
      <xdr:rowOff>56870</xdr:rowOff>
    </xdr:from>
    <xdr:to>
      <xdr:col>4</xdr:col>
      <xdr:colOff>3360420</xdr:colOff>
      <xdr:row>4</xdr:row>
      <xdr:rowOff>2072432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6402669" y="6135760"/>
          <a:ext cx="2015562" cy="2827021"/>
        </a:xfrm>
        <a:prstGeom prst="rect">
          <a:avLst/>
        </a:prstGeom>
      </xdr:spPr>
    </xdr:pic>
    <xdr:clientData/>
  </xdr:twoCellAnchor>
  <xdr:twoCellAnchor editAs="oneCell">
    <xdr:from>
      <xdr:col>4</xdr:col>
      <xdr:colOff>1097280</xdr:colOff>
      <xdr:row>5</xdr:row>
      <xdr:rowOff>31950</xdr:rowOff>
    </xdr:from>
    <xdr:to>
      <xdr:col>4</xdr:col>
      <xdr:colOff>3177782</xdr:colOff>
      <xdr:row>5</xdr:row>
      <xdr:rowOff>2072877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60820" y="8619690"/>
          <a:ext cx="2080502" cy="2040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ferreteriasancarlos.cl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gschrader@lioi.cl" TargetMode="External"/><Relationship Id="rId1" Type="http://schemas.openxmlformats.org/officeDocument/2006/relationships/hyperlink" Target="http://www.lioi.cl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te@bsale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10"/>
  <sheetViews>
    <sheetView showGridLines="0" tabSelected="1" topLeftCell="A22" zoomScale="80" zoomScaleNormal="80" workbookViewId="0">
      <selection activeCell="B48" sqref="B48"/>
    </sheetView>
  </sheetViews>
  <sheetFormatPr baseColWidth="10" defaultColWidth="9.36328125" defaultRowHeight="12.5"/>
  <cols>
    <col min="1" max="1" width="14.36328125" style="94" customWidth="1"/>
    <col min="2" max="2" width="64.6328125" style="94" customWidth="1"/>
    <col min="3" max="3" width="10.36328125" style="94" customWidth="1"/>
    <col min="4" max="4" width="8.36328125" customWidth="1"/>
    <col min="5" max="5" width="11.36328125" customWidth="1"/>
    <col min="6" max="6" width="8.54296875" customWidth="1"/>
    <col min="7" max="7" width="13.36328125" customWidth="1"/>
    <col min="8" max="8" width="31.6328125" customWidth="1"/>
    <col min="9" max="9" width="5" customWidth="1"/>
    <col min="10" max="10" width="10" customWidth="1"/>
    <col min="11" max="11" width="19.36328125" customWidth="1"/>
    <col min="12" max="12" width="3.36328125" customWidth="1"/>
    <col min="13" max="13" width="12.54296875" customWidth="1"/>
    <col min="14" max="14" width="12.54296875" bestFit="1" customWidth="1"/>
    <col min="15" max="15" width="9.36328125" style="74"/>
    <col min="17" max="17" width="9.36328125" customWidth="1"/>
  </cols>
  <sheetData>
    <row r="1" spans="1:10" ht="30.5">
      <c r="A1" s="93" t="s">
        <v>28</v>
      </c>
      <c r="D1" s="1"/>
      <c r="H1" s="2" t="s">
        <v>0</v>
      </c>
    </row>
    <row r="2" spans="1:10" ht="20.149999999999999" customHeight="1">
      <c r="A2" s="95" t="s">
        <v>29</v>
      </c>
      <c r="B2" s="175"/>
      <c r="D2" s="3"/>
      <c r="H2" s="15" t="s">
        <v>521</v>
      </c>
    </row>
    <row r="3" spans="1:10" ht="13">
      <c r="A3" s="96" t="s">
        <v>14</v>
      </c>
      <c r="H3" s="4" t="s">
        <v>1</v>
      </c>
    </row>
    <row r="4" spans="1:10">
      <c r="A4" s="94" t="s">
        <v>9</v>
      </c>
      <c r="G4" s="44"/>
      <c r="H4" s="45">
        <v>45587</v>
      </c>
    </row>
    <row r="5" spans="1:10" ht="13">
      <c r="A5" s="94" t="s">
        <v>10</v>
      </c>
      <c r="H5" s="4" t="s">
        <v>2</v>
      </c>
    </row>
    <row r="6" spans="1:10">
      <c r="A6" s="96" t="s">
        <v>30</v>
      </c>
      <c r="H6" s="5" t="s">
        <v>17</v>
      </c>
    </row>
    <row r="7" spans="1:10" ht="13">
      <c r="A7" s="97" t="s">
        <v>31</v>
      </c>
      <c r="H7" s="4" t="s">
        <v>15</v>
      </c>
    </row>
    <row r="8" spans="1:10">
      <c r="A8" s="96" t="s">
        <v>39</v>
      </c>
      <c r="H8" s="39" t="s">
        <v>45</v>
      </c>
    </row>
    <row r="9" spans="1:10" ht="13">
      <c r="A9" s="96"/>
      <c r="H9" s="14" t="s">
        <v>3</v>
      </c>
    </row>
    <row r="10" spans="1:10" ht="13">
      <c r="A10" s="98" t="s">
        <v>4</v>
      </c>
      <c r="H10" s="25" t="s">
        <v>43</v>
      </c>
    </row>
    <row r="11" spans="1:10">
      <c r="A11" s="96" t="s">
        <v>21</v>
      </c>
      <c r="H11" s="38" t="s">
        <v>42</v>
      </c>
    </row>
    <row r="12" spans="1:10">
      <c r="A12" s="96" t="s">
        <v>22</v>
      </c>
      <c r="H12" s="24" t="s">
        <v>32</v>
      </c>
    </row>
    <row r="13" spans="1:10" ht="13" thickBot="1">
      <c r="A13" s="96" t="s">
        <v>38</v>
      </c>
      <c r="H13" s="29" t="s">
        <v>33</v>
      </c>
    </row>
    <row r="14" spans="1:10" ht="13">
      <c r="A14" s="96" t="s">
        <v>24</v>
      </c>
      <c r="D14" s="16" t="s">
        <v>19</v>
      </c>
      <c r="E14" s="26"/>
      <c r="F14" s="17" t="s">
        <v>25</v>
      </c>
      <c r="G14" s="28"/>
      <c r="H14" s="4" t="s">
        <v>478</v>
      </c>
    </row>
    <row r="15" spans="1:10" ht="13.5" thickBot="1">
      <c r="A15" s="97" t="s">
        <v>23</v>
      </c>
      <c r="D15" s="18" t="s">
        <v>20</v>
      </c>
      <c r="E15" s="27"/>
      <c r="F15" s="19" t="s">
        <v>34</v>
      </c>
      <c r="G15" s="20"/>
      <c r="H15" s="35" t="s">
        <v>41</v>
      </c>
    </row>
    <row r="16" spans="1:10" ht="13.5" thickBot="1">
      <c r="A16" s="99" t="s">
        <v>37</v>
      </c>
      <c r="B16" s="95" t="s">
        <v>36</v>
      </c>
      <c r="C16" s="99"/>
      <c r="D16" s="30"/>
      <c r="J16" s="32">
        <v>0.45</v>
      </c>
    </row>
    <row r="17" spans="1:17" ht="13.5" thickBot="1">
      <c r="A17" s="163" t="s">
        <v>18</v>
      </c>
      <c r="B17" s="130" t="s">
        <v>5</v>
      </c>
      <c r="C17" s="164" t="s">
        <v>35</v>
      </c>
      <c r="D17" s="233" t="s">
        <v>16</v>
      </c>
      <c r="E17" s="31" t="s">
        <v>6</v>
      </c>
      <c r="F17" s="31" t="s">
        <v>26</v>
      </c>
      <c r="G17" s="31" t="s">
        <v>27</v>
      </c>
      <c r="H17" s="77" t="s">
        <v>11</v>
      </c>
      <c r="I17" s="502" t="s">
        <v>40</v>
      </c>
      <c r="J17" s="503"/>
      <c r="K17" s="34" t="s">
        <v>44</v>
      </c>
      <c r="M17" s="232" t="s">
        <v>264</v>
      </c>
      <c r="N17" s="232" t="s">
        <v>263</v>
      </c>
    </row>
    <row r="18" spans="1:17" s="331" customFormat="1" ht="22.25" customHeight="1">
      <c r="A18" s="336" t="s">
        <v>540</v>
      </c>
      <c r="B18" s="415" t="s">
        <v>522</v>
      </c>
      <c r="C18" s="477">
        <v>24</v>
      </c>
      <c r="D18" s="272" t="s">
        <v>65</v>
      </c>
      <c r="E18" s="486">
        <f t="shared" ref="E18:E47" si="0">G18/(1-$F$139)</f>
        <v>3682.2370798698953</v>
      </c>
      <c r="F18" s="329">
        <v>0.4466</v>
      </c>
      <c r="G18" s="172">
        <v>2037.75</v>
      </c>
      <c r="H18" s="338">
        <f t="shared" ref="H18:H21" si="1">G18*C18</f>
        <v>48906</v>
      </c>
      <c r="I18" s="460"/>
      <c r="J18" s="330">
        <f>G18*1.19*(1+J$16)</f>
        <v>3516.1376249999994</v>
      </c>
      <c r="K18" s="477">
        <v>7200</v>
      </c>
      <c r="M18" s="417"/>
      <c r="N18" s="468">
        <f t="shared" ref="N18:N21" si="2">K18-J18</f>
        <v>3683.8623750000006</v>
      </c>
      <c r="O18" s="333"/>
      <c r="P18" s="334"/>
      <c r="Q18" s="334"/>
    </row>
    <row r="19" spans="1:17" s="331" customFormat="1" ht="22.25" customHeight="1">
      <c r="A19" s="336" t="s">
        <v>541</v>
      </c>
      <c r="B19" s="415" t="s">
        <v>523</v>
      </c>
      <c r="C19" s="476">
        <v>24</v>
      </c>
      <c r="D19" s="272" t="s">
        <v>65</v>
      </c>
      <c r="E19" s="486">
        <f t="shared" si="0"/>
        <v>2887.1521503433323</v>
      </c>
      <c r="F19" s="329">
        <v>0.4466</v>
      </c>
      <c r="G19" s="172">
        <v>1597.75</v>
      </c>
      <c r="H19" s="338">
        <f t="shared" si="1"/>
        <v>38346</v>
      </c>
      <c r="I19" s="460"/>
      <c r="J19" s="330">
        <f t="shared" ref="J19" si="3">G19*1.19*(1+J$16)</f>
        <v>2756.917625</v>
      </c>
      <c r="K19" s="476">
        <v>6000</v>
      </c>
      <c r="M19" s="417"/>
      <c r="N19" s="468">
        <f t="shared" si="2"/>
        <v>3243.082375</v>
      </c>
      <c r="O19" s="333"/>
      <c r="P19" s="334"/>
      <c r="Q19" s="334"/>
    </row>
    <row r="20" spans="1:17" s="331" customFormat="1" ht="22.25" customHeight="1">
      <c r="A20" s="336" t="s">
        <v>206</v>
      </c>
      <c r="B20" s="415" t="s">
        <v>221</v>
      </c>
      <c r="C20" s="476">
        <v>36</v>
      </c>
      <c r="D20" s="272" t="s">
        <v>65</v>
      </c>
      <c r="E20" s="486">
        <f t="shared" si="0"/>
        <v>1204.969280809541</v>
      </c>
      <c r="F20" s="329">
        <v>0.4466</v>
      </c>
      <c r="G20" s="172">
        <v>666.83</v>
      </c>
      <c r="H20" s="338">
        <f t="shared" si="1"/>
        <v>24005.88</v>
      </c>
      <c r="I20" s="460"/>
      <c r="J20" s="330">
        <f t="shared" ref="J20:J21" si="4">G20*1.19*(1+J$16)</f>
        <v>1150.6151649999999</v>
      </c>
      <c r="K20" s="476">
        <v>1200</v>
      </c>
      <c r="M20" s="417"/>
      <c r="N20" s="468">
        <f t="shared" si="2"/>
        <v>49.384835000000066</v>
      </c>
      <c r="O20" s="333"/>
      <c r="P20" s="334"/>
      <c r="Q20" s="334"/>
    </row>
    <row r="21" spans="1:17" s="331" customFormat="1" ht="22.25" customHeight="1">
      <c r="A21" s="336" t="s">
        <v>87</v>
      </c>
      <c r="B21" s="415" t="s">
        <v>92</v>
      </c>
      <c r="C21" s="476">
        <v>24</v>
      </c>
      <c r="D21" s="272" t="s">
        <v>65</v>
      </c>
      <c r="E21" s="486">
        <f t="shared" si="0"/>
        <v>2809.976508854355</v>
      </c>
      <c r="F21" s="329">
        <v>0.4466</v>
      </c>
      <c r="G21" s="172">
        <v>1555.0409999999999</v>
      </c>
      <c r="H21" s="338">
        <f t="shared" si="1"/>
        <v>37320.983999999997</v>
      </c>
      <c r="I21" s="460"/>
      <c r="J21" s="330">
        <f t="shared" si="4"/>
        <v>2683.2232454999998</v>
      </c>
      <c r="K21" s="476">
        <v>2800</v>
      </c>
      <c r="M21" s="417"/>
      <c r="N21" s="468">
        <f t="shared" si="2"/>
        <v>116.77675450000015</v>
      </c>
      <c r="O21" s="333"/>
      <c r="P21" s="334"/>
      <c r="Q21" s="334"/>
    </row>
    <row r="22" spans="1:17" s="331" customFormat="1" ht="22.25" customHeight="1">
      <c r="A22" s="336" t="s">
        <v>542</v>
      </c>
      <c r="B22" s="415" t="s">
        <v>524</v>
      </c>
      <c r="C22" s="476">
        <v>61</v>
      </c>
      <c r="D22" s="272" t="s">
        <v>141</v>
      </c>
      <c r="E22" s="486">
        <f t="shared" si="0"/>
        <v>1551.0065052403324</v>
      </c>
      <c r="F22" s="329">
        <v>0.4466</v>
      </c>
      <c r="G22" s="172">
        <v>858.327</v>
      </c>
      <c r="H22" s="338">
        <f t="shared" ref="H22:H45" si="5">G22*C22</f>
        <v>52357.947</v>
      </c>
      <c r="I22" s="460"/>
      <c r="J22" s="330">
        <f t="shared" ref="J22:J45" si="6">G22*1.19*(1+J$16)</f>
        <v>1481.0432384999999</v>
      </c>
      <c r="K22" s="476">
        <v>1600</v>
      </c>
      <c r="M22" s="417"/>
      <c r="N22" s="468">
        <f t="shared" ref="N22:N44" si="7">K22-J22</f>
        <v>118.95676150000008</v>
      </c>
      <c r="O22" s="333"/>
      <c r="P22" s="334"/>
      <c r="Q22" s="334"/>
    </row>
    <row r="23" spans="1:17" s="331" customFormat="1" ht="22.25" customHeight="1">
      <c r="A23" s="336" t="s">
        <v>543</v>
      </c>
      <c r="B23" s="415" t="s">
        <v>525</v>
      </c>
      <c r="C23" s="496">
        <v>61</v>
      </c>
      <c r="D23" s="272" t="s">
        <v>141</v>
      </c>
      <c r="E23" s="486">
        <f t="shared" si="0"/>
        <v>2463.9916877484643</v>
      </c>
      <c r="F23" s="329">
        <v>0.4466</v>
      </c>
      <c r="G23" s="172">
        <v>1363.5730000000001</v>
      </c>
      <c r="H23" s="338">
        <f t="shared" si="5"/>
        <v>83177.953000000009</v>
      </c>
      <c r="I23" s="460"/>
      <c r="J23" s="330">
        <f t="shared" si="6"/>
        <v>2352.8452115</v>
      </c>
      <c r="K23" s="476">
        <v>2800</v>
      </c>
      <c r="M23" s="417"/>
      <c r="N23" s="468">
        <f t="shared" si="7"/>
        <v>447.1547885</v>
      </c>
      <c r="O23" s="333"/>
      <c r="P23" s="334"/>
      <c r="Q23" s="334"/>
    </row>
    <row r="24" spans="1:17" s="331" customFormat="1" ht="22.25" customHeight="1">
      <c r="A24" s="336" t="s">
        <v>242</v>
      </c>
      <c r="B24" s="415" t="s">
        <v>556</v>
      </c>
      <c r="C24" s="476">
        <v>2</v>
      </c>
      <c r="D24" s="272" t="s">
        <v>297</v>
      </c>
      <c r="E24" s="486">
        <f t="shared" si="0"/>
        <v>29250.090350560175</v>
      </c>
      <c r="F24" s="329">
        <v>0.4466</v>
      </c>
      <c r="G24" s="172">
        <v>16187</v>
      </c>
      <c r="H24" s="338">
        <f t="shared" si="5"/>
        <v>32374</v>
      </c>
      <c r="I24" s="460"/>
      <c r="J24" s="330">
        <f>G24*1.19*(1+J$16)/100</f>
        <v>279.30668499999996</v>
      </c>
      <c r="K24" s="476">
        <v>300</v>
      </c>
      <c r="M24" s="417"/>
      <c r="N24" s="468">
        <f t="shared" si="7"/>
        <v>20.693315000000041</v>
      </c>
      <c r="O24" s="333"/>
      <c r="P24" s="334"/>
      <c r="Q24" s="334"/>
    </row>
    <row r="25" spans="1:17" s="331" customFormat="1" ht="22.25" customHeight="1">
      <c r="A25" s="336" t="s">
        <v>328</v>
      </c>
      <c r="B25" s="415" t="s">
        <v>364</v>
      </c>
      <c r="C25" s="476">
        <v>60</v>
      </c>
      <c r="D25" s="272" t="s">
        <v>65</v>
      </c>
      <c r="E25" s="486">
        <f t="shared" si="0"/>
        <v>1849.9873509215756</v>
      </c>
      <c r="F25" s="329">
        <v>0.4466</v>
      </c>
      <c r="G25" s="172">
        <v>1023.783</v>
      </c>
      <c r="H25" s="338">
        <f t="shared" si="5"/>
        <v>61426.98</v>
      </c>
      <c r="I25" s="460"/>
      <c r="J25" s="330">
        <f t="shared" si="6"/>
        <v>1766.5375664999999</v>
      </c>
      <c r="K25" s="476">
        <v>1800</v>
      </c>
      <c r="M25" s="417"/>
      <c r="N25" s="468">
        <f t="shared" si="7"/>
        <v>33.462433500000088</v>
      </c>
      <c r="O25" s="333"/>
      <c r="P25" s="334"/>
      <c r="Q25" s="334"/>
    </row>
    <row r="26" spans="1:17" s="331" customFormat="1" ht="22.25" customHeight="1">
      <c r="A26" s="336" t="s">
        <v>307</v>
      </c>
      <c r="B26" s="415" t="s">
        <v>365</v>
      </c>
      <c r="C26" s="476">
        <v>60</v>
      </c>
      <c r="D26" s="272" t="s">
        <v>65</v>
      </c>
      <c r="E26" s="486">
        <f t="shared" si="0"/>
        <v>2279.996385977593</v>
      </c>
      <c r="F26" s="329">
        <v>0.4466</v>
      </c>
      <c r="G26" s="172">
        <v>1261.75</v>
      </c>
      <c r="H26" s="338">
        <f t="shared" si="5"/>
        <v>75705</v>
      </c>
      <c r="I26" s="460"/>
      <c r="J26" s="330">
        <f t="shared" si="6"/>
        <v>2177.1496249999996</v>
      </c>
      <c r="K26" s="476">
        <v>2250</v>
      </c>
      <c r="M26" s="417"/>
      <c r="N26" s="468">
        <f t="shared" si="7"/>
        <v>72.85037500000044</v>
      </c>
      <c r="O26" s="333"/>
      <c r="P26" s="334"/>
      <c r="Q26" s="334"/>
    </row>
    <row r="27" spans="1:17" s="331" customFormat="1" ht="22.25" customHeight="1">
      <c r="A27" s="336" t="s">
        <v>88</v>
      </c>
      <c r="B27" s="415" t="s">
        <v>366</v>
      </c>
      <c r="C27" s="476">
        <v>36</v>
      </c>
      <c r="D27" s="272" t="s">
        <v>65</v>
      </c>
      <c r="E27" s="486">
        <f t="shared" si="0"/>
        <v>3489.9909649439828</v>
      </c>
      <c r="F27" s="329">
        <v>0.4466</v>
      </c>
      <c r="G27" s="172">
        <v>1931.3610000000001</v>
      </c>
      <c r="H27" s="338">
        <f t="shared" si="5"/>
        <v>69528.995999999999</v>
      </c>
      <c r="I27" s="460"/>
      <c r="J27" s="330">
        <f t="shared" si="6"/>
        <v>3332.5634055</v>
      </c>
      <c r="K27" s="476">
        <v>3450</v>
      </c>
      <c r="M27" s="417"/>
      <c r="N27" s="468">
        <f t="shared" si="7"/>
        <v>117.43659449999996</v>
      </c>
      <c r="O27" s="333"/>
      <c r="P27" s="334"/>
      <c r="Q27" s="334"/>
    </row>
    <row r="28" spans="1:17" s="331" customFormat="1" ht="22.25" customHeight="1">
      <c r="A28" s="336" t="s">
        <v>105</v>
      </c>
      <c r="B28" s="415" t="s">
        <v>98</v>
      </c>
      <c r="C28" s="476">
        <v>12</v>
      </c>
      <c r="D28" s="272" t="s">
        <v>65</v>
      </c>
      <c r="E28" s="486">
        <f t="shared" si="0"/>
        <v>10116.2504517528</v>
      </c>
      <c r="F28" s="329">
        <v>0.4466</v>
      </c>
      <c r="G28" s="172">
        <v>5598.3329999999996</v>
      </c>
      <c r="H28" s="338">
        <f t="shared" si="5"/>
        <v>67179.995999999999</v>
      </c>
      <c r="I28" s="460"/>
      <c r="J28" s="330">
        <f t="shared" si="6"/>
        <v>9659.923591499999</v>
      </c>
      <c r="K28" s="476">
        <v>9900</v>
      </c>
      <c r="M28" s="417"/>
      <c r="N28" s="468">
        <f t="shared" si="7"/>
        <v>240.07640850000098</v>
      </c>
      <c r="O28" s="333"/>
      <c r="P28" s="334"/>
      <c r="Q28" s="334"/>
    </row>
    <row r="29" spans="1:17" s="331" customFormat="1" ht="22.25" customHeight="1">
      <c r="A29" s="336" t="s">
        <v>544</v>
      </c>
      <c r="B29" s="415" t="s">
        <v>526</v>
      </c>
      <c r="C29" s="476">
        <v>10</v>
      </c>
      <c r="D29" s="272" t="s">
        <v>65</v>
      </c>
      <c r="E29" s="486">
        <f t="shared" si="0"/>
        <v>9273.0393928442354</v>
      </c>
      <c r="F29" s="329">
        <v>0.4466</v>
      </c>
      <c r="G29" s="172">
        <v>5131.7</v>
      </c>
      <c r="H29" s="338">
        <f t="shared" si="5"/>
        <v>51317</v>
      </c>
      <c r="I29" s="460"/>
      <c r="J29" s="330">
        <f t="shared" si="6"/>
        <v>8854.7483499999998</v>
      </c>
      <c r="K29" s="476">
        <v>8900</v>
      </c>
      <c r="M29" s="417"/>
      <c r="N29" s="468">
        <f t="shared" si="7"/>
        <v>45.251650000000154</v>
      </c>
      <c r="O29" s="333"/>
      <c r="P29" s="334"/>
      <c r="Q29" s="334"/>
    </row>
    <row r="30" spans="1:17" s="331" customFormat="1" ht="22.25" customHeight="1">
      <c r="A30" s="336" t="s">
        <v>520</v>
      </c>
      <c r="B30" s="415" t="s">
        <v>519</v>
      </c>
      <c r="C30" s="476">
        <v>40</v>
      </c>
      <c r="D30" s="272" t="s">
        <v>65</v>
      </c>
      <c r="E30" s="486">
        <f t="shared" si="0"/>
        <v>2123.0122876761834</v>
      </c>
      <c r="F30" s="329">
        <v>0.4466</v>
      </c>
      <c r="G30" s="172">
        <v>1174.875</v>
      </c>
      <c r="H30" s="338">
        <f t="shared" si="5"/>
        <v>46995</v>
      </c>
      <c r="I30" s="460"/>
      <c r="J30" s="330">
        <f t="shared" si="6"/>
        <v>2027.2468124999998</v>
      </c>
      <c r="K30" s="476">
        <v>2000</v>
      </c>
      <c r="M30" s="417"/>
      <c r="N30" s="468">
        <f t="shared" si="7"/>
        <v>-27.246812499999805</v>
      </c>
      <c r="O30" s="333"/>
      <c r="P30" s="334"/>
      <c r="Q30" s="334"/>
    </row>
    <row r="31" spans="1:17" s="331" customFormat="1" ht="22.25" customHeight="1">
      <c r="A31" s="336" t="s">
        <v>545</v>
      </c>
      <c r="B31" s="415" t="s">
        <v>527</v>
      </c>
      <c r="C31" s="476">
        <v>20</v>
      </c>
      <c r="D31" s="272" t="s">
        <v>65</v>
      </c>
      <c r="E31" s="486">
        <f t="shared" si="0"/>
        <v>549.9638597759307</v>
      </c>
      <c r="F31" s="329">
        <v>0.4466</v>
      </c>
      <c r="G31" s="172">
        <v>304.35000000000002</v>
      </c>
      <c r="H31" s="338">
        <f t="shared" si="5"/>
        <v>6087</v>
      </c>
      <c r="I31" s="460"/>
      <c r="J31" s="330">
        <f t="shared" si="6"/>
        <v>525.15592500000002</v>
      </c>
      <c r="K31" s="476">
        <v>550</v>
      </c>
      <c r="M31" s="417"/>
      <c r="N31" s="468">
        <f t="shared" si="7"/>
        <v>24.844074999999975</v>
      </c>
      <c r="O31" s="333"/>
      <c r="P31" s="334"/>
      <c r="Q31" s="334"/>
    </row>
    <row r="32" spans="1:17" s="331" customFormat="1" ht="22.25" customHeight="1">
      <c r="A32" s="336" t="s">
        <v>295</v>
      </c>
      <c r="B32" s="415" t="s">
        <v>528</v>
      </c>
      <c r="C32" s="476">
        <v>20</v>
      </c>
      <c r="D32" s="272" t="s">
        <v>65</v>
      </c>
      <c r="E32" s="486">
        <f t="shared" si="0"/>
        <v>730.03252620166245</v>
      </c>
      <c r="F32" s="329">
        <v>0.4466</v>
      </c>
      <c r="G32" s="172">
        <v>404</v>
      </c>
      <c r="H32" s="338">
        <f t="shared" si="5"/>
        <v>8080</v>
      </c>
      <c r="I32" s="460"/>
      <c r="J32" s="330">
        <f t="shared" si="6"/>
        <v>697.10199999999998</v>
      </c>
      <c r="K32" s="476">
        <v>800</v>
      </c>
      <c r="M32" s="417"/>
      <c r="N32" s="468">
        <f t="shared" si="7"/>
        <v>102.89800000000002</v>
      </c>
      <c r="O32" s="333"/>
      <c r="P32" s="334"/>
      <c r="Q32" s="334"/>
    </row>
    <row r="33" spans="1:17" s="331" customFormat="1" ht="22.25" customHeight="1">
      <c r="A33" s="336" t="s">
        <v>243</v>
      </c>
      <c r="B33" s="415" t="s">
        <v>529</v>
      </c>
      <c r="C33" s="476">
        <v>240</v>
      </c>
      <c r="D33" s="272" t="s">
        <v>65</v>
      </c>
      <c r="E33" s="486">
        <f t="shared" si="0"/>
        <v>215.99747018431515</v>
      </c>
      <c r="F33" s="329">
        <v>0.4466</v>
      </c>
      <c r="G33" s="172">
        <v>119.533</v>
      </c>
      <c r="H33" s="338">
        <f t="shared" si="5"/>
        <v>28687.920000000002</v>
      </c>
      <c r="I33" s="460"/>
      <c r="J33" s="330">
        <f t="shared" si="6"/>
        <v>206.25419149999999</v>
      </c>
      <c r="K33" s="476">
        <v>220</v>
      </c>
      <c r="M33" s="417"/>
      <c r="N33" s="468">
        <f t="shared" si="7"/>
        <v>13.74580850000001</v>
      </c>
      <c r="O33" s="333"/>
      <c r="P33" s="334"/>
      <c r="Q33" s="334"/>
    </row>
    <row r="34" spans="1:17" s="331" customFormat="1" ht="22.25" customHeight="1">
      <c r="A34" s="336" t="s">
        <v>546</v>
      </c>
      <c r="B34" s="415" t="s">
        <v>530</v>
      </c>
      <c r="C34" s="476">
        <v>288</v>
      </c>
      <c r="D34" s="272" t="s">
        <v>65</v>
      </c>
      <c r="E34" s="486">
        <f t="shared" si="0"/>
        <v>374.99819298879652</v>
      </c>
      <c r="F34" s="329">
        <v>0.4466</v>
      </c>
      <c r="G34" s="172">
        <v>207.524</v>
      </c>
      <c r="H34" s="338">
        <f t="shared" si="5"/>
        <v>59766.911999999997</v>
      </c>
      <c r="I34" s="460"/>
      <c r="J34" s="330">
        <f t="shared" si="6"/>
        <v>358.08266199999997</v>
      </c>
      <c r="K34" s="476">
        <v>400</v>
      </c>
      <c r="M34" s="417"/>
      <c r="N34" s="468">
        <f t="shared" si="7"/>
        <v>41.917338000000029</v>
      </c>
      <c r="O34" s="333"/>
      <c r="P34" s="334"/>
      <c r="Q34" s="334"/>
    </row>
    <row r="35" spans="1:17" s="331" customFormat="1" ht="22.25" customHeight="1">
      <c r="A35" s="336" t="s">
        <v>54</v>
      </c>
      <c r="B35" s="415" t="s">
        <v>232</v>
      </c>
      <c r="C35" s="476">
        <v>60</v>
      </c>
      <c r="D35" s="272" t="s">
        <v>65</v>
      </c>
      <c r="E35" s="486">
        <f t="shared" si="0"/>
        <v>1500</v>
      </c>
      <c r="F35" s="329">
        <v>0.4466</v>
      </c>
      <c r="G35" s="172">
        <v>830.1</v>
      </c>
      <c r="H35" s="338">
        <f t="shared" si="5"/>
        <v>49806</v>
      </c>
      <c r="I35" s="460"/>
      <c r="J35" s="330">
        <f t="shared" si="6"/>
        <v>1432.33755</v>
      </c>
      <c r="K35" s="476">
        <v>1500</v>
      </c>
      <c r="M35" s="417"/>
      <c r="N35" s="468">
        <f t="shared" si="7"/>
        <v>67.662450000000035</v>
      </c>
      <c r="O35" s="333"/>
      <c r="P35" s="334"/>
      <c r="Q35" s="334"/>
    </row>
    <row r="36" spans="1:17" s="331" customFormat="1" ht="22.25" customHeight="1">
      <c r="A36" s="336" t="s">
        <v>60</v>
      </c>
      <c r="B36" s="415" t="s">
        <v>531</v>
      </c>
      <c r="C36" s="476">
        <v>120</v>
      </c>
      <c r="D36" s="272" t="s">
        <v>65</v>
      </c>
      <c r="E36" s="486">
        <f t="shared" si="0"/>
        <v>799.99277195518619</v>
      </c>
      <c r="F36" s="329">
        <v>0.4466</v>
      </c>
      <c r="G36" s="172">
        <v>442.71600000000001</v>
      </c>
      <c r="H36" s="338">
        <f t="shared" si="5"/>
        <v>53125.919999999998</v>
      </c>
      <c r="I36" s="460"/>
      <c r="J36" s="330">
        <f t="shared" si="6"/>
        <v>763.90645799999993</v>
      </c>
      <c r="K36" s="476">
        <v>800</v>
      </c>
      <c r="M36" s="417"/>
      <c r="N36" s="468">
        <f t="shared" si="7"/>
        <v>36.09354200000007</v>
      </c>
      <c r="O36" s="333"/>
      <c r="P36" s="334"/>
      <c r="Q36" s="334"/>
    </row>
    <row r="37" spans="1:17" s="331" customFormat="1" ht="22.25" customHeight="1">
      <c r="A37" s="336" t="s">
        <v>549</v>
      </c>
      <c r="B37" s="415" t="s">
        <v>534</v>
      </c>
      <c r="C37" s="476">
        <v>48</v>
      </c>
      <c r="D37" s="272" t="s">
        <v>65</v>
      </c>
      <c r="E37" s="486">
        <f t="shared" si="0"/>
        <v>1306.0173473075533</v>
      </c>
      <c r="F37" s="329">
        <v>0.4466</v>
      </c>
      <c r="G37" s="172">
        <v>722.75</v>
      </c>
      <c r="H37" s="338">
        <f t="shared" si="5"/>
        <v>34692</v>
      </c>
      <c r="I37" s="460"/>
      <c r="J37" s="330">
        <f t="shared" si="6"/>
        <v>1247.105125</v>
      </c>
      <c r="K37" s="476">
        <v>1350</v>
      </c>
      <c r="M37" s="417"/>
      <c r="N37" s="468">
        <f t="shared" si="7"/>
        <v>102.89487499999996</v>
      </c>
      <c r="O37" s="333"/>
      <c r="P37" s="334"/>
      <c r="Q37" s="334"/>
    </row>
    <row r="38" spans="1:17" s="331" customFormat="1" ht="22.25" customHeight="1">
      <c r="A38" s="336" t="s">
        <v>550</v>
      </c>
      <c r="B38" s="415" t="s">
        <v>535</v>
      </c>
      <c r="C38" s="476">
        <v>12</v>
      </c>
      <c r="D38" s="272" t="s">
        <v>65</v>
      </c>
      <c r="E38" s="486">
        <f t="shared" si="0"/>
        <v>4188.048427900253</v>
      </c>
      <c r="F38" s="329">
        <v>0.4466</v>
      </c>
      <c r="G38" s="172">
        <v>2317.6660000000002</v>
      </c>
      <c r="H38" s="338">
        <f t="shared" si="5"/>
        <v>27811.992000000002</v>
      </c>
      <c r="I38" s="460"/>
      <c r="J38" s="330">
        <f t="shared" si="6"/>
        <v>3999.1326829999998</v>
      </c>
      <c r="K38" s="476">
        <v>4150</v>
      </c>
      <c r="M38" s="417"/>
      <c r="N38" s="468">
        <f t="shared" si="7"/>
        <v>150.86731700000018</v>
      </c>
      <c r="O38" s="333"/>
      <c r="P38" s="334"/>
      <c r="Q38" s="334"/>
    </row>
    <row r="39" spans="1:17" s="331" customFormat="1" ht="22.25" customHeight="1">
      <c r="A39" s="336" t="s">
        <v>444</v>
      </c>
      <c r="B39" s="415" t="s">
        <v>439</v>
      </c>
      <c r="C39" s="476">
        <v>60</v>
      </c>
      <c r="D39" s="272" t="s">
        <v>65</v>
      </c>
      <c r="E39" s="486">
        <f t="shared" si="0"/>
        <v>2390.0126490784241</v>
      </c>
      <c r="F39" s="329">
        <v>0.4466</v>
      </c>
      <c r="G39" s="172">
        <v>1322.633</v>
      </c>
      <c r="H39" s="338">
        <f t="shared" si="5"/>
        <v>79357.98</v>
      </c>
      <c r="I39" s="460"/>
      <c r="J39" s="330">
        <f t="shared" si="6"/>
        <v>2282.2032414999999</v>
      </c>
      <c r="K39" s="476">
        <v>2400</v>
      </c>
      <c r="M39" s="417"/>
      <c r="N39" s="468">
        <f t="shared" si="7"/>
        <v>117.79675850000012</v>
      </c>
      <c r="O39" s="333"/>
      <c r="P39" s="334"/>
      <c r="Q39" s="334"/>
    </row>
    <row r="40" spans="1:17" s="331" customFormat="1" ht="22.25" customHeight="1">
      <c r="A40" s="336" t="s">
        <v>551</v>
      </c>
      <c r="B40" s="415" t="s">
        <v>536</v>
      </c>
      <c r="C40" s="476">
        <v>24</v>
      </c>
      <c r="D40" s="272" t="s">
        <v>65</v>
      </c>
      <c r="E40" s="486">
        <f t="shared" si="0"/>
        <v>2230.9812070834837</v>
      </c>
      <c r="F40" s="329">
        <v>0.4466</v>
      </c>
      <c r="G40" s="172">
        <v>1234.625</v>
      </c>
      <c r="H40" s="338">
        <f t="shared" si="5"/>
        <v>29631</v>
      </c>
      <c r="I40" s="460"/>
      <c r="J40" s="330">
        <f t="shared" si="6"/>
        <v>2130.3454374999997</v>
      </c>
      <c r="K40" s="476">
        <v>2200</v>
      </c>
      <c r="M40" s="417"/>
      <c r="N40" s="468">
        <f t="shared" si="7"/>
        <v>69.654562500000338</v>
      </c>
      <c r="O40" s="333"/>
      <c r="P40" s="334"/>
      <c r="Q40" s="334"/>
    </row>
    <row r="41" spans="1:17" s="331" customFormat="1" ht="22.25" customHeight="1">
      <c r="A41" s="336" t="s">
        <v>129</v>
      </c>
      <c r="B41" s="415" t="s">
        <v>117</v>
      </c>
      <c r="C41" s="476">
        <v>100</v>
      </c>
      <c r="D41" s="272" t="s">
        <v>65</v>
      </c>
      <c r="E41" s="486">
        <f t="shared" si="0"/>
        <v>555.00542103361033</v>
      </c>
      <c r="F41" s="495">
        <v>0.4466</v>
      </c>
      <c r="G41" s="172">
        <v>307.14</v>
      </c>
      <c r="H41" s="338">
        <f t="shared" si="5"/>
        <v>30714</v>
      </c>
      <c r="I41" s="460"/>
      <c r="J41" s="330">
        <f t="shared" si="6"/>
        <v>529.97006999999985</v>
      </c>
      <c r="K41" s="476">
        <v>550</v>
      </c>
      <c r="M41" s="417"/>
      <c r="N41" s="468">
        <f t="shared" si="7"/>
        <v>20.029930000000149</v>
      </c>
      <c r="O41" s="333"/>
      <c r="P41" s="334"/>
      <c r="Q41" s="334"/>
    </row>
    <row r="42" spans="1:17" s="331" customFormat="1" ht="22.25" customHeight="1">
      <c r="A42" s="336" t="s">
        <v>552</v>
      </c>
      <c r="B42" s="415" t="s">
        <v>537</v>
      </c>
      <c r="C42" s="476">
        <v>36</v>
      </c>
      <c r="D42" s="272" t="s">
        <v>65</v>
      </c>
      <c r="E42" s="486">
        <f t="shared" si="0"/>
        <v>2640.9956631731116</v>
      </c>
      <c r="F42" s="495">
        <v>0.4466</v>
      </c>
      <c r="G42" s="172">
        <v>1461.527</v>
      </c>
      <c r="H42" s="338">
        <f t="shared" si="5"/>
        <v>52614.972000000002</v>
      </c>
      <c r="I42" s="460"/>
      <c r="J42" s="330">
        <f t="shared" si="6"/>
        <v>2521.8648385000001</v>
      </c>
      <c r="K42" s="476">
        <v>2600</v>
      </c>
      <c r="M42" s="417"/>
      <c r="N42" s="468">
        <f t="shared" si="7"/>
        <v>78.135161499999867</v>
      </c>
      <c r="O42" s="333"/>
      <c r="P42" s="334"/>
      <c r="Q42" s="334"/>
    </row>
    <row r="43" spans="1:17" s="331" customFormat="1" ht="22.25" customHeight="1">
      <c r="A43" s="336" t="s">
        <v>133</v>
      </c>
      <c r="B43" s="415" t="s">
        <v>538</v>
      </c>
      <c r="C43" s="476">
        <v>3</v>
      </c>
      <c r="D43" s="272" t="s">
        <v>297</v>
      </c>
      <c r="E43" s="486">
        <f t="shared" si="0"/>
        <v>13715.215034333212</v>
      </c>
      <c r="F43" s="495">
        <v>0.4466</v>
      </c>
      <c r="G43" s="172">
        <v>7590</v>
      </c>
      <c r="H43" s="338">
        <f t="shared" si="5"/>
        <v>22770</v>
      </c>
      <c r="I43" s="460"/>
      <c r="J43" s="330">
        <f>G43*1.19*(1+J$16)/100</f>
        <v>130.96545</v>
      </c>
      <c r="K43" s="476">
        <v>200</v>
      </c>
      <c r="M43" s="417"/>
      <c r="N43" s="468">
        <f t="shared" si="7"/>
        <v>69.034549999999996</v>
      </c>
      <c r="O43" s="333"/>
      <c r="P43" s="334"/>
      <c r="Q43" s="334"/>
    </row>
    <row r="44" spans="1:17" s="331" customFormat="1" ht="22.25" customHeight="1">
      <c r="A44" s="336" t="s">
        <v>553</v>
      </c>
      <c r="B44" s="415" t="s">
        <v>539</v>
      </c>
      <c r="C44" s="477">
        <v>36</v>
      </c>
      <c r="D44" s="272" t="s">
        <v>65</v>
      </c>
      <c r="E44" s="486">
        <f t="shared" si="0"/>
        <v>809.99277195518607</v>
      </c>
      <c r="F44" s="495">
        <v>0.4466</v>
      </c>
      <c r="G44" s="172">
        <v>448.25</v>
      </c>
      <c r="H44" s="338">
        <f t="shared" si="5"/>
        <v>16137</v>
      </c>
      <c r="I44" s="460"/>
      <c r="J44" s="330">
        <f t="shared" si="6"/>
        <v>773.455375</v>
      </c>
      <c r="K44" s="476">
        <v>1100</v>
      </c>
      <c r="M44" s="417"/>
      <c r="N44" s="468">
        <f t="shared" si="7"/>
        <v>326.544625</v>
      </c>
      <c r="O44" s="333"/>
      <c r="P44" s="334"/>
      <c r="Q44" s="334"/>
    </row>
    <row r="45" spans="1:17" s="331" customFormat="1" ht="22.25" customHeight="1">
      <c r="A45" s="464" t="s">
        <v>557</v>
      </c>
      <c r="B45" s="415" t="s">
        <v>554</v>
      </c>
      <c r="C45" s="476">
        <v>1</v>
      </c>
      <c r="D45" s="272" t="s">
        <v>65</v>
      </c>
      <c r="E45" s="486">
        <f t="shared" si="0"/>
        <v>7688.8326707625583</v>
      </c>
      <c r="F45" s="495">
        <v>0.4466</v>
      </c>
      <c r="G45" s="172">
        <v>4255</v>
      </c>
      <c r="H45" s="338">
        <f t="shared" si="5"/>
        <v>4255</v>
      </c>
      <c r="I45" s="460"/>
      <c r="J45" s="330">
        <f t="shared" si="6"/>
        <v>7342.0024999999996</v>
      </c>
      <c r="K45" s="476" t="s">
        <v>560</v>
      </c>
      <c r="M45" s="417"/>
      <c r="N45" s="468" t="e">
        <f t="shared" ref="N45" si="8">K45-J45</f>
        <v>#VALUE!</v>
      </c>
      <c r="O45" s="333"/>
      <c r="P45" s="334"/>
      <c r="Q45" s="334"/>
    </row>
    <row r="46" spans="1:17" s="331" customFormat="1" ht="22.25" customHeight="1">
      <c r="A46" s="464" t="s">
        <v>558</v>
      </c>
      <c r="B46" s="415" t="s">
        <v>555</v>
      </c>
      <c r="C46" s="476">
        <v>24</v>
      </c>
      <c r="D46" s="272" t="s">
        <v>65</v>
      </c>
      <c r="E46" s="486">
        <f t="shared" si="0"/>
        <v>1584.9747018431515</v>
      </c>
      <c r="F46" s="495">
        <v>0.4466</v>
      </c>
      <c r="G46" s="172">
        <v>877.125</v>
      </c>
      <c r="H46" s="338">
        <f>G46*C46</f>
        <v>21051</v>
      </c>
      <c r="I46" s="460"/>
      <c r="J46" s="330">
        <f>G46*1.19*(1+J$16)</f>
        <v>1513.4791874999999</v>
      </c>
      <c r="K46" s="476">
        <v>1600</v>
      </c>
      <c r="M46" s="417"/>
      <c r="N46" s="468">
        <f>K46-J46</f>
        <v>86.520812500000147</v>
      </c>
      <c r="O46" s="333"/>
      <c r="P46" s="334"/>
      <c r="Q46" s="334"/>
    </row>
    <row r="47" spans="1:17" s="331" customFormat="1" ht="22.25" customHeight="1">
      <c r="A47" s="464" t="s">
        <v>356</v>
      </c>
      <c r="B47" s="415" t="s">
        <v>561</v>
      </c>
      <c r="C47" s="476">
        <v>30</v>
      </c>
      <c r="D47" s="272" t="s">
        <v>65</v>
      </c>
      <c r="E47" s="486">
        <f t="shared" si="0"/>
        <v>2694.2537043729671</v>
      </c>
      <c r="F47" s="495">
        <v>0.4466</v>
      </c>
      <c r="G47" s="172">
        <v>1491</v>
      </c>
      <c r="H47" s="338">
        <f>G47*C47</f>
        <v>44730</v>
      </c>
      <c r="I47" s="460"/>
      <c r="J47" s="330">
        <f>G47*1.19*(1+J$16)</f>
        <v>2572.7204999999999</v>
      </c>
      <c r="K47" s="476">
        <v>2650</v>
      </c>
      <c r="M47" s="417"/>
      <c r="N47" s="468">
        <f>K47-J47</f>
        <v>77.279500000000098</v>
      </c>
      <c r="O47" s="333"/>
      <c r="P47" s="334"/>
      <c r="Q47" s="334"/>
    </row>
    <row r="48" spans="1:17" ht="13" thickBot="1">
      <c r="E48" s="445"/>
      <c r="G48" s="406"/>
      <c r="J48" s="170"/>
    </row>
    <row r="49" spans="1:17" ht="12.75" customHeight="1">
      <c r="A49" s="504" t="s">
        <v>140</v>
      </c>
      <c r="B49" s="505"/>
      <c r="C49" s="506"/>
      <c r="D49" s="47"/>
      <c r="F49" s="13"/>
      <c r="G49" s="12" t="s">
        <v>13</v>
      </c>
      <c r="H49" s="257">
        <f>SUM(H18:H47)</f>
        <v>1257960.432</v>
      </c>
      <c r="J49" s="170"/>
      <c r="O49" s="293"/>
      <c r="P49" s="171"/>
      <c r="Q49" s="201"/>
    </row>
    <row r="50" spans="1:17" ht="5.25" customHeight="1">
      <c r="A50" s="507"/>
      <c r="B50" s="508"/>
      <c r="C50" s="509"/>
      <c r="F50" s="13"/>
      <c r="G50" s="12"/>
      <c r="H50" s="10"/>
      <c r="O50" s="293"/>
      <c r="P50" s="171"/>
      <c r="Q50" s="201"/>
    </row>
    <row r="51" spans="1:17" ht="12.75" customHeight="1">
      <c r="A51" s="507"/>
      <c r="B51" s="508"/>
      <c r="C51" s="509"/>
      <c r="F51" s="13">
        <v>0.19</v>
      </c>
      <c r="G51" s="12" t="s">
        <v>12</v>
      </c>
      <c r="H51" s="11">
        <f>H49*F51</f>
        <v>239012.48208000002</v>
      </c>
      <c r="O51" s="293"/>
      <c r="P51" s="171"/>
      <c r="Q51" s="201"/>
    </row>
    <row r="52" spans="1:17" ht="4.4000000000000004" customHeight="1">
      <c r="A52" s="507"/>
      <c r="B52" s="508"/>
      <c r="C52" s="509"/>
      <c r="F52" s="13"/>
      <c r="G52" s="12"/>
      <c r="H52" s="10"/>
      <c r="O52" s="293"/>
      <c r="P52" s="171"/>
      <c r="Q52" s="201"/>
    </row>
    <row r="53" spans="1:17" ht="17.75" customHeight="1" thickBot="1">
      <c r="A53" s="510"/>
      <c r="B53" s="511"/>
      <c r="C53" s="512"/>
      <c r="F53" s="13"/>
      <c r="G53" s="7" t="s">
        <v>7</v>
      </c>
      <c r="H53" s="11">
        <f>+H49+H51</f>
        <v>1496972.91408</v>
      </c>
      <c r="K53" s="170"/>
      <c r="O53" s="293"/>
      <c r="P53" s="171"/>
      <c r="Q53" s="201"/>
    </row>
    <row r="54" spans="1:17" ht="3" customHeight="1" thickBot="1">
      <c r="A54" s="43"/>
      <c r="B54" s="43"/>
      <c r="C54" s="86"/>
      <c r="P54" s="171"/>
      <c r="Q54" s="201"/>
    </row>
    <row r="55" spans="1:17" ht="27" customHeight="1" thickBot="1">
      <c r="A55" s="513" t="s">
        <v>47</v>
      </c>
      <c r="B55" s="514"/>
      <c r="C55" s="515"/>
      <c r="K55" s="170"/>
    </row>
    <row r="56" spans="1:17">
      <c r="A56" s="102" t="s">
        <v>45</v>
      </c>
      <c r="B56" s="103"/>
      <c r="C56" s="103"/>
      <c r="D56" s="8"/>
      <c r="E56" s="8"/>
      <c r="F56" s="23">
        <f>H4</f>
        <v>45587</v>
      </c>
      <c r="G56" s="8"/>
      <c r="H56" s="8"/>
    </row>
    <row r="57" spans="1:17" ht="13">
      <c r="A57" s="104" t="s">
        <v>48</v>
      </c>
      <c r="F57" s="9" t="s">
        <v>8</v>
      </c>
      <c r="G57" s="6"/>
      <c r="H57" s="6"/>
    </row>
    <row r="58" spans="1:17" ht="13">
      <c r="A58" s="98" t="s">
        <v>49</v>
      </c>
      <c r="B58" s="98"/>
      <c r="C58" s="98"/>
      <c r="D58" s="6"/>
      <c r="E58" s="6"/>
      <c r="F58" s="6"/>
    </row>
    <row r="59" spans="1:17" ht="14.25" customHeight="1">
      <c r="B59" s="516" t="s">
        <v>50</v>
      </c>
      <c r="C59" s="516"/>
      <c r="D59" s="22" t="s">
        <v>51</v>
      </c>
      <c r="F59" s="6"/>
    </row>
    <row r="60" spans="1:17" ht="14.25" customHeight="1">
      <c r="B60" s="105"/>
      <c r="C60" s="105"/>
      <c r="D60" s="22"/>
      <c r="F60" s="6"/>
    </row>
    <row r="61" spans="1:17" ht="14.25" customHeight="1">
      <c r="B61" s="105"/>
      <c r="C61" s="105"/>
      <c r="D61" s="22"/>
      <c r="F61" s="6"/>
    </row>
    <row r="62" spans="1:17" ht="14.25" customHeight="1">
      <c r="B62" s="105"/>
      <c r="C62" s="105"/>
      <c r="D62" s="22"/>
      <c r="F62" s="6"/>
    </row>
    <row r="63" spans="1:17" ht="14.25" customHeight="1">
      <c r="B63" s="105"/>
      <c r="C63" s="105"/>
      <c r="D63" s="22"/>
      <c r="F63" s="6"/>
    </row>
    <row r="64" spans="1:17" ht="14.25" customHeight="1">
      <c r="B64" s="105"/>
      <c r="C64" s="105"/>
      <c r="D64" s="22"/>
      <c r="F64" s="6"/>
    </row>
    <row r="65" spans="1:17" ht="14.25" customHeight="1">
      <c r="B65" s="105"/>
      <c r="C65" s="105"/>
      <c r="D65" s="22"/>
      <c r="F65" s="6"/>
    </row>
    <row r="66" spans="1:17" ht="14.25" customHeight="1">
      <c r="B66" s="105"/>
      <c r="C66" s="105"/>
      <c r="D66" s="22"/>
      <c r="F66" s="6"/>
    </row>
    <row r="67" spans="1:17" ht="14.25" customHeight="1">
      <c r="B67" s="105"/>
      <c r="C67" s="105"/>
      <c r="D67" s="22"/>
      <c r="F67" s="6"/>
    </row>
    <row r="68" spans="1:17" ht="14.25" customHeight="1">
      <c r="B68" s="105"/>
      <c r="C68" s="105"/>
      <c r="D68" s="22"/>
      <c r="F68" s="6"/>
    </row>
    <row r="69" spans="1:17" ht="14.25" customHeight="1">
      <c r="B69" s="105"/>
      <c r="C69" s="105"/>
      <c r="D69" s="22"/>
      <c r="F69" s="6"/>
    </row>
    <row r="70" spans="1:17" ht="14.25" customHeight="1">
      <c r="B70" s="105"/>
      <c r="C70" s="105"/>
      <c r="D70" s="22"/>
      <c r="F70" s="6"/>
    </row>
    <row r="71" spans="1:17" ht="14.25" customHeight="1">
      <c r="A71" s="98" t="s">
        <v>559</v>
      </c>
      <c r="B71" s="105"/>
      <c r="C71" s="105"/>
      <c r="D71" s="22"/>
      <c r="F71" s="6"/>
    </row>
    <row r="72" spans="1:17" s="139" customFormat="1" ht="22.25" customHeight="1">
      <c r="A72" s="349" t="s">
        <v>208</v>
      </c>
      <c r="B72" s="359" t="s">
        <v>518</v>
      </c>
      <c r="C72" s="478">
        <v>120</v>
      </c>
      <c r="D72" s="274" t="s">
        <v>65</v>
      </c>
      <c r="E72" s="487">
        <f t="shared" ref="E72:E77" si="9">G72/(1-$F$139)</f>
        <v>0</v>
      </c>
      <c r="F72" s="353">
        <v>0.4466</v>
      </c>
      <c r="G72" s="200"/>
      <c r="H72" s="354">
        <f t="shared" ref="H72:H77" si="10">G72*C72</f>
        <v>0</v>
      </c>
      <c r="I72" s="461"/>
      <c r="J72" s="140">
        <f t="shared" ref="J72:J77" si="11">G72*1.19*(1+J$16)</f>
        <v>0</v>
      </c>
      <c r="K72" s="478"/>
      <c r="M72" s="360"/>
      <c r="N72" s="469">
        <f t="shared" ref="N72:N77" si="12">K72-J72</f>
        <v>0</v>
      </c>
      <c r="O72" s="143"/>
      <c r="P72" s="335"/>
      <c r="Q72" s="335"/>
    </row>
    <row r="73" spans="1:17" s="139" customFormat="1" ht="22.25" customHeight="1">
      <c r="A73" s="349" t="s">
        <v>163</v>
      </c>
      <c r="B73" s="359" t="s">
        <v>363</v>
      </c>
      <c r="C73" s="478">
        <v>120</v>
      </c>
      <c r="D73" s="274" t="s">
        <v>65</v>
      </c>
      <c r="E73" s="487">
        <f t="shared" si="9"/>
        <v>0</v>
      </c>
      <c r="F73" s="353">
        <v>0.4466</v>
      </c>
      <c r="G73" s="200"/>
      <c r="H73" s="354">
        <f t="shared" si="10"/>
        <v>0</v>
      </c>
      <c r="I73" s="461"/>
      <c r="J73" s="140">
        <f t="shared" si="11"/>
        <v>0</v>
      </c>
      <c r="K73" s="478"/>
      <c r="M73" s="360"/>
      <c r="N73" s="469">
        <f t="shared" si="12"/>
        <v>0</v>
      </c>
      <c r="O73" s="143"/>
      <c r="P73" s="335"/>
      <c r="Q73" s="335"/>
    </row>
    <row r="74" spans="1:17" s="139" customFormat="1" ht="22.25" customHeight="1">
      <c r="A74" s="349" t="s">
        <v>312</v>
      </c>
      <c r="B74" s="359" t="s">
        <v>315</v>
      </c>
      <c r="C74" s="478">
        <v>12</v>
      </c>
      <c r="D74" s="274" t="s">
        <v>65</v>
      </c>
      <c r="E74" s="487">
        <f t="shared" si="9"/>
        <v>0</v>
      </c>
      <c r="F74" s="353">
        <v>0.4466</v>
      </c>
      <c r="G74" s="200"/>
      <c r="H74" s="354">
        <f t="shared" si="10"/>
        <v>0</v>
      </c>
      <c r="I74" s="461"/>
      <c r="J74" s="140">
        <f t="shared" si="11"/>
        <v>0</v>
      </c>
      <c r="K74" s="478"/>
      <c r="M74" s="360"/>
      <c r="N74" s="469">
        <f t="shared" si="12"/>
        <v>0</v>
      </c>
      <c r="O74" s="143"/>
      <c r="P74" s="335"/>
      <c r="Q74" s="335"/>
    </row>
    <row r="75" spans="1:17" s="139" customFormat="1" ht="22.25" customHeight="1">
      <c r="A75" s="349" t="s">
        <v>296</v>
      </c>
      <c r="B75" s="359" t="s">
        <v>508</v>
      </c>
      <c r="C75" s="478">
        <v>12</v>
      </c>
      <c r="D75" s="274" t="s">
        <v>65</v>
      </c>
      <c r="E75" s="487">
        <f t="shared" si="9"/>
        <v>0</v>
      </c>
      <c r="F75" s="353">
        <v>0.4466</v>
      </c>
      <c r="G75" s="200"/>
      <c r="H75" s="354">
        <f t="shared" si="10"/>
        <v>0</v>
      </c>
      <c r="I75" s="461"/>
      <c r="J75" s="140">
        <f t="shared" si="11"/>
        <v>0</v>
      </c>
      <c r="K75" s="478"/>
      <c r="M75" s="360"/>
      <c r="N75" s="469">
        <f t="shared" si="12"/>
        <v>0</v>
      </c>
      <c r="O75" s="143"/>
      <c r="P75" s="335"/>
      <c r="Q75" s="335"/>
    </row>
    <row r="76" spans="1:17" s="139" customFormat="1" ht="22.25" customHeight="1">
      <c r="A76" s="349" t="s">
        <v>547</v>
      </c>
      <c r="B76" s="359" t="s">
        <v>532</v>
      </c>
      <c r="C76" s="478">
        <v>60</v>
      </c>
      <c r="D76" s="274" t="s">
        <v>65</v>
      </c>
      <c r="E76" s="487">
        <f t="shared" si="9"/>
        <v>0</v>
      </c>
      <c r="F76" s="353">
        <v>0.4466</v>
      </c>
      <c r="G76" s="200"/>
      <c r="H76" s="354">
        <f t="shared" si="10"/>
        <v>0</v>
      </c>
      <c r="I76" s="461"/>
      <c r="J76" s="140">
        <f t="shared" si="11"/>
        <v>0</v>
      </c>
      <c r="K76" s="478"/>
      <c r="M76" s="360"/>
      <c r="N76" s="469">
        <f t="shared" si="12"/>
        <v>0</v>
      </c>
      <c r="O76" s="143"/>
      <c r="P76" s="335"/>
      <c r="Q76" s="335"/>
    </row>
    <row r="77" spans="1:17" s="139" customFormat="1" ht="22.25" customHeight="1">
      <c r="A77" s="349" t="s">
        <v>548</v>
      </c>
      <c r="B77" s="359" t="s">
        <v>533</v>
      </c>
      <c r="C77" s="478">
        <v>60</v>
      </c>
      <c r="D77" s="274" t="s">
        <v>65</v>
      </c>
      <c r="E77" s="487">
        <f t="shared" si="9"/>
        <v>0</v>
      </c>
      <c r="F77" s="353">
        <v>0.4466</v>
      </c>
      <c r="G77" s="200"/>
      <c r="H77" s="354">
        <f t="shared" si="10"/>
        <v>0</v>
      </c>
      <c r="I77" s="461"/>
      <c r="J77" s="140">
        <f t="shared" si="11"/>
        <v>0</v>
      </c>
      <c r="K77" s="478"/>
      <c r="M77" s="360"/>
      <c r="N77" s="469">
        <f t="shared" si="12"/>
        <v>0</v>
      </c>
      <c r="O77" s="143"/>
      <c r="P77" s="335"/>
      <c r="Q77" s="335"/>
    </row>
    <row r="78" spans="1:17" ht="14.25" customHeight="1">
      <c r="B78" s="105"/>
      <c r="C78" s="105"/>
      <c r="D78" s="22"/>
      <c r="F78" s="6"/>
    </row>
    <row r="79" spans="1:17" ht="14.25" customHeight="1">
      <c r="B79" s="105"/>
      <c r="C79" s="105"/>
      <c r="D79" s="22"/>
      <c r="F79" s="6"/>
    </row>
    <row r="80" spans="1:17" ht="14.25" customHeight="1">
      <c r="B80" s="105"/>
      <c r="C80" s="105"/>
      <c r="D80" s="22"/>
      <c r="F80" s="6"/>
    </row>
    <row r="81" spans="1:17" ht="14.25" customHeight="1">
      <c r="B81" s="105"/>
      <c r="C81" s="105"/>
      <c r="D81" s="22"/>
      <c r="F81" s="6"/>
    </row>
    <row r="82" spans="1:17" ht="14.25" customHeight="1">
      <c r="B82" s="105"/>
      <c r="C82" s="105"/>
      <c r="D82" s="22"/>
      <c r="F82" s="6"/>
    </row>
    <row r="83" spans="1:17" ht="14.25" customHeight="1">
      <c r="B83" s="105"/>
      <c r="C83" s="105"/>
      <c r="D83" s="22"/>
      <c r="F83" s="6"/>
    </row>
    <row r="84" spans="1:17" ht="14.25" customHeight="1">
      <c r="A84" s="98" t="s">
        <v>517</v>
      </c>
      <c r="B84" s="105"/>
      <c r="C84" s="105"/>
      <c r="D84" s="22"/>
      <c r="F84" s="6"/>
    </row>
    <row r="85" spans="1:17" s="139" customFormat="1" ht="22.25" customHeight="1">
      <c r="A85" s="349" t="s">
        <v>296</v>
      </c>
      <c r="B85" s="359" t="s">
        <v>508</v>
      </c>
      <c r="C85" s="485">
        <v>18</v>
      </c>
      <c r="D85" s="274" t="s">
        <v>65</v>
      </c>
      <c r="E85" s="487">
        <f>G85/(1-$F$139)</f>
        <v>4140.0072280448139</v>
      </c>
      <c r="F85" s="498">
        <v>0.4466</v>
      </c>
      <c r="G85" s="200">
        <v>2291.08</v>
      </c>
      <c r="H85" s="354">
        <f>G85*C85</f>
        <v>41239.440000000002</v>
      </c>
      <c r="I85" s="461"/>
      <c r="J85" s="140">
        <f>G85*1.19*(1+J$16)</f>
        <v>3953.2585399999994</v>
      </c>
      <c r="K85" s="393">
        <v>4100</v>
      </c>
      <c r="M85" s="360"/>
      <c r="N85" s="469">
        <f>K85-J85</f>
        <v>146.74146000000064</v>
      </c>
      <c r="O85" s="143"/>
      <c r="P85" s="335"/>
      <c r="Q85" s="335"/>
    </row>
    <row r="86" spans="1:17" ht="14.25" customHeight="1">
      <c r="B86" s="105"/>
      <c r="C86" s="105"/>
      <c r="D86" s="22"/>
      <c r="F86" s="6"/>
    </row>
    <row r="87" spans="1:17" ht="14.25" customHeight="1">
      <c r="B87" s="105"/>
      <c r="C87" s="105"/>
      <c r="D87" s="22"/>
      <c r="F87" s="6"/>
    </row>
    <row r="88" spans="1:17" ht="14.25" customHeight="1">
      <c r="B88" s="105"/>
      <c r="C88" s="105"/>
      <c r="D88" s="22"/>
      <c r="F88" s="6"/>
    </row>
    <row r="89" spans="1:17" s="331" customFormat="1" ht="22.25" customHeight="1">
      <c r="A89" s="336" t="s">
        <v>208</v>
      </c>
      <c r="B89" s="415" t="s">
        <v>518</v>
      </c>
      <c r="C89" s="476">
        <v>120</v>
      </c>
      <c r="D89" s="272" t="s">
        <v>65</v>
      </c>
      <c r="E89" s="486">
        <f>G89/(1-$F$139)</f>
        <v>0</v>
      </c>
      <c r="F89" s="329">
        <v>0.4466</v>
      </c>
      <c r="G89" s="172"/>
      <c r="H89" s="338">
        <f>G89*C89</f>
        <v>0</v>
      </c>
      <c r="I89" s="460"/>
      <c r="J89" s="330">
        <f>G89*1.19*(1+J$16)</f>
        <v>0</v>
      </c>
      <c r="K89" s="476">
        <v>2200</v>
      </c>
      <c r="M89" s="417"/>
      <c r="N89" s="468">
        <f>K89-J89</f>
        <v>2200</v>
      </c>
      <c r="O89" s="333"/>
      <c r="P89" s="334"/>
      <c r="Q89" s="334"/>
    </row>
    <row r="90" spans="1:17" s="331" customFormat="1" ht="22.25" customHeight="1">
      <c r="A90" s="336" t="s">
        <v>163</v>
      </c>
      <c r="B90" s="415" t="s">
        <v>363</v>
      </c>
      <c r="C90" s="476">
        <v>120</v>
      </c>
      <c r="D90" s="272" t="s">
        <v>65</v>
      </c>
      <c r="E90" s="486">
        <f>G90/(1-$F$139)</f>
        <v>0</v>
      </c>
      <c r="F90" s="329">
        <v>0.4466</v>
      </c>
      <c r="G90" s="172"/>
      <c r="H90" s="338">
        <f>G90*C90</f>
        <v>0</v>
      </c>
      <c r="I90" s="460"/>
      <c r="J90" s="330">
        <f>G90*1.19*(1+J$16)</f>
        <v>0</v>
      </c>
      <c r="K90" s="476">
        <v>2200</v>
      </c>
      <c r="M90" s="417"/>
      <c r="N90" s="468">
        <f>K90-J90</f>
        <v>2200</v>
      </c>
      <c r="O90" s="333"/>
      <c r="P90" s="334"/>
      <c r="Q90" s="334"/>
    </row>
    <row r="91" spans="1:17" s="331" customFormat="1" ht="22.25" customHeight="1">
      <c r="A91" s="336" t="s">
        <v>56</v>
      </c>
      <c r="B91" s="415" t="s">
        <v>507</v>
      </c>
      <c r="C91" s="476">
        <v>24</v>
      </c>
      <c r="D91" s="272" t="s">
        <v>65</v>
      </c>
      <c r="E91" s="486">
        <f>G91/(1-$F$139)</f>
        <v>0</v>
      </c>
      <c r="F91" s="495">
        <v>0.4466</v>
      </c>
      <c r="G91" s="172"/>
      <c r="H91" s="338">
        <f>G91*C91</f>
        <v>0</v>
      </c>
      <c r="I91" s="460"/>
      <c r="J91" s="330">
        <f>G91*1.19*(1+J$16)</f>
        <v>0</v>
      </c>
      <c r="K91" s="476">
        <v>1500</v>
      </c>
      <c r="M91" s="417"/>
      <c r="N91" s="468">
        <f>K91-J91</f>
        <v>1500</v>
      </c>
      <c r="O91" s="333"/>
      <c r="P91" s="334"/>
      <c r="Q91" s="334"/>
    </row>
    <row r="92" spans="1:17" ht="14.25" customHeight="1">
      <c r="B92" s="105"/>
      <c r="C92" s="105"/>
      <c r="D92" s="22"/>
      <c r="F92" s="6"/>
    </row>
    <row r="93" spans="1:17" ht="14.25" customHeight="1">
      <c r="B93" s="105"/>
      <c r="C93" s="105"/>
      <c r="D93" s="22"/>
      <c r="F93" s="6"/>
    </row>
    <row r="94" spans="1:17" ht="14.25" customHeight="1">
      <c r="B94" s="105"/>
      <c r="C94" s="105"/>
      <c r="D94" s="22"/>
      <c r="F94" s="6"/>
    </row>
    <row r="95" spans="1:17" s="139" customFormat="1" ht="23" customHeight="1">
      <c r="A95" s="349" t="s">
        <v>86</v>
      </c>
      <c r="B95" s="359" t="s">
        <v>90</v>
      </c>
      <c r="C95" s="497">
        <v>36</v>
      </c>
      <c r="D95" s="274" t="s">
        <v>65</v>
      </c>
      <c r="E95" s="487">
        <f t="shared" ref="E95:E100" si="13">G95/(1-$F$139)</f>
        <v>0</v>
      </c>
      <c r="F95" s="353">
        <v>0.4466</v>
      </c>
      <c r="G95" s="200"/>
      <c r="H95" s="354">
        <f>G95*C95</f>
        <v>0</v>
      </c>
      <c r="I95" s="461"/>
      <c r="J95" s="140">
        <f t="shared" ref="J95:J100" si="14">G95*1.19*(1+J$16)</f>
        <v>0</v>
      </c>
      <c r="K95" s="393">
        <v>600</v>
      </c>
      <c r="M95" s="360"/>
      <c r="N95" s="469">
        <f>K95-J95</f>
        <v>600</v>
      </c>
      <c r="O95" s="143"/>
      <c r="P95" s="335"/>
      <c r="Q95" s="335"/>
    </row>
    <row r="96" spans="1:17" s="139" customFormat="1" ht="22.25" customHeight="1">
      <c r="A96" s="349" t="s">
        <v>66</v>
      </c>
      <c r="B96" s="359" t="s">
        <v>91</v>
      </c>
      <c r="C96" s="497">
        <v>24</v>
      </c>
      <c r="D96" s="274" t="s">
        <v>65</v>
      </c>
      <c r="E96" s="487">
        <f t="shared" si="13"/>
        <v>0</v>
      </c>
      <c r="F96" s="353">
        <v>0.4466</v>
      </c>
      <c r="G96" s="200"/>
      <c r="H96" s="354">
        <f t="shared" ref="H96:H100" si="15">G96*C96</f>
        <v>0</v>
      </c>
      <c r="I96" s="461"/>
      <c r="J96" s="140">
        <f t="shared" si="14"/>
        <v>0</v>
      </c>
      <c r="K96" s="393">
        <v>1200</v>
      </c>
      <c r="M96" s="360"/>
      <c r="N96" s="469">
        <f t="shared" ref="N96:N97" si="16">K96-J96</f>
        <v>1200</v>
      </c>
      <c r="O96" s="143"/>
      <c r="P96" s="335"/>
      <c r="Q96" s="335"/>
    </row>
    <row r="97" spans="1:17" s="139" customFormat="1" ht="22.25" customHeight="1">
      <c r="A97" s="489" t="s">
        <v>163</v>
      </c>
      <c r="B97" s="359" t="s">
        <v>363</v>
      </c>
      <c r="C97" s="497">
        <v>50</v>
      </c>
      <c r="D97" s="274" t="s">
        <v>65</v>
      </c>
      <c r="E97" s="487">
        <f t="shared" si="13"/>
        <v>0</v>
      </c>
      <c r="F97" s="353">
        <v>0.4466</v>
      </c>
      <c r="G97" s="200"/>
      <c r="H97" s="354">
        <f t="shared" si="15"/>
        <v>0</v>
      </c>
      <c r="I97" s="461"/>
      <c r="J97" s="140">
        <f t="shared" si="14"/>
        <v>0</v>
      </c>
      <c r="K97" s="393">
        <v>2200</v>
      </c>
      <c r="M97" s="360"/>
      <c r="N97" s="469">
        <f t="shared" si="16"/>
        <v>2200</v>
      </c>
      <c r="O97" s="143"/>
      <c r="P97" s="335"/>
      <c r="Q97" s="335"/>
    </row>
    <row r="98" spans="1:17" s="139" customFormat="1" ht="22.25" customHeight="1">
      <c r="A98" s="489" t="s">
        <v>56</v>
      </c>
      <c r="B98" s="359" t="s">
        <v>507</v>
      </c>
      <c r="C98" s="497">
        <v>24</v>
      </c>
      <c r="D98" s="274" t="s">
        <v>65</v>
      </c>
      <c r="E98" s="487">
        <f t="shared" si="13"/>
        <v>0</v>
      </c>
      <c r="F98" s="498">
        <v>0.4466</v>
      </c>
      <c r="G98" s="200"/>
      <c r="H98" s="354">
        <f t="shared" si="15"/>
        <v>0</v>
      </c>
      <c r="I98" s="461"/>
      <c r="J98" s="140">
        <f t="shared" si="14"/>
        <v>0</v>
      </c>
      <c r="K98" s="393">
        <v>1500</v>
      </c>
      <c r="M98" s="360"/>
      <c r="N98" s="469">
        <f t="shared" ref="N98:N100" si="17">K98-J98</f>
        <v>1500</v>
      </c>
      <c r="O98" s="143"/>
      <c r="P98" s="335"/>
      <c r="Q98" s="335"/>
    </row>
    <row r="99" spans="1:17" s="139" customFormat="1" ht="22.25" customHeight="1">
      <c r="A99" s="349" t="s">
        <v>312</v>
      </c>
      <c r="B99" s="359" t="s">
        <v>315</v>
      </c>
      <c r="C99" s="497">
        <v>24</v>
      </c>
      <c r="D99" s="274" t="s">
        <v>65</v>
      </c>
      <c r="E99" s="487">
        <f t="shared" si="13"/>
        <v>0</v>
      </c>
      <c r="F99" s="498">
        <v>0.4466</v>
      </c>
      <c r="G99" s="200"/>
      <c r="H99" s="354">
        <f t="shared" si="15"/>
        <v>0</v>
      </c>
      <c r="I99" s="461"/>
      <c r="J99" s="140">
        <f t="shared" si="14"/>
        <v>0</v>
      </c>
      <c r="K99" s="393">
        <v>2400</v>
      </c>
      <c r="M99" s="360"/>
      <c r="N99" s="469">
        <f t="shared" si="17"/>
        <v>2400</v>
      </c>
      <c r="O99" s="143"/>
      <c r="P99" s="335"/>
      <c r="Q99" s="335"/>
    </row>
    <row r="100" spans="1:17" s="139" customFormat="1" ht="22.25" customHeight="1">
      <c r="A100" s="349" t="s">
        <v>443</v>
      </c>
      <c r="B100" s="359" t="s">
        <v>438</v>
      </c>
      <c r="C100" s="497">
        <v>24</v>
      </c>
      <c r="D100" s="274" t="s">
        <v>65</v>
      </c>
      <c r="E100" s="487">
        <f t="shared" si="13"/>
        <v>0</v>
      </c>
      <c r="F100" s="498">
        <v>0.4466</v>
      </c>
      <c r="G100" s="200"/>
      <c r="H100" s="354">
        <f t="shared" si="15"/>
        <v>0</v>
      </c>
      <c r="I100" s="461"/>
      <c r="J100" s="140">
        <f t="shared" si="14"/>
        <v>0</v>
      </c>
      <c r="K100" s="393">
        <v>800</v>
      </c>
      <c r="M100" s="360"/>
      <c r="N100" s="469">
        <f t="shared" si="17"/>
        <v>800</v>
      </c>
      <c r="O100" s="143"/>
      <c r="P100" s="335"/>
      <c r="Q100" s="335"/>
    </row>
    <row r="101" spans="1:17" ht="14.25" customHeight="1">
      <c r="B101" s="105"/>
      <c r="C101" s="105"/>
      <c r="D101" s="22"/>
      <c r="F101" s="6"/>
    </row>
    <row r="102" spans="1:17" ht="14.25" customHeight="1">
      <c r="B102" s="105"/>
      <c r="C102" s="105"/>
      <c r="D102" s="22"/>
      <c r="F102" s="6"/>
    </row>
    <row r="103" spans="1:17" ht="14.25" customHeight="1">
      <c r="B103" s="105"/>
      <c r="C103" s="105"/>
      <c r="D103" s="22"/>
      <c r="F103" s="6"/>
    </row>
    <row r="104" spans="1:17" ht="14.25" customHeight="1">
      <c r="B104" s="105"/>
      <c r="C104" s="105"/>
      <c r="D104" s="22"/>
      <c r="F104" s="6"/>
    </row>
    <row r="105" spans="1:17" ht="14.25" customHeight="1">
      <c r="B105" s="105"/>
      <c r="C105" s="105"/>
      <c r="D105" s="22"/>
      <c r="F105" s="6"/>
    </row>
    <row r="106" spans="1:17" ht="14.25" customHeight="1">
      <c r="A106" s="94" t="s">
        <v>515</v>
      </c>
      <c r="B106" s="105"/>
      <c r="C106" s="105"/>
      <c r="D106" s="22"/>
      <c r="F106" s="6"/>
    </row>
    <row r="107" spans="1:17" ht="14.25" customHeight="1">
      <c r="B107" s="105"/>
      <c r="C107" s="105"/>
      <c r="D107" s="22"/>
      <c r="F107" s="6"/>
    </row>
    <row r="108" spans="1:17" ht="14.25" customHeight="1">
      <c r="A108" s="94" t="s">
        <v>516</v>
      </c>
      <c r="B108" s="105"/>
      <c r="C108" s="105"/>
      <c r="D108" s="22"/>
      <c r="F108" s="6"/>
    </row>
    <row r="109" spans="1:17" ht="14.25" customHeight="1">
      <c r="B109" s="105"/>
      <c r="C109" s="105"/>
      <c r="D109" s="22"/>
      <c r="F109" s="6"/>
    </row>
    <row r="110" spans="1:17" s="331" customFormat="1" ht="22.25" customHeight="1">
      <c r="A110" s="336" t="s">
        <v>510</v>
      </c>
      <c r="B110" s="415" t="s">
        <v>509</v>
      </c>
      <c r="C110" s="496">
        <v>240</v>
      </c>
      <c r="D110" s="272" t="s">
        <v>65</v>
      </c>
      <c r="E110" s="486">
        <f>G110/(1-$F$139)</f>
        <v>0</v>
      </c>
      <c r="F110" s="495">
        <v>0.4466</v>
      </c>
      <c r="G110" s="172"/>
      <c r="H110" s="338">
        <f>G110*C110</f>
        <v>0</v>
      </c>
      <c r="I110" s="460"/>
      <c r="J110" s="330">
        <f>G110*1.19*(1+J$16)</f>
        <v>0</v>
      </c>
      <c r="K110" s="416">
        <v>900</v>
      </c>
      <c r="M110" s="417"/>
      <c r="N110" s="468">
        <f>K110-J110</f>
        <v>900</v>
      </c>
      <c r="O110" s="333"/>
      <c r="P110" s="334"/>
      <c r="Q110" s="334"/>
    </row>
    <row r="111" spans="1:17" s="331" customFormat="1" ht="22.25" customHeight="1">
      <c r="A111" s="336" t="s">
        <v>511</v>
      </c>
      <c r="B111" s="415" t="s">
        <v>514</v>
      </c>
      <c r="C111" s="496">
        <v>24</v>
      </c>
      <c r="D111" s="272" t="s">
        <v>65</v>
      </c>
      <c r="E111" s="486">
        <f>G111/(1-$F$139)</f>
        <v>0</v>
      </c>
      <c r="F111" s="495">
        <v>0.4466</v>
      </c>
      <c r="G111" s="172"/>
      <c r="H111" s="338">
        <f>G111*C111</f>
        <v>0</v>
      </c>
      <c r="I111" s="460"/>
      <c r="J111" s="330">
        <f>G111*1.19*(1+J$16)</f>
        <v>0</v>
      </c>
      <c r="K111" s="416">
        <v>4400</v>
      </c>
      <c r="M111" s="417"/>
      <c r="N111" s="468">
        <f>K111-J111</f>
        <v>4400</v>
      </c>
      <c r="O111" s="333"/>
      <c r="P111" s="334"/>
      <c r="Q111" s="334"/>
    </row>
    <row r="112" spans="1:17" ht="14.25" customHeight="1">
      <c r="B112" s="105"/>
      <c r="C112" s="105"/>
      <c r="D112" s="22"/>
      <c r="F112" s="6"/>
    </row>
    <row r="113" spans="1:17" ht="14.25" customHeight="1">
      <c r="B113" s="105"/>
      <c r="C113" s="105"/>
      <c r="D113" s="22"/>
      <c r="F113" s="6"/>
    </row>
    <row r="114" spans="1:17" ht="14.25" customHeight="1">
      <c r="B114" s="105"/>
      <c r="C114" s="105"/>
      <c r="D114" s="22"/>
      <c r="F114" s="6"/>
    </row>
    <row r="115" spans="1:17" ht="14.25" customHeight="1">
      <c r="B115" s="105"/>
      <c r="C115" s="105"/>
      <c r="D115" s="22"/>
      <c r="F115" s="6"/>
    </row>
    <row r="116" spans="1:17" ht="14.25" customHeight="1">
      <c r="B116" s="105"/>
      <c r="C116" s="105"/>
      <c r="D116" s="22"/>
      <c r="F116" s="6"/>
    </row>
    <row r="117" spans="1:17" ht="14.25" customHeight="1">
      <c r="B117" s="105"/>
      <c r="C117" s="105"/>
      <c r="D117" s="22"/>
      <c r="F117" s="6"/>
    </row>
    <row r="118" spans="1:17" s="139" customFormat="1" ht="22.25" customHeight="1">
      <c r="A118" s="349" t="s">
        <v>163</v>
      </c>
      <c r="B118" s="359" t="s">
        <v>363</v>
      </c>
      <c r="C118" s="478">
        <v>50</v>
      </c>
      <c r="D118" s="274" t="s">
        <v>65</v>
      </c>
      <c r="E118" s="487">
        <f>G118/(1-$F$139)</f>
        <v>2214.9981929887963</v>
      </c>
      <c r="F118" s="353">
        <v>0.4466</v>
      </c>
      <c r="G118" s="200">
        <v>1225.78</v>
      </c>
      <c r="H118" s="354">
        <f>G118*C118</f>
        <v>61289</v>
      </c>
      <c r="I118" s="461"/>
      <c r="J118" s="140">
        <f>G118*1.19*(1+J$16)/100</f>
        <v>21.150833899999999</v>
      </c>
      <c r="K118" s="393">
        <v>2200</v>
      </c>
      <c r="M118" s="360"/>
      <c r="N118" s="469">
        <f>K118-J118</f>
        <v>2178.8491660999998</v>
      </c>
      <c r="O118" s="143"/>
      <c r="P118" s="335"/>
      <c r="Q118" s="335"/>
    </row>
    <row r="119" spans="1:17" s="139" customFormat="1" ht="22.25" customHeight="1">
      <c r="A119" s="489" t="s">
        <v>511</v>
      </c>
      <c r="B119" s="490" t="s">
        <v>512</v>
      </c>
      <c r="C119" s="485">
        <v>24</v>
      </c>
      <c r="D119" s="380" t="s">
        <v>65</v>
      </c>
      <c r="E119" s="488">
        <f>G119/(1-$F$139)</f>
        <v>2800</v>
      </c>
      <c r="F119" s="353">
        <v>0.4466</v>
      </c>
      <c r="G119" s="352">
        <v>1549.52</v>
      </c>
      <c r="H119" s="354">
        <f>G119*C119</f>
        <v>37188.479999999996</v>
      </c>
      <c r="I119" s="461"/>
      <c r="J119" s="140">
        <f>G119*1.19*(1+J$16)</f>
        <v>2673.6967599999998</v>
      </c>
      <c r="K119" s="393">
        <v>4400</v>
      </c>
      <c r="M119" s="360"/>
      <c r="N119" s="469"/>
      <c r="O119" s="143"/>
      <c r="P119" s="335"/>
      <c r="Q119" s="335"/>
    </row>
    <row r="120" spans="1:17" s="331" customFormat="1" ht="22.25" customHeight="1">
      <c r="A120" s="336" t="s">
        <v>510</v>
      </c>
      <c r="B120" s="415" t="s">
        <v>509</v>
      </c>
      <c r="C120" s="476">
        <v>240</v>
      </c>
      <c r="D120" s="272" t="s">
        <v>65</v>
      </c>
      <c r="E120" s="486">
        <f>G120/(1-$F$139)</f>
        <v>900</v>
      </c>
      <c r="F120" s="329">
        <v>0.4466</v>
      </c>
      <c r="G120" s="172">
        <v>498.06</v>
      </c>
      <c r="H120" s="338">
        <f>G120*C120</f>
        <v>119534.39999999999</v>
      </c>
      <c r="I120" s="460"/>
      <c r="J120" s="330">
        <f>G120*1.19*(1+J$16)</f>
        <v>859.40252999999984</v>
      </c>
      <c r="K120" s="416">
        <v>900</v>
      </c>
      <c r="M120" s="417"/>
      <c r="N120" s="468">
        <f>K120-J120</f>
        <v>40.597470000000158</v>
      </c>
      <c r="O120" s="333"/>
      <c r="P120" s="334"/>
      <c r="Q120" s="334"/>
    </row>
    <row r="121" spans="1:17" ht="14.25" customHeight="1">
      <c r="B121" s="105"/>
      <c r="C121" s="105"/>
      <c r="D121" s="22"/>
      <c r="F121" s="6"/>
    </row>
    <row r="122" spans="1:17" ht="14.25" customHeight="1">
      <c r="B122" s="105"/>
      <c r="C122" s="105"/>
      <c r="D122" s="22"/>
      <c r="F122" s="6"/>
    </row>
    <row r="123" spans="1:17" ht="14.25" customHeight="1">
      <c r="B123" s="105"/>
      <c r="C123" s="105"/>
      <c r="D123" s="22"/>
      <c r="F123" s="6"/>
    </row>
    <row r="124" spans="1:17" ht="14.25" customHeight="1">
      <c r="B124" s="105"/>
      <c r="C124" s="105"/>
      <c r="D124" s="22"/>
      <c r="F124" s="6"/>
    </row>
    <row r="125" spans="1:17" ht="14.25" customHeight="1">
      <c r="B125" s="105"/>
      <c r="C125" s="105"/>
      <c r="D125" s="22"/>
      <c r="F125" s="6"/>
    </row>
    <row r="126" spans="1:17" ht="14.25" customHeight="1">
      <c r="B126" s="105"/>
      <c r="C126" s="105"/>
      <c r="D126" s="22"/>
      <c r="F126" s="6"/>
    </row>
    <row r="127" spans="1:17" ht="14.25" customHeight="1">
      <c r="B127" s="105"/>
      <c r="C127" s="105"/>
      <c r="D127" s="22"/>
      <c r="F127" s="6"/>
    </row>
    <row r="128" spans="1:17" ht="14.25" customHeight="1">
      <c r="B128" s="105"/>
      <c r="C128" s="105"/>
      <c r="D128" s="22"/>
      <c r="F128" s="6"/>
    </row>
    <row r="129" spans="1:17" ht="14.25" customHeight="1">
      <c r="B129" s="105"/>
      <c r="C129" s="105"/>
      <c r="D129" s="22"/>
      <c r="F129" s="6"/>
    </row>
    <row r="130" spans="1:17" ht="14.25" customHeight="1">
      <c r="B130" s="105"/>
      <c r="C130" s="105"/>
      <c r="D130" s="22"/>
      <c r="F130" s="6"/>
    </row>
    <row r="131" spans="1:17" ht="14.25" customHeight="1">
      <c r="B131" s="105"/>
      <c r="C131" s="105"/>
      <c r="D131" s="22"/>
      <c r="F131" s="6"/>
    </row>
    <row r="132" spans="1:17" ht="14.25" customHeight="1">
      <c r="B132" s="105"/>
      <c r="C132" s="105"/>
      <c r="D132" s="22"/>
      <c r="F132" s="6"/>
    </row>
    <row r="133" spans="1:17" ht="14.25" customHeight="1">
      <c r="A133" s="98" t="s">
        <v>513</v>
      </c>
      <c r="B133" s="105"/>
      <c r="C133" s="105"/>
      <c r="D133" s="22"/>
      <c r="F133" s="6"/>
    </row>
    <row r="134" spans="1:17" s="139" customFormat="1" ht="22.25" customHeight="1">
      <c r="A134" s="349" t="s">
        <v>66</v>
      </c>
      <c r="B134" s="359" t="s">
        <v>91</v>
      </c>
      <c r="C134" s="478">
        <v>24</v>
      </c>
      <c r="D134" s="274" t="s">
        <v>65</v>
      </c>
      <c r="E134" s="487">
        <f>G134/(1-$F$139)</f>
        <v>0</v>
      </c>
      <c r="F134" s="353">
        <v>0.4466</v>
      </c>
      <c r="G134" s="200"/>
      <c r="H134" s="354">
        <f t="shared" ref="H134:H138" si="18">G134*C134</f>
        <v>0</v>
      </c>
      <c r="I134" s="461"/>
      <c r="J134" s="140">
        <f t="shared" ref="J134:J138" si="19">G134*1.19*(1+J$16)</f>
        <v>0</v>
      </c>
      <c r="K134" s="393">
        <v>1200</v>
      </c>
      <c r="M134" s="360"/>
      <c r="N134" s="469">
        <f t="shared" ref="N134:N138" si="20">K134-J134</f>
        <v>1200</v>
      </c>
      <c r="O134" s="143"/>
      <c r="P134" s="335"/>
      <c r="Q134" s="335"/>
    </row>
    <row r="135" spans="1:17" s="139" customFormat="1" ht="22.25" customHeight="1">
      <c r="A135" s="349" t="s">
        <v>56</v>
      </c>
      <c r="B135" s="359" t="s">
        <v>507</v>
      </c>
      <c r="C135" s="478">
        <v>24</v>
      </c>
      <c r="D135" s="274" t="s">
        <v>65</v>
      </c>
      <c r="E135" s="487">
        <f>G135/(1-$F$139)</f>
        <v>0</v>
      </c>
      <c r="F135" s="353">
        <v>0.4466</v>
      </c>
      <c r="G135" s="200"/>
      <c r="H135" s="354">
        <f t="shared" si="18"/>
        <v>0</v>
      </c>
      <c r="I135" s="461"/>
      <c r="J135" s="140">
        <f t="shared" si="19"/>
        <v>0</v>
      </c>
      <c r="K135" s="393">
        <v>1500</v>
      </c>
      <c r="M135" s="360"/>
      <c r="N135" s="469">
        <f t="shared" si="20"/>
        <v>1500</v>
      </c>
      <c r="O135" s="143"/>
      <c r="P135" s="335"/>
      <c r="Q135" s="335"/>
    </row>
    <row r="136" spans="1:17" s="139" customFormat="1" ht="22.25" customHeight="1">
      <c r="A136" s="349" t="s">
        <v>312</v>
      </c>
      <c r="B136" s="359" t="s">
        <v>315</v>
      </c>
      <c r="C136" s="478">
        <v>12</v>
      </c>
      <c r="D136" s="274" t="s">
        <v>65</v>
      </c>
      <c r="E136" s="487">
        <f>G136/(1-$F$139)</f>
        <v>0</v>
      </c>
      <c r="F136" s="353">
        <v>0.4466</v>
      </c>
      <c r="G136" s="200"/>
      <c r="H136" s="354">
        <f t="shared" si="18"/>
        <v>0</v>
      </c>
      <c r="I136" s="461"/>
      <c r="J136" s="140">
        <f t="shared" si="19"/>
        <v>0</v>
      </c>
      <c r="K136" s="393">
        <v>2400</v>
      </c>
      <c r="M136" s="360"/>
      <c r="N136" s="469">
        <f t="shared" si="20"/>
        <v>2400</v>
      </c>
      <c r="O136" s="143"/>
      <c r="P136" s="335"/>
      <c r="Q136" s="335"/>
    </row>
    <row r="137" spans="1:17" s="139" customFormat="1" ht="22.25" customHeight="1">
      <c r="A137" s="349" t="s">
        <v>296</v>
      </c>
      <c r="B137" s="359" t="s">
        <v>508</v>
      </c>
      <c r="C137" s="478">
        <v>12</v>
      </c>
      <c r="D137" s="274" t="s">
        <v>65</v>
      </c>
      <c r="E137" s="487">
        <f>G137/(1-$F$139)</f>
        <v>0</v>
      </c>
      <c r="F137" s="353">
        <v>0.4466</v>
      </c>
      <c r="G137" s="200"/>
      <c r="H137" s="354">
        <f t="shared" si="18"/>
        <v>0</v>
      </c>
      <c r="I137" s="461"/>
      <c r="J137" s="140">
        <f t="shared" si="19"/>
        <v>0</v>
      </c>
      <c r="K137" s="393">
        <v>4100</v>
      </c>
      <c r="M137" s="360"/>
      <c r="N137" s="469">
        <f t="shared" si="20"/>
        <v>4100</v>
      </c>
      <c r="O137" s="143"/>
      <c r="P137" s="335"/>
      <c r="Q137" s="335"/>
    </row>
    <row r="138" spans="1:17" s="139" customFormat="1" ht="22.25" customHeight="1">
      <c r="A138" s="349" t="s">
        <v>443</v>
      </c>
      <c r="B138" s="359" t="s">
        <v>438</v>
      </c>
      <c r="C138" s="478">
        <v>24</v>
      </c>
      <c r="D138" s="274" t="s">
        <v>65</v>
      </c>
      <c r="E138" s="487">
        <f>G138/(1-$F$139)</f>
        <v>0</v>
      </c>
      <c r="F138" s="353">
        <v>0.4466</v>
      </c>
      <c r="G138" s="200"/>
      <c r="H138" s="354">
        <f t="shared" si="18"/>
        <v>0</v>
      </c>
      <c r="I138" s="461"/>
      <c r="J138" s="140">
        <f t="shared" si="19"/>
        <v>0</v>
      </c>
      <c r="K138" s="393">
        <v>800</v>
      </c>
      <c r="M138" s="360"/>
      <c r="N138" s="469">
        <f t="shared" si="20"/>
        <v>800</v>
      </c>
      <c r="O138" s="143"/>
      <c r="P138" s="335"/>
      <c r="Q138" s="335"/>
    </row>
    <row r="139" spans="1:17" s="139" customFormat="1" ht="22.25" customHeight="1">
      <c r="A139" s="349" t="s">
        <v>86</v>
      </c>
      <c r="B139" s="359" t="s">
        <v>90</v>
      </c>
      <c r="C139" s="485">
        <v>24</v>
      </c>
      <c r="D139" s="380" t="s">
        <v>65</v>
      </c>
      <c r="E139" s="488">
        <f>G139/(1-F139)</f>
        <v>3094.0007228044815</v>
      </c>
      <c r="F139" s="353">
        <v>0.4466</v>
      </c>
      <c r="G139" s="352">
        <v>1712.22</v>
      </c>
      <c r="H139" s="354">
        <f t="shared" ref="H139" si="21">G139*C139</f>
        <v>41093.279999999999</v>
      </c>
      <c r="I139" s="461"/>
      <c r="J139" s="140">
        <f>G139*1.19*(1+J$16)</f>
        <v>2954.43561</v>
      </c>
      <c r="K139" s="393">
        <v>600</v>
      </c>
      <c r="M139" s="360"/>
      <c r="N139" s="469">
        <f t="shared" ref="N139" si="22">K139-J139</f>
        <v>-2354.43561</v>
      </c>
      <c r="O139" s="143"/>
      <c r="P139" s="335"/>
      <c r="Q139" s="335"/>
    </row>
    <row r="140" spans="1:17" ht="14.25" customHeight="1">
      <c r="B140" s="105"/>
      <c r="C140" s="105"/>
      <c r="D140" s="22"/>
      <c r="F140" s="6"/>
    </row>
    <row r="141" spans="1:17" ht="14.25" customHeight="1">
      <c r="B141" s="105"/>
      <c r="C141" s="105"/>
      <c r="D141" s="22"/>
      <c r="F141" s="6"/>
    </row>
    <row r="142" spans="1:17" ht="14.25" customHeight="1">
      <c r="B142" s="105"/>
      <c r="C142" s="105"/>
      <c r="D142" s="22"/>
      <c r="F142" s="6"/>
    </row>
    <row r="143" spans="1:17" ht="14.25" customHeight="1">
      <c r="B143" s="105"/>
      <c r="C143" s="105"/>
      <c r="D143" s="22"/>
      <c r="F143" s="6"/>
    </row>
    <row r="144" spans="1:17" ht="14.25" customHeight="1">
      <c r="B144" s="105"/>
      <c r="C144" s="105"/>
      <c r="D144" s="22"/>
      <c r="F144" s="6"/>
    </row>
    <row r="145" spans="1:17" ht="14.25" customHeight="1">
      <c r="B145" s="105"/>
      <c r="C145" s="105"/>
      <c r="D145" s="22"/>
      <c r="F145" s="6"/>
    </row>
    <row r="146" spans="1:17" ht="14.25" customHeight="1">
      <c r="B146" s="105"/>
      <c r="C146" s="105"/>
      <c r="D146" s="22"/>
      <c r="F146" s="6"/>
    </row>
    <row r="147" spans="1:17" ht="14.25" customHeight="1">
      <c r="B147" s="105"/>
      <c r="C147" s="105"/>
      <c r="D147" s="22"/>
      <c r="F147" s="6"/>
    </row>
    <row r="148" spans="1:17" s="331" customFormat="1" ht="22.25" customHeight="1">
      <c r="A148" s="336" t="s">
        <v>505</v>
      </c>
      <c r="B148" s="415" t="s">
        <v>504</v>
      </c>
      <c r="C148" s="476">
        <v>30</v>
      </c>
      <c r="D148" s="272" t="s">
        <v>65</v>
      </c>
      <c r="E148" s="486">
        <f>G148/(1-$F$139)</f>
        <v>1190.0072280448137</v>
      </c>
      <c r="F148" s="329">
        <v>0.4466</v>
      </c>
      <c r="G148" s="172">
        <v>658.55</v>
      </c>
      <c r="H148" s="338">
        <f t="shared" ref="H148" si="23">G148*C148</f>
        <v>19756.5</v>
      </c>
      <c r="I148" s="460"/>
      <c r="J148" s="330">
        <f>G148*1.19*(1+J$16)</f>
        <v>1136.328025</v>
      </c>
      <c r="K148" s="416">
        <v>1250</v>
      </c>
      <c r="M148" s="417"/>
      <c r="N148" s="468">
        <f t="shared" ref="N148" si="24">K148-J148</f>
        <v>113.67197499999997</v>
      </c>
      <c r="O148" s="333"/>
      <c r="P148" s="334"/>
      <c r="Q148" s="334"/>
    </row>
    <row r="149" spans="1:17" ht="14.25" customHeight="1">
      <c r="B149" s="105"/>
      <c r="C149" s="105"/>
      <c r="D149" s="22"/>
      <c r="F149" s="6"/>
    </row>
    <row r="150" spans="1:17" ht="14.25" customHeight="1">
      <c r="B150" s="105"/>
      <c r="C150" s="105"/>
      <c r="D150" s="22"/>
      <c r="F150" s="6"/>
    </row>
    <row r="151" spans="1:17" ht="14.25" customHeight="1">
      <c r="B151" s="105"/>
      <c r="C151" s="105"/>
      <c r="D151" s="22"/>
      <c r="F151" s="6"/>
    </row>
    <row r="152" spans="1:17" ht="14.25" customHeight="1">
      <c r="A152" s="98" t="s">
        <v>506</v>
      </c>
      <c r="B152" s="105"/>
      <c r="C152" s="105"/>
      <c r="D152" s="22"/>
      <c r="F152" s="6"/>
    </row>
    <row r="153" spans="1:17" s="139" customFormat="1" ht="22.25" customHeight="1">
      <c r="A153" s="349" t="s">
        <v>86</v>
      </c>
      <c r="B153" s="359" t="s">
        <v>90</v>
      </c>
      <c r="C153" s="478">
        <v>60</v>
      </c>
      <c r="D153" s="274" t="s">
        <v>65</v>
      </c>
      <c r="E153" s="487"/>
      <c r="F153" s="353">
        <v>0.4466</v>
      </c>
      <c r="G153" s="200"/>
      <c r="H153" s="354">
        <f>G153*C153</f>
        <v>0</v>
      </c>
      <c r="I153" s="461"/>
      <c r="J153" s="140">
        <f>G153*1.19*(1+J$16)</f>
        <v>0</v>
      </c>
      <c r="K153" s="393">
        <v>600</v>
      </c>
      <c r="M153" s="360"/>
      <c r="N153" s="469">
        <f>K153-J153</f>
        <v>600</v>
      </c>
      <c r="O153" s="143"/>
      <c r="P153" s="335"/>
      <c r="Q153" s="335"/>
    </row>
    <row r="154" spans="1:17" s="139" customFormat="1" ht="22.25" customHeight="1">
      <c r="A154" s="349" t="s">
        <v>312</v>
      </c>
      <c r="B154" s="359" t="s">
        <v>315</v>
      </c>
      <c r="C154" s="478">
        <v>12</v>
      </c>
      <c r="D154" s="274" t="s">
        <v>65</v>
      </c>
      <c r="E154" s="487"/>
      <c r="F154" s="353">
        <v>0.4466</v>
      </c>
      <c r="G154" s="200"/>
      <c r="H154" s="354">
        <f>G154*C154</f>
        <v>0</v>
      </c>
      <c r="I154" s="461"/>
      <c r="J154" s="140">
        <f>G154*1.19*(1+J$16)</f>
        <v>0</v>
      </c>
      <c r="K154" s="393">
        <v>2400</v>
      </c>
      <c r="M154" s="360"/>
      <c r="N154" s="469">
        <f>K154-J154</f>
        <v>2400</v>
      </c>
      <c r="O154" s="143"/>
      <c r="P154" s="335"/>
      <c r="Q154" s="335"/>
    </row>
    <row r="155" spans="1:17" s="139" customFormat="1" ht="22.25" customHeight="1">
      <c r="A155" s="349" t="s">
        <v>443</v>
      </c>
      <c r="B155" s="359" t="s">
        <v>438</v>
      </c>
      <c r="C155" s="478">
        <v>48</v>
      </c>
      <c r="D155" s="274" t="s">
        <v>65</v>
      </c>
      <c r="E155" s="487"/>
      <c r="F155" s="353">
        <v>0.4466</v>
      </c>
      <c r="G155" s="200"/>
      <c r="H155" s="354">
        <f>G155*C155</f>
        <v>0</v>
      </c>
      <c r="I155" s="461"/>
      <c r="J155" s="140">
        <f>G155*1.19*(1+J$16)</f>
        <v>0</v>
      </c>
      <c r="K155" s="393">
        <v>800</v>
      </c>
      <c r="M155" s="360"/>
      <c r="N155" s="469">
        <f>K155-J155</f>
        <v>800</v>
      </c>
      <c r="O155" s="143"/>
      <c r="P155" s="335"/>
      <c r="Q155" s="335"/>
    </row>
    <row r="156" spans="1:17" ht="14.25" customHeight="1">
      <c r="B156" s="105"/>
      <c r="C156" s="105"/>
      <c r="D156" s="22"/>
      <c r="F156" s="6"/>
    </row>
    <row r="157" spans="1:17" ht="14.25" customHeight="1">
      <c r="B157" s="105"/>
      <c r="C157" s="105"/>
      <c r="D157" s="22"/>
      <c r="F157" s="6"/>
    </row>
    <row r="158" spans="1:17" ht="14.25" customHeight="1">
      <c r="B158" s="105"/>
      <c r="C158" s="105"/>
      <c r="D158" s="22"/>
      <c r="F158" s="6"/>
    </row>
    <row r="159" spans="1:17" ht="14.25" customHeight="1">
      <c r="B159" s="105"/>
      <c r="C159" s="105"/>
      <c r="D159" s="22"/>
      <c r="F159" s="6"/>
    </row>
    <row r="160" spans="1:17" ht="14.25" customHeight="1">
      <c r="A160" s="98" t="s">
        <v>502</v>
      </c>
      <c r="B160" s="105"/>
      <c r="C160" s="105"/>
      <c r="D160" s="22"/>
      <c r="F160" s="6"/>
    </row>
    <row r="161" spans="1:17" s="139" customFormat="1" ht="22.25" customHeight="1">
      <c r="A161" s="349" t="s">
        <v>86</v>
      </c>
      <c r="B161" s="484" t="s">
        <v>90</v>
      </c>
      <c r="C161" s="478">
        <v>50</v>
      </c>
      <c r="D161" s="274" t="s">
        <v>65</v>
      </c>
      <c r="E161" s="414">
        <f t="shared" ref="E161:E162" si="25">G161/(1-F161)</f>
        <v>0</v>
      </c>
      <c r="F161" s="91">
        <v>0.4466</v>
      </c>
      <c r="G161" s="200"/>
      <c r="H161" s="52">
        <f>G161*C161</f>
        <v>0</v>
      </c>
      <c r="I161" s="461"/>
      <c r="J161" s="140">
        <f>G161*1.19*(1+J$16)</f>
        <v>0</v>
      </c>
      <c r="K161" s="393"/>
      <c r="M161" s="360"/>
      <c r="N161" s="469">
        <f>K161-J161</f>
        <v>0</v>
      </c>
      <c r="O161" s="54"/>
      <c r="P161" s="335"/>
      <c r="Q161" s="335"/>
    </row>
    <row r="162" spans="1:17" s="139" customFormat="1" ht="22.25" customHeight="1">
      <c r="A162" s="349" t="s">
        <v>66</v>
      </c>
      <c r="B162" s="484" t="s">
        <v>91</v>
      </c>
      <c r="C162" s="478">
        <v>18</v>
      </c>
      <c r="D162" s="274" t="s">
        <v>65</v>
      </c>
      <c r="E162" s="414">
        <f t="shared" si="25"/>
        <v>0</v>
      </c>
      <c r="F162" s="91">
        <v>0.4466</v>
      </c>
      <c r="G162" s="200"/>
      <c r="H162" s="52">
        <f t="shared" ref="H162" si="26">G162*C162</f>
        <v>0</v>
      </c>
      <c r="I162" s="461"/>
      <c r="J162" s="140">
        <f>G162*1.19*(1+J$16)</f>
        <v>0</v>
      </c>
      <c r="K162" s="393"/>
      <c r="M162" s="360"/>
      <c r="N162" s="469">
        <f>K162-J162</f>
        <v>0</v>
      </c>
      <c r="O162" s="54"/>
      <c r="P162" s="335"/>
      <c r="Q162" s="335"/>
    </row>
    <row r="163" spans="1:17" s="139" customFormat="1" ht="22.25" customHeight="1">
      <c r="A163" s="349" t="s">
        <v>443</v>
      </c>
      <c r="B163" s="359" t="s">
        <v>438</v>
      </c>
      <c r="C163" s="478">
        <v>24</v>
      </c>
      <c r="D163" s="274" t="s">
        <v>65</v>
      </c>
      <c r="E163" s="414">
        <f t="shared" ref="E163:E164" si="27">G163/(1-F163)</f>
        <v>0</v>
      </c>
      <c r="F163" s="353">
        <v>0.4466</v>
      </c>
      <c r="G163" s="200"/>
      <c r="H163" s="354">
        <f t="shared" ref="H163:H164" si="28">G163*C163</f>
        <v>0</v>
      </c>
      <c r="I163" s="461"/>
      <c r="J163" s="140">
        <f>G163*1.19*(1+J$16)</f>
        <v>0</v>
      </c>
      <c r="K163" s="393"/>
      <c r="M163" s="360"/>
      <c r="N163" s="469">
        <f t="shared" ref="N163:N164" si="29">K163-J163</f>
        <v>0</v>
      </c>
      <c r="O163" s="143"/>
      <c r="P163" s="335"/>
      <c r="Q163" s="335"/>
    </row>
    <row r="164" spans="1:17" s="139" customFormat="1" ht="22.25" customHeight="1">
      <c r="A164" s="349" t="s">
        <v>500</v>
      </c>
      <c r="B164" s="359" t="s">
        <v>494</v>
      </c>
      <c r="C164" s="485">
        <v>48</v>
      </c>
      <c r="D164" s="274" t="s">
        <v>65</v>
      </c>
      <c r="E164" s="414">
        <f t="shared" si="27"/>
        <v>0</v>
      </c>
      <c r="F164" s="353">
        <v>0.4466</v>
      </c>
      <c r="G164" s="200"/>
      <c r="H164" s="354">
        <f t="shared" si="28"/>
        <v>0</v>
      </c>
      <c r="I164" s="461"/>
      <c r="J164" s="140">
        <f>G164*1.19*(1+J$16)</f>
        <v>0</v>
      </c>
      <c r="K164" s="393"/>
      <c r="M164" s="360"/>
      <c r="N164" s="469">
        <f t="shared" si="29"/>
        <v>0</v>
      </c>
      <c r="O164" s="143"/>
      <c r="P164" s="335"/>
      <c r="Q164" s="335"/>
    </row>
    <row r="165" spans="1:17" s="139" customFormat="1" ht="22.25" customHeight="1">
      <c r="A165" s="349" t="s">
        <v>503</v>
      </c>
      <c r="B165" s="359" t="s">
        <v>389</v>
      </c>
      <c r="C165" s="478">
        <v>20</v>
      </c>
      <c r="D165" s="274" t="s">
        <v>65</v>
      </c>
      <c r="E165" s="414">
        <f>G165/(1-F165)</f>
        <v>4215.7571376942533</v>
      </c>
      <c r="F165" s="353">
        <v>0.4466</v>
      </c>
      <c r="G165" s="200">
        <v>2333</v>
      </c>
      <c r="H165" s="354">
        <f>G165*C165</f>
        <v>46660</v>
      </c>
      <c r="I165" s="461"/>
      <c r="J165" s="140">
        <f>G165*1.19*(1+J$16)</f>
        <v>4025.5915</v>
      </c>
      <c r="K165" s="393">
        <v>4100</v>
      </c>
      <c r="M165" s="360"/>
      <c r="N165" s="469">
        <f>K165-J165</f>
        <v>74.408500000000004</v>
      </c>
      <c r="O165" s="143"/>
      <c r="P165" s="335"/>
      <c r="Q165" s="335"/>
    </row>
    <row r="166" spans="1:17" ht="14.25" customHeight="1">
      <c r="B166" s="105"/>
      <c r="C166" s="105"/>
      <c r="D166" s="22"/>
      <c r="F166" s="6"/>
    </row>
    <row r="167" spans="1:17" ht="14.25" customHeight="1">
      <c r="B167" s="105"/>
      <c r="C167" s="105"/>
      <c r="D167" s="22"/>
      <c r="F167" s="6"/>
    </row>
    <row r="168" spans="1:17" ht="14.25" customHeight="1">
      <c r="B168" s="105"/>
      <c r="C168" s="105"/>
      <c r="D168" s="22"/>
      <c r="F168" s="6"/>
    </row>
    <row r="169" spans="1:17" ht="14.25" customHeight="1">
      <c r="B169" s="105"/>
      <c r="C169" s="105"/>
      <c r="D169" s="22"/>
      <c r="F169" s="6"/>
    </row>
    <row r="170" spans="1:17" ht="14.25" customHeight="1">
      <c r="B170" s="105"/>
      <c r="C170" s="105"/>
      <c r="D170" s="22"/>
      <c r="F170" s="6"/>
    </row>
    <row r="171" spans="1:17" ht="14.25" customHeight="1">
      <c r="B171" s="105"/>
      <c r="C171" s="105"/>
      <c r="D171" s="22"/>
      <c r="F171" s="6"/>
    </row>
    <row r="172" spans="1:17" ht="14.25" customHeight="1">
      <c r="A172" s="98" t="s">
        <v>501</v>
      </c>
      <c r="B172" s="105"/>
      <c r="C172" s="105"/>
      <c r="D172" s="22"/>
      <c r="F172" s="6"/>
    </row>
    <row r="173" spans="1:17" s="139" customFormat="1" ht="22.25" customHeight="1">
      <c r="A173" s="349" t="s">
        <v>500</v>
      </c>
      <c r="B173" s="359" t="s">
        <v>494</v>
      </c>
      <c r="C173" s="478">
        <v>24</v>
      </c>
      <c r="D173" s="274" t="s">
        <v>65</v>
      </c>
      <c r="E173" s="414">
        <f>G173/(1-F173)</f>
        <v>820.00361402240696</v>
      </c>
      <c r="F173" s="353">
        <v>0.4466</v>
      </c>
      <c r="G173" s="200">
        <v>453.79</v>
      </c>
      <c r="H173" s="354">
        <f>G173*C173</f>
        <v>10890.960000000001</v>
      </c>
      <c r="I173" s="461"/>
      <c r="J173" s="140">
        <f>G173*1.19*(1+J$16)</f>
        <v>783.01464499999997</v>
      </c>
      <c r="K173" s="393">
        <v>950</v>
      </c>
      <c r="M173" s="360"/>
      <c r="N173" s="469">
        <f>K173-J173</f>
        <v>166.98535500000003</v>
      </c>
      <c r="O173" s="143"/>
      <c r="P173" s="335"/>
      <c r="Q173" s="335"/>
    </row>
    <row r="174" spans="1:17" ht="14.25" customHeight="1">
      <c r="B174" s="105"/>
      <c r="C174" s="105"/>
      <c r="D174" s="22"/>
      <c r="F174" s="6"/>
    </row>
    <row r="175" spans="1:17" ht="14.25" customHeight="1">
      <c r="B175" s="105"/>
      <c r="C175" s="105"/>
      <c r="D175" s="22"/>
      <c r="F175" s="6"/>
    </row>
    <row r="176" spans="1:17" ht="14.25" customHeight="1">
      <c r="B176" s="105"/>
      <c r="C176" s="105"/>
      <c r="D176" s="22"/>
      <c r="F176" s="6"/>
    </row>
    <row r="177" spans="1:17" s="139" customFormat="1" ht="22.25" customHeight="1">
      <c r="A177" s="349" t="s">
        <v>417</v>
      </c>
      <c r="B177" s="359" t="s">
        <v>401</v>
      </c>
      <c r="C177" s="478">
        <v>1</v>
      </c>
      <c r="D177" s="274" t="s">
        <v>65</v>
      </c>
      <c r="E177" s="414">
        <f t="shared" ref="E177:E183" si="30">G177/(1-F177)</f>
        <v>39550</v>
      </c>
      <c r="F177" s="353">
        <v>0.4466</v>
      </c>
      <c r="G177" s="200">
        <v>21886.97</v>
      </c>
      <c r="H177" s="354">
        <f t="shared" ref="H177:H183" si="31">G177*C177</f>
        <v>21886.97</v>
      </c>
      <c r="I177" s="461"/>
      <c r="J177" s="140">
        <f t="shared" ref="J177:J183" si="32">G177*1.19*(1+J$16)</f>
        <v>37765.966734999995</v>
      </c>
      <c r="K177" s="393">
        <v>35700</v>
      </c>
      <c r="M177" s="360"/>
      <c r="N177" s="469">
        <f t="shared" ref="N177:N183" si="33">K177-J177</f>
        <v>-2065.9667349999945</v>
      </c>
      <c r="O177" s="143"/>
      <c r="P177" s="335"/>
      <c r="Q177" s="335"/>
    </row>
    <row r="178" spans="1:17" s="139" customFormat="1" ht="22.25" customHeight="1">
      <c r="A178" s="349" t="s">
        <v>496</v>
      </c>
      <c r="B178" s="359" t="s">
        <v>490</v>
      </c>
      <c r="C178" s="478">
        <v>1</v>
      </c>
      <c r="D178" s="274" t="s">
        <v>65</v>
      </c>
      <c r="E178" s="414">
        <f t="shared" si="30"/>
        <v>39550</v>
      </c>
      <c r="F178" s="353">
        <v>0.4466</v>
      </c>
      <c r="G178" s="200">
        <v>21886.97</v>
      </c>
      <c r="H178" s="354">
        <f t="shared" si="31"/>
        <v>21886.97</v>
      </c>
      <c r="I178" s="461"/>
      <c r="J178" s="140">
        <f t="shared" si="32"/>
        <v>37765.966734999995</v>
      </c>
      <c r="K178" s="393">
        <v>33500</v>
      </c>
      <c r="M178" s="360"/>
      <c r="N178" s="469">
        <f t="shared" si="33"/>
        <v>-4265.9667349999945</v>
      </c>
      <c r="O178" s="143"/>
      <c r="P178" s="335"/>
      <c r="Q178" s="335"/>
    </row>
    <row r="179" spans="1:17" s="139" customFormat="1" ht="22.25" customHeight="1">
      <c r="A179" s="349" t="s">
        <v>497</v>
      </c>
      <c r="B179" s="359" t="s">
        <v>491</v>
      </c>
      <c r="C179" s="478">
        <v>1</v>
      </c>
      <c r="D179" s="274" t="s">
        <v>65</v>
      </c>
      <c r="E179" s="414">
        <f t="shared" si="30"/>
        <v>58000</v>
      </c>
      <c r="F179" s="353">
        <v>0.4466</v>
      </c>
      <c r="G179" s="200">
        <v>32097.200000000001</v>
      </c>
      <c r="H179" s="354">
        <f t="shared" si="31"/>
        <v>32097.200000000001</v>
      </c>
      <c r="I179" s="461"/>
      <c r="J179" s="140">
        <f t="shared" si="32"/>
        <v>55383.718599999993</v>
      </c>
      <c r="K179" s="393">
        <v>51000</v>
      </c>
      <c r="M179" s="360"/>
      <c r="N179" s="469">
        <f t="shared" si="33"/>
        <v>-4383.7185999999929</v>
      </c>
      <c r="O179" s="143"/>
      <c r="P179" s="335"/>
      <c r="Q179" s="335"/>
    </row>
    <row r="180" spans="1:17" s="139" customFormat="1" ht="22.25" customHeight="1">
      <c r="A180" s="349" t="s">
        <v>498</v>
      </c>
      <c r="B180" s="359" t="s">
        <v>492</v>
      </c>
      <c r="C180" s="478">
        <v>1</v>
      </c>
      <c r="D180" s="274" t="s">
        <v>65</v>
      </c>
      <c r="E180" s="414">
        <f t="shared" si="30"/>
        <v>58000</v>
      </c>
      <c r="F180" s="353">
        <v>0.4466</v>
      </c>
      <c r="G180" s="200">
        <v>32097.200000000001</v>
      </c>
      <c r="H180" s="354">
        <f t="shared" si="31"/>
        <v>32097.200000000001</v>
      </c>
      <c r="I180" s="461"/>
      <c r="J180" s="140">
        <f t="shared" si="32"/>
        <v>55383.718599999993</v>
      </c>
      <c r="K180" s="393">
        <v>56350</v>
      </c>
      <c r="M180" s="360"/>
      <c r="N180" s="469">
        <f t="shared" si="33"/>
        <v>966.28140000000712</v>
      </c>
      <c r="O180" s="143"/>
      <c r="P180" s="335"/>
      <c r="Q180" s="335"/>
    </row>
    <row r="181" spans="1:17" s="139" customFormat="1" ht="22.25" customHeight="1">
      <c r="A181" s="349" t="s">
        <v>499</v>
      </c>
      <c r="B181" s="359" t="s">
        <v>493</v>
      </c>
      <c r="C181" s="478">
        <v>1</v>
      </c>
      <c r="D181" s="274" t="s">
        <v>65</v>
      </c>
      <c r="E181" s="414">
        <f t="shared" si="30"/>
        <v>58000</v>
      </c>
      <c r="F181" s="353">
        <v>0.4466</v>
      </c>
      <c r="G181" s="200">
        <v>32097.200000000001</v>
      </c>
      <c r="H181" s="354">
        <f t="shared" si="31"/>
        <v>32097.200000000001</v>
      </c>
      <c r="I181" s="461"/>
      <c r="J181" s="140">
        <f t="shared" si="32"/>
        <v>55383.718599999993</v>
      </c>
      <c r="K181" s="393">
        <v>50900</v>
      </c>
      <c r="M181" s="360"/>
      <c r="N181" s="469">
        <f t="shared" si="33"/>
        <v>-4483.7185999999929</v>
      </c>
      <c r="O181" s="143"/>
      <c r="P181" s="335"/>
      <c r="Q181" s="335"/>
    </row>
    <row r="182" spans="1:17" s="139" customFormat="1" ht="22.25" customHeight="1">
      <c r="A182" s="349" t="s">
        <v>312</v>
      </c>
      <c r="B182" s="359" t="s">
        <v>315</v>
      </c>
      <c r="C182" s="478">
        <v>12</v>
      </c>
      <c r="D182" s="274" t="s">
        <v>65</v>
      </c>
      <c r="E182" s="414">
        <f t="shared" si="30"/>
        <v>0</v>
      </c>
      <c r="F182" s="353">
        <v>0.4466</v>
      </c>
      <c r="G182" s="200"/>
      <c r="H182" s="354">
        <f t="shared" si="31"/>
        <v>0</v>
      </c>
      <c r="I182" s="461"/>
      <c r="J182" s="140">
        <f t="shared" si="32"/>
        <v>0</v>
      </c>
      <c r="K182" s="393">
        <v>2400</v>
      </c>
      <c r="M182" s="360"/>
      <c r="N182" s="469">
        <f t="shared" si="33"/>
        <v>2400</v>
      </c>
      <c r="O182" s="143"/>
      <c r="P182" s="335"/>
      <c r="Q182" s="335"/>
    </row>
    <row r="183" spans="1:17" s="139" customFormat="1" ht="22.25" customHeight="1">
      <c r="A183" s="349" t="s">
        <v>443</v>
      </c>
      <c r="B183" s="359" t="s">
        <v>438</v>
      </c>
      <c r="C183" s="478">
        <v>24</v>
      </c>
      <c r="D183" s="274" t="s">
        <v>65</v>
      </c>
      <c r="E183" s="414">
        <f t="shared" si="30"/>
        <v>0</v>
      </c>
      <c r="F183" s="353">
        <v>0.4466</v>
      </c>
      <c r="G183" s="200"/>
      <c r="H183" s="354">
        <f t="shared" si="31"/>
        <v>0</v>
      </c>
      <c r="I183" s="461"/>
      <c r="J183" s="140">
        <f t="shared" si="32"/>
        <v>0</v>
      </c>
      <c r="K183" s="393">
        <v>800</v>
      </c>
      <c r="M183" s="360"/>
      <c r="N183" s="469">
        <f t="shared" si="33"/>
        <v>800</v>
      </c>
      <c r="O183" s="143"/>
      <c r="P183" s="335"/>
      <c r="Q183" s="335"/>
    </row>
    <row r="184" spans="1:17" ht="14.25" customHeight="1">
      <c r="B184" s="105"/>
      <c r="C184" s="105"/>
      <c r="D184" s="22"/>
      <c r="F184" s="6"/>
    </row>
    <row r="185" spans="1:17" s="139" customFormat="1" ht="22.25" customHeight="1">
      <c r="A185" s="349" t="s">
        <v>102</v>
      </c>
      <c r="B185" s="359" t="s">
        <v>93</v>
      </c>
      <c r="C185" s="478">
        <v>61</v>
      </c>
      <c r="D185" s="274" t="s">
        <v>141</v>
      </c>
      <c r="E185" s="414">
        <f>G185/(1-F185)</f>
        <v>0</v>
      </c>
      <c r="F185" s="353">
        <v>0.4466</v>
      </c>
      <c r="G185" s="200"/>
      <c r="H185" s="354">
        <f>G185*C185</f>
        <v>0</v>
      </c>
      <c r="I185" s="461"/>
      <c r="J185" s="140">
        <f>G185*1.19*(1+J$16)</f>
        <v>0</v>
      </c>
      <c r="K185" s="393">
        <v>1200</v>
      </c>
      <c r="M185" s="360"/>
      <c r="N185" s="469">
        <f>K185-J185</f>
        <v>1200</v>
      </c>
      <c r="O185" s="143"/>
      <c r="P185" s="335"/>
      <c r="Q185" s="335"/>
    </row>
    <row r="186" spans="1:17" ht="14.25" customHeight="1">
      <c r="B186" s="105"/>
      <c r="C186" s="105"/>
      <c r="D186" s="22"/>
      <c r="F186" s="6"/>
    </row>
    <row r="187" spans="1:17" s="139" customFormat="1" ht="22.25" customHeight="1">
      <c r="A187" s="349" t="s">
        <v>495</v>
      </c>
      <c r="B187" s="359" t="s">
        <v>489</v>
      </c>
      <c r="C187" s="478">
        <v>1</v>
      </c>
      <c r="D187" s="274" t="s">
        <v>65</v>
      </c>
      <c r="E187" s="414">
        <f>G187/(1-F187)</f>
        <v>0</v>
      </c>
      <c r="F187" s="353">
        <v>0.4466</v>
      </c>
      <c r="G187" s="200"/>
      <c r="H187" s="354">
        <f>G187*C187</f>
        <v>0</v>
      </c>
      <c r="I187" s="461"/>
      <c r="J187" s="140">
        <f>G187*1.19*(1+J$16)</f>
        <v>0</v>
      </c>
      <c r="K187" s="393">
        <v>35700</v>
      </c>
      <c r="M187" s="360"/>
      <c r="N187" s="469">
        <f>K187-J187</f>
        <v>35700</v>
      </c>
      <c r="O187" s="143"/>
      <c r="P187" s="335"/>
      <c r="Q187" s="335"/>
    </row>
    <row r="188" spans="1:17" ht="14.25" customHeight="1">
      <c r="B188" s="105"/>
      <c r="C188" s="105"/>
      <c r="D188" s="22"/>
      <c r="F188" s="6"/>
    </row>
    <row r="189" spans="1:17" ht="14.25" customHeight="1">
      <c r="B189" s="105"/>
      <c r="C189" s="105"/>
      <c r="D189" s="22"/>
      <c r="F189" s="6"/>
    </row>
    <row r="190" spans="1:17" s="331" customFormat="1" ht="22.25" customHeight="1">
      <c r="A190" s="336" t="s">
        <v>468</v>
      </c>
      <c r="B190" s="415" t="s">
        <v>487</v>
      </c>
      <c r="C190" s="477">
        <v>5</v>
      </c>
      <c r="D190" s="376" t="s">
        <v>65</v>
      </c>
      <c r="E190" s="413">
        <f>G190/(1-F190)</f>
        <v>9800</v>
      </c>
      <c r="F190" s="329">
        <v>0.4466</v>
      </c>
      <c r="G190" s="337">
        <v>5423.32</v>
      </c>
      <c r="H190" s="338">
        <f>G190*C190</f>
        <v>27116.6</v>
      </c>
      <c r="I190" s="460"/>
      <c r="J190" s="330">
        <f>G190*1.19*(1+J$16)</f>
        <v>9357.9386599999998</v>
      </c>
      <c r="K190" s="416">
        <v>8800</v>
      </c>
      <c r="M190" s="417"/>
      <c r="N190" s="468">
        <f>K190-J190</f>
        <v>-557.9386599999998</v>
      </c>
      <c r="O190" s="333"/>
      <c r="P190" s="334"/>
      <c r="Q190" s="334"/>
    </row>
    <row r="191" spans="1:17" ht="14.25" customHeight="1">
      <c r="A191" s="94" t="s">
        <v>488</v>
      </c>
      <c r="B191" s="105"/>
      <c r="C191" s="105"/>
      <c r="D191" s="22"/>
      <c r="F191" s="6"/>
    </row>
    <row r="192" spans="1:17" s="139" customFormat="1" ht="22.25" customHeight="1">
      <c r="A192" s="349" t="s">
        <v>432</v>
      </c>
      <c r="B192" s="359" t="s">
        <v>428</v>
      </c>
      <c r="C192" s="478">
        <v>4</v>
      </c>
      <c r="D192" s="274" t="s">
        <v>65</v>
      </c>
      <c r="E192" s="414">
        <f>G192/(1-F192)</f>
        <v>0</v>
      </c>
      <c r="F192" s="353">
        <v>0.4466</v>
      </c>
      <c r="G192" s="200"/>
      <c r="H192" s="354">
        <f>G192*C192</f>
        <v>0</v>
      </c>
      <c r="I192" s="461"/>
      <c r="J192" s="140">
        <f>G192*1.19*(1+J$16)</f>
        <v>0</v>
      </c>
      <c r="K192" s="393">
        <v>16950</v>
      </c>
      <c r="M192" s="360"/>
      <c r="N192" s="469">
        <f>K192-J192</f>
        <v>16950</v>
      </c>
      <c r="O192" s="143"/>
      <c r="P192" s="335"/>
      <c r="Q192" s="335"/>
    </row>
    <row r="193" spans="1:17" s="54" customFormat="1" ht="22.25" customHeight="1">
      <c r="A193" s="277"/>
      <c r="B193" s="479" t="s">
        <v>484</v>
      </c>
      <c r="C193" s="480">
        <v>100</v>
      </c>
      <c r="D193" s="274"/>
      <c r="E193" s="481">
        <f>G193/(1-F193)</f>
        <v>0</v>
      </c>
      <c r="F193" s="91">
        <v>0.4466</v>
      </c>
      <c r="G193" s="200"/>
      <c r="H193" s="52">
        <f>G193*C193</f>
        <v>0</v>
      </c>
      <c r="I193" s="482"/>
      <c r="J193" s="53">
        <f>G193*1.19*(1+J$16)</f>
        <v>0</v>
      </c>
      <c r="K193" s="448">
        <v>4000</v>
      </c>
      <c r="M193" s="255"/>
      <c r="N193" s="483"/>
      <c r="O193" s="449"/>
      <c r="P193" s="201"/>
      <c r="Q193" s="201"/>
    </row>
    <row r="194" spans="1:17" s="139" customFormat="1" ht="22.25" customHeight="1">
      <c r="A194" s="349" t="s">
        <v>443</v>
      </c>
      <c r="B194" s="359" t="s">
        <v>438</v>
      </c>
      <c r="C194" s="478">
        <v>24</v>
      </c>
      <c r="D194" s="274" t="s">
        <v>65</v>
      </c>
      <c r="E194" s="414">
        <f>G194/(1-F194)</f>
        <v>1500</v>
      </c>
      <c r="F194" s="353">
        <v>0.4466</v>
      </c>
      <c r="G194" s="200">
        <v>830.1</v>
      </c>
      <c r="H194" s="354">
        <f>G194*C194</f>
        <v>19922.400000000001</v>
      </c>
      <c r="I194" s="461"/>
      <c r="J194" s="140">
        <f>G194*1.19*(1+J$16)</f>
        <v>1432.33755</v>
      </c>
      <c r="K194" s="393">
        <v>800</v>
      </c>
      <c r="M194" s="360"/>
      <c r="N194" s="469">
        <f>K194-J194</f>
        <v>-632.33754999999996</v>
      </c>
      <c r="O194" s="143"/>
      <c r="P194" s="335"/>
      <c r="Q194" s="335"/>
    </row>
    <row r="195" spans="1:17" ht="14.25" customHeight="1">
      <c r="B195" s="105"/>
      <c r="C195" s="105"/>
      <c r="D195" s="22"/>
      <c r="F195" s="6"/>
    </row>
    <row r="196" spans="1:17" ht="14.25" customHeight="1">
      <c r="B196" s="105"/>
      <c r="C196" s="105"/>
      <c r="D196" s="22"/>
      <c r="F196" s="6"/>
    </row>
    <row r="197" spans="1:17" ht="14.25" customHeight="1">
      <c r="A197" s="96" t="s">
        <v>486</v>
      </c>
      <c r="B197" s="105"/>
      <c r="C197" s="105"/>
      <c r="D197" s="22"/>
      <c r="F197" s="6"/>
    </row>
    <row r="198" spans="1:17" s="331" customFormat="1" ht="22.25" customHeight="1">
      <c r="A198" s="336" t="s">
        <v>483</v>
      </c>
      <c r="B198" s="415" t="s">
        <v>481</v>
      </c>
      <c r="C198" s="473">
        <v>200</v>
      </c>
      <c r="D198" s="376" t="s">
        <v>65</v>
      </c>
      <c r="E198" s="413">
        <f>G198/(1-F198)</f>
        <v>914.99819298879652</v>
      </c>
      <c r="F198" s="340">
        <v>0.4466</v>
      </c>
      <c r="G198" s="262">
        <v>506.36</v>
      </c>
      <c r="H198" s="474">
        <f>G198*C198</f>
        <v>101272</v>
      </c>
      <c r="I198" s="460"/>
      <c r="J198" s="330">
        <f>G198*1.19*(1+J$16)</f>
        <v>873.72417999999993</v>
      </c>
      <c r="K198" s="416">
        <v>950</v>
      </c>
      <c r="M198" s="417"/>
      <c r="N198" s="468">
        <f>K198-J198</f>
        <v>76.275820000000067</v>
      </c>
      <c r="O198" s="333"/>
      <c r="P198" s="334">
        <v>4792</v>
      </c>
      <c r="Q198" s="334"/>
    </row>
    <row r="199" spans="1:17" ht="14.25" customHeight="1">
      <c r="B199" s="105"/>
      <c r="C199" s="105"/>
      <c r="D199" s="22"/>
      <c r="F199" s="6"/>
    </row>
    <row r="200" spans="1:17" ht="14.25" customHeight="1">
      <c r="A200" s="94" t="s">
        <v>485</v>
      </c>
      <c r="B200" s="105"/>
      <c r="C200" s="105"/>
      <c r="D200" s="22"/>
      <c r="F200" s="6"/>
    </row>
    <row r="201" spans="1:17" s="139" customFormat="1" ht="22.25" customHeight="1">
      <c r="A201" s="349" t="s">
        <v>312</v>
      </c>
      <c r="B201" s="359" t="s">
        <v>315</v>
      </c>
      <c r="C201" s="472">
        <v>12</v>
      </c>
      <c r="D201" s="380"/>
      <c r="E201" s="414">
        <f t="shared" ref="E201:E208" si="34">G201/(1-F201)</f>
        <v>0</v>
      </c>
      <c r="F201" s="353">
        <v>0.4466</v>
      </c>
      <c r="G201" s="352"/>
      <c r="H201" s="354">
        <f t="shared" ref="H201:H208" si="35">G201*C201</f>
        <v>0</v>
      </c>
      <c r="I201" s="461"/>
      <c r="J201" s="140">
        <f t="shared" ref="J201:J208" si="36">G201*1.19*(1+J$16)</f>
        <v>0</v>
      </c>
      <c r="K201" s="393">
        <v>2400</v>
      </c>
      <c r="M201" s="360"/>
      <c r="N201" s="469">
        <f>K201-J201</f>
        <v>2400</v>
      </c>
      <c r="O201" s="143"/>
      <c r="P201" s="335"/>
      <c r="Q201" s="335"/>
    </row>
    <row r="202" spans="1:17" s="139" customFormat="1" ht="22.25" customHeight="1">
      <c r="A202" s="349" t="s">
        <v>443</v>
      </c>
      <c r="B202" s="359" t="s">
        <v>438</v>
      </c>
      <c r="C202" s="465">
        <v>24</v>
      </c>
      <c r="D202" s="274"/>
      <c r="E202" s="414">
        <f t="shared" si="34"/>
        <v>0</v>
      </c>
      <c r="F202" s="353">
        <v>0.4466</v>
      </c>
      <c r="G202" s="200"/>
      <c r="H202" s="354">
        <f t="shared" si="35"/>
        <v>0</v>
      </c>
      <c r="I202" s="461"/>
      <c r="J202" s="140">
        <f t="shared" si="36"/>
        <v>0</v>
      </c>
      <c r="K202" s="393">
        <v>800</v>
      </c>
      <c r="M202" s="360"/>
      <c r="N202" s="469">
        <f>K202-J202</f>
        <v>800</v>
      </c>
      <c r="O202" s="143"/>
      <c r="P202" s="335"/>
      <c r="Q202" s="335"/>
    </row>
    <row r="203" spans="1:17" s="139" customFormat="1" ht="22.25" customHeight="1">
      <c r="A203" s="349" t="s">
        <v>474</v>
      </c>
      <c r="B203" s="359" t="s">
        <v>476</v>
      </c>
      <c r="C203" s="465">
        <v>2</v>
      </c>
      <c r="D203" s="274"/>
      <c r="E203" s="414">
        <f t="shared" si="34"/>
        <v>0</v>
      </c>
      <c r="F203" s="353">
        <v>0.4466</v>
      </c>
      <c r="G203" s="200"/>
      <c r="H203" s="354">
        <f t="shared" si="35"/>
        <v>0</v>
      </c>
      <c r="I203" s="461"/>
      <c r="J203" s="140">
        <f t="shared" si="36"/>
        <v>0</v>
      </c>
      <c r="K203" s="393">
        <v>29300</v>
      </c>
      <c r="M203" s="360"/>
      <c r="N203" s="469">
        <f>K203-J203</f>
        <v>29300</v>
      </c>
      <c r="O203" s="143"/>
      <c r="P203" s="335"/>
      <c r="Q203" s="335"/>
    </row>
    <row r="204" spans="1:17" s="139" customFormat="1" ht="22.25" customHeight="1">
      <c r="A204" s="349" t="s">
        <v>244</v>
      </c>
      <c r="B204" s="359" t="s">
        <v>233</v>
      </c>
      <c r="C204" s="465">
        <v>10</v>
      </c>
      <c r="D204" s="274"/>
      <c r="E204" s="414">
        <f t="shared" si="34"/>
        <v>0</v>
      </c>
      <c r="F204" s="353">
        <v>0.4466</v>
      </c>
      <c r="G204" s="200"/>
      <c r="H204" s="354">
        <f t="shared" si="35"/>
        <v>0</v>
      </c>
      <c r="I204" s="461"/>
      <c r="J204" s="140">
        <f t="shared" si="36"/>
        <v>0</v>
      </c>
      <c r="K204" s="393">
        <v>14500</v>
      </c>
      <c r="M204" s="360"/>
      <c r="N204" s="469">
        <f>K204-J204</f>
        <v>14500</v>
      </c>
      <c r="O204" s="143"/>
      <c r="P204" s="335"/>
      <c r="Q204" s="335"/>
    </row>
    <row r="205" spans="1:17" s="139" customFormat="1" ht="22.25" customHeight="1">
      <c r="A205" s="349" t="s">
        <v>482</v>
      </c>
      <c r="B205" s="359" t="s">
        <v>480</v>
      </c>
      <c r="C205" s="465">
        <v>10</v>
      </c>
      <c r="D205" s="274"/>
      <c r="E205" s="414">
        <f t="shared" si="34"/>
        <v>0</v>
      </c>
      <c r="F205" s="353">
        <v>0.4466</v>
      </c>
      <c r="G205" s="200"/>
      <c r="H205" s="354">
        <f t="shared" si="35"/>
        <v>0</v>
      </c>
      <c r="I205" s="461"/>
      <c r="J205" s="140">
        <f t="shared" si="36"/>
        <v>0</v>
      </c>
      <c r="K205" s="393">
        <v>10600</v>
      </c>
      <c r="M205" s="360"/>
      <c r="N205" s="469">
        <f>K205-J205</f>
        <v>10600</v>
      </c>
      <c r="O205" s="143"/>
      <c r="P205" s="335"/>
      <c r="Q205" s="335"/>
    </row>
    <row r="206" spans="1:17" s="139" customFormat="1" ht="22.25" customHeight="1">
      <c r="A206" s="349"/>
      <c r="B206" s="359" t="s">
        <v>484</v>
      </c>
      <c r="C206" s="465">
        <v>100</v>
      </c>
      <c r="D206" s="274"/>
      <c r="E206" s="414">
        <f t="shared" si="34"/>
        <v>0</v>
      </c>
      <c r="F206" s="353">
        <v>0.4466</v>
      </c>
      <c r="G206" s="200"/>
      <c r="H206" s="354">
        <f t="shared" si="35"/>
        <v>0</v>
      </c>
      <c r="I206" s="461"/>
      <c r="J206" s="140">
        <f t="shared" si="36"/>
        <v>0</v>
      </c>
      <c r="K206" s="393"/>
      <c r="L206" s="139" t="s">
        <v>343</v>
      </c>
      <c r="M206" s="360"/>
      <c r="N206" s="469">
        <v>550</v>
      </c>
      <c r="O206" s="143"/>
      <c r="P206" s="335"/>
      <c r="Q206" s="335"/>
    </row>
    <row r="207" spans="1:17" s="139" customFormat="1" ht="22.25" customHeight="1">
      <c r="A207" s="349" t="s">
        <v>122</v>
      </c>
      <c r="B207" s="470" t="s">
        <v>110</v>
      </c>
      <c r="C207" s="465">
        <v>24</v>
      </c>
      <c r="D207" s="274"/>
      <c r="E207" s="414">
        <f t="shared" si="34"/>
        <v>0</v>
      </c>
      <c r="F207" s="91">
        <v>0.4466</v>
      </c>
      <c r="G207" s="200"/>
      <c r="H207" s="52">
        <f t="shared" si="35"/>
        <v>0</v>
      </c>
      <c r="I207" s="461"/>
      <c r="J207" s="140">
        <f t="shared" si="36"/>
        <v>0</v>
      </c>
      <c r="K207" s="393">
        <v>4000</v>
      </c>
      <c r="M207" s="360"/>
      <c r="N207" s="469">
        <f>K207-J207</f>
        <v>4000</v>
      </c>
      <c r="O207" s="471"/>
      <c r="P207" s="335"/>
      <c r="Q207" s="335"/>
    </row>
    <row r="208" spans="1:17" s="139" customFormat="1" ht="22.25" customHeight="1">
      <c r="A208" s="349" t="s">
        <v>432</v>
      </c>
      <c r="B208" s="359" t="s">
        <v>428</v>
      </c>
      <c r="C208" s="465">
        <v>4</v>
      </c>
      <c r="D208" s="274"/>
      <c r="E208" s="414">
        <f t="shared" si="34"/>
        <v>0</v>
      </c>
      <c r="F208" s="353">
        <v>0.4466</v>
      </c>
      <c r="G208" s="200"/>
      <c r="H208" s="354">
        <f t="shared" si="35"/>
        <v>0</v>
      </c>
      <c r="I208" s="461"/>
      <c r="J208" s="140">
        <f t="shared" si="36"/>
        <v>0</v>
      </c>
      <c r="K208" s="393">
        <v>16950</v>
      </c>
      <c r="M208" s="360"/>
      <c r="N208" s="469">
        <f>K208-J208</f>
        <v>16950</v>
      </c>
      <c r="O208" s="143"/>
      <c r="P208" s="335"/>
      <c r="Q208" s="335"/>
    </row>
    <row r="209" spans="1:17" ht="14.25" customHeight="1">
      <c r="B209" s="105"/>
      <c r="C209" s="105"/>
      <c r="D209" s="22"/>
      <c r="F209" s="6"/>
    </row>
    <row r="210" spans="1:17" ht="14.25" customHeight="1">
      <c r="B210" s="105"/>
      <c r="C210" s="105"/>
      <c r="D210" s="22"/>
      <c r="F210" s="6"/>
    </row>
    <row r="211" spans="1:17" ht="14.25" customHeight="1">
      <c r="B211" s="105"/>
      <c r="C211" s="105"/>
      <c r="D211" s="22"/>
      <c r="F211" s="6"/>
    </row>
    <row r="212" spans="1:17" ht="14.25" customHeight="1">
      <c r="A212" s="98" t="s">
        <v>479</v>
      </c>
      <c r="B212" s="105"/>
      <c r="C212" s="105"/>
      <c r="D212" s="22"/>
      <c r="F212" s="6"/>
    </row>
    <row r="213" spans="1:17" s="139" customFormat="1" ht="22.25" customHeight="1">
      <c r="A213" s="349">
        <v>53201676</v>
      </c>
      <c r="B213" s="359" t="s">
        <v>477</v>
      </c>
      <c r="C213" s="465">
        <v>10</v>
      </c>
      <c r="D213" s="274" t="s">
        <v>65</v>
      </c>
      <c r="E213" s="414">
        <f>G213/(1-F213)</f>
        <v>6850</v>
      </c>
      <c r="F213" s="353">
        <v>0.4466</v>
      </c>
      <c r="G213" s="200">
        <v>3790.79</v>
      </c>
      <c r="H213" s="354">
        <f>G213*C213</f>
        <v>37907.9</v>
      </c>
      <c r="I213" s="461" t="s">
        <v>343</v>
      </c>
      <c r="J213" s="140">
        <f>G213*1.19*(1+J$16)</f>
        <v>6541.0081449999998</v>
      </c>
      <c r="K213" s="393">
        <v>6800</v>
      </c>
      <c r="M213" s="360"/>
      <c r="N213" s="469">
        <f>K213-J213</f>
        <v>258.99185500000021</v>
      </c>
      <c r="O213" s="143"/>
      <c r="P213" s="335"/>
      <c r="Q213" s="335"/>
    </row>
    <row r="214" spans="1:17" ht="14.25" customHeight="1">
      <c r="B214" s="105"/>
      <c r="C214" s="105"/>
      <c r="D214" s="22"/>
      <c r="F214" s="6"/>
    </row>
    <row r="215" spans="1:17" ht="14.25" customHeight="1">
      <c r="A215" s="98" t="s">
        <v>479</v>
      </c>
      <c r="B215" s="105"/>
      <c r="C215" s="105"/>
      <c r="D215" s="22"/>
      <c r="F215" s="6"/>
    </row>
    <row r="216" spans="1:17" s="139" customFormat="1" ht="22.25" customHeight="1">
      <c r="A216" s="349" t="s">
        <v>432</v>
      </c>
      <c r="B216" s="359" t="s">
        <v>428</v>
      </c>
      <c r="C216" s="465">
        <v>2</v>
      </c>
      <c r="D216" s="274" t="s">
        <v>65</v>
      </c>
      <c r="E216" s="414">
        <f t="shared" ref="E216:E223" si="37">G216/(1-F216)</f>
        <v>0</v>
      </c>
      <c r="F216" s="353">
        <v>0.4466</v>
      </c>
      <c r="G216" s="200"/>
      <c r="H216" s="354">
        <f>G216*C216</f>
        <v>0</v>
      </c>
      <c r="I216" s="461"/>
      <c r="J216" s="140">
        <f>G216*1.19*(1+J$16)/100</f>
        <v>0</v>
      </c>
      <c r="K216" s="393">
        <v>16950</v>
      </c>
      <c r="M216" s="360"/>
      <c r="N216" s="382">
        <f t="shared" ref="N216:N220" si="38">K216-J216</f>
        <v>16950</v>
      </c>
      <c r="O216" s="143"/>
      <c r="P216" s="335" t="s">
        <v>475</v>
      </c>
      <c r="Q216" s="335"/>
    </row>
    <row r="217" spans="1:17" s="139" customFormat="1" ht="22.25" customHeight="1">
      <c r="A217" s="349" t="s">
        <v>312</v>
      </c>
      <c r="B217" s="359" t="s">
        <v>315</v>
      </c>
      <c r="C217" s="465">
        <v>12</v>
      </c>
      <c r="D217" s="274" t="s">
        <v>65</v>
      </c>
      <c r="E217" s="414">
        <f t="shared" si="37"/>
        <v>0</v>
      </c>
      <c r="F217" s="353">
        <v>0.4466</v>
      </c>
      <c r="G217" s="200"/>
      <c r="H217" s="354">
        <f t="shared" ref="H217:H220" si="39">G217*C217</f>
        <v>0</v>
      </c>
      <c r="I217" s="461"/>
      <c r="J217" s="140">
        <f>G217*1.19*(1+J$16)/100</f>
        <v>0</v>
      </c>
      <c r="K217" s="393">
        <v>2400</v>
      </c>
      <c r="M217" s="360"/>
      <c r="N217" s="382">
        <f t="shared" si="38"/>
        <v>2400</v>
      </c>
      <c r="O217" s="143"/>
      <c r="P217" s="335" t="s">
        <v>475</v>
      </c>
      <c r="Q217" s="335"/>
    </row>
    <row r="218" spans="1:17" s="139" customFormat="1" ht="22.25" customHeight="1">
      <c r="A218" s="349" t="s">
        <v>474</v>
      </c>
      <c r="B218" s="359" t="s">
        <v>476</v>
      </c>
      <c r="C218" s="465">
        <v>2</v>
      </c>
      <c r="D218" s="274" t="s">
        <v>65</v>
      </c>
      <c r="E218" s="414">
        <f t="shared" si="37"/>
        <v>0</v>
      </c>
      <c r="F218" s="353">
        <v>0.4466</v>
      </c>
      <c r="G218" s="200"/>
      <c r="H218" s="354">
        <f t="shared" si="39"/>
        <v>0</v>
      </c>
      <c r="I218" s="461"/>
      <c r="J218" s="140">
        <f t="shared" ref="J218:J223" si="40">G218*1.19*(1+J$16)</f>
        <v>0</v>
      </c>
      <c r="K218" s="393">
        <v>29300</v>
      </c>
      <c r="M218" s="360"/>
      <c r="N218" s="382">
        <f t="shared" si="38"/>
        <v>29300</v>
      </c>
      <c r="O218" s="143"/>
      <c r="P218" s="335"/>
      <c r="Q218" s="335"/>
    </row>
    <row r="219" spans="1:17" s="139" customFormat="1" ht="22.25" customHeight="1">
      <c r="A219" s="349" t="s">
        <v>258</v>
      </c>
      <c r="B219" s="359" t="s">
        <v>316</v>
      </c>
      <c r="C219" s="466">
        <v>30</v>
      </c>
      <c r="D219" s="274" t="s">
        <v>65</v>
      </c>
      <c r="E219" s="414">
        <f t="shared" si="37"/>
        <v>0</v>
      </c>
      <c r="F219" s="353">
        <v>0.4466</v>
      </c>
      <c r="G219" s="200"/>
      <c r="H219" s="354">
        <f t="shared" si="39"/>
        <v>0</v>
      </c>
      <c r="I219" s="461"/>
      <c r="J219" s="140">
        <f t="shared" si="40"/>
        <v>0</v>
      </c>
      <c r="K219" s="393">
        <v>650</v>
      </c>
      <c r="M219" s="360"/>
      <c r="N219" s="382">
        <f t="shared" si="38"/>
        <v>650</v>
      </c>
      <c r="O219" s="143"/>
      <c r="P219" s="335"/>
      <c r="Q219" s="335"/>
    </row>
    <row r="220" spans="1:17" s="139" customFormat="1" ht="22.25" customHeight="1">
      <c r="A220" s="349" t="s">
        <v>271</v>
      </c>
      <c r="B220" s="359" t="s">
        <v>317</v>
      </c>
      <c r="C220" s="466">
        <v>30</v>
      </c>
      <c r="D220" s="274" t="s">
        <v>65</v>
      </c>
      <c r="E220" s="414">
        <f t="shared" si="37"/>
        <v>0</v>
      </c>
      <c r="F220" s="353">
        <v>0.4466</v>
      </c>
      <c r="G220" s="200"/>
      <c r="H220" s="354">
        <f t="shared" si="39"/>
        <v>0</v>
      </c>
      <c r="I220" s="461"/>
      <c r="J220" s="140">
        <f t="shared" si="40"/>
        <v>0</v>
      </c>
      <c r="K220" s="393">
        <v>800</v>
      </c>
      <c r="M220" s="360"/>
      <c r="N220" s="382">
        <f t="shared" si="38"/>
        <v>800</v>
      </c>
      <c r="O220" s="143"/>
      <c r="P220" s="335"/>
      <c r="Q220" s="335"/>
    </row>
    <row r="221" spans="1:17" s="139" customFormat="1" ht="22.25" customHeight="1">
      <c r="A221" s="349" t="s">
        <v>107</v>
      </c>
      <c r="B221" s="359" t="s">
        <v>318</v>
      </c>
      <c r="C221" s="466">
        <v>30</v>
      </c>
      <c r="D221" s="274" t="s">
        <v>65</v>
      </c>
      <c r="E221" s="414">
        <f t="shared" si="37"/>
        <v>0</v>
      </c>
      <c r="F221" s="353">
        <v>0.4466</v>
      </c>
      <c r="G221" s="200"/>
      <c r="H221" s="354">
        <f>G221*C221</f>
        <v>0</v>
      </c>
      <c r="I221" s="461"/>
      <c r="J221" s="140">
        <f t="shared" si="40"/>
        <v>0</v>
      </c>
      <c r="K221" s="467">
        <v>500</v>
      </c>
      <c r="M221" s="360"/>
      <c r="N221" s="382">
        <f>K221-J221</f>
        <v>500</v>
      </c>
      <c r="O221" s="143"/>
      <c r="P221" s="335"/>
      <c r="Q221" s="335"/>
    </row>
    <row r="222" spans="1:17" s="139" customFormat="1" ht="22.25" customHeight="1">
      <c r="A222" s="349" t="s">
        <v>245</v>
      </c>
      <c r="B222" s="359" t="s">
        <v>319</v>
      </c>
      <c r="C222" s="466">
        <v>30</v>
      </c>
      <c r="D222" s="274" t="s">
        <v>65</v>
      </c>
      <c r="E222" s="414">
        <f t="shared" si="37"/>
        <v>0</v>
      </c>
      <c r="F222" s="353">
        <v>0.4466</v>
      </c>
      <c r="G222" s="200"/>
      <c r="H222" s="354">
        <f t="shared" ref="H222:H223" si="41">G222*C222</f>
        <v>0</v>
      </c>
      <c r="I222" s="461"/>
      <c r="J222" s="140">
        <f t="shared" si="40"/>
        <v>0</v>
      </c>
      <c r="K222" s="467">
        <v>550</v>
      </c>
      <c r="M222" s="360"/>
      <c r="N222" s="382">
        <f t="shared" ref="N222:N223" si="42">K222-J222</f>
        <v>550</v>
      </c>
      <c r="O222" s="143"/>
      <c r="P222" s="335"/>
      <c r="Q222" s="335"/>
    </row>
    <row r="223" spans="1:17" s="139" customFormat="1" ht="22.25" customHeight="1">
      <c r="A223" s="349" t="s">
        <v>451</v>
      </c>
      <c r="B223" s="359" t="s">
        <v>448</v>
      </c>
      <c r="C223" s="466">
        <v>200</v>
      </c>
      <c r="D223" s="274" t="s">
        <v>65</v>
      </c>
      <c r="E223" s="414">
        <f t="shared" si="37"/>
        <v>0</v>
      </c>
      <c r="F223" s="353">
        <v>0.4466</v>
      </c>
      <c r="G223" s="200"/>
      <c r="H223" s="354">
        <f t="shared" si="41"/>
        <v>0</v>
      </c>
      <c r="I223" s="461"/>
      <c r="J223" s="140">
        <f t="shared" si="40"/>
        <v>0</v>
      </c>
      <c r="K223" s="467">
        <v>250</v>
      </c>
      <c r="M223" s="360"/>
      <c r="N223" s="382">
        <f t="shared" si="42"/>
        <v>250</v>
      </c>
      <c r="O223" s="143"/>
      <c r="P223" s="335"/>
      <c r="Q223" s="335"/>
    </row>
    <row r="224" spans="1:17" ht="14.25" customHeight="1">
      <c r="B224" s="105"/>
      <c r="C224" s="105"/>
      <c r="D224" s="22"/>
      <c r="F224" s="6"/>
    </row>
    <row r="225" spans="1:17" ht="14.25" customHeight="1">
      <c r="B225" s="105"/>
      <c r="C225" s="105"/>
      <c r="D225" s="22"/>
      <c r="F225" s="6"/>
    </row>
    <row r="226" spans="1:17" ht="14.25" customHeight="1">
      <c r="B226" s="105"/>
      <c r="C226" s="105"/>
      <c r="D226" s="22"/>
      <c r="F226" s="6"/>
    </row>
    <row r="227" spans="1:17" ht="14.25" customHeight="1">
      <c r="B227" s="105"/>
      <c r="C227" s="105"/>
      <c r="D227" s="22"/>
      <c r="F227" s="6"/>
    </row>
    <row r="228" spans="1:17" s="331" customFormat="1" ht="22.25" customHeight="1">
      <c r="A228" s="464" t="s">
        <v>474</v>
      </c>
      <c r="B228" s="415" t="s">
        <v>473</v>
      </c>
      <c r="C228" s="455">
        <v>2</v>
      </c>
      <c r="D228" s="272" t="s">
        <v>65</v>
      </c>
      <c r="E228" s="413">
        <f>G228/(1-F228)</f>
        <v>0</v>
      </c>
      <c r="F228" s="329">
        <v>0.4466</v>
      </c>
      <c r="G228" s="463"/>
      <c r="H228" s="338">
        <f>G228*C228</f>
        <v>0</v>
      </c>
      <c r="I228" s="460"/>
      <c r="J228" s="330">
        <f>G228*1.19*(1+J$16)</f>
        <v>0</v>
      </c>
      <c r="K228" s="416">
        <v>29300</v>
      </c>
      <c r="M228" s="417"/>
      <c r="N228" s="378">
        <f>K228-J228</f>
        <v>29300</v>
      </c>
      <c r="O228" s="333"/>
      <c r="P228" s="334"/>
      <c r="Q228" s="334"/>
    </row>
    <row r="229" spans="1:17" ht="14.25" customHeight="1">
      <c r="B229" s="105"/>
      <c r="C229" s="105"/>
      <c r="D229" s="22"/>
      <c r="F229" s="6"/>
    </row>
    <row r="230" spans="1:17" ht="14.25" customHeight="1">
      <c r="A230" s="98" t="s">
        <v>472</v>
      </c>
      <c r="B230" s="105"/>
      <c r="C230" s="105"/>
      <c r="D230" s="22"/>
      <c r="F230" s="6"/>
    </row>
    <row r="231" spans="1:17" s="139" customFormat="1" ht="22.25" customHeight="1">
      <c r="A231" s="349" t="s">
        <v>467</v>
      </c>
      <c r="B231" s="359" t="s">
        <v>470</v>
      </c>
      <c r="C231" s="373">
        <v>60</v>
      </c>
      <c r="D231" s="380" t="s">
        <v>65</v>
      </c>
      <c r="E231" s="414"/>
      <c r="F231" s="353">
        <v>0.4466</v>
      </c>
      <c r="G231" s="352"/>
      <c r="H231" s="354">
        <f>G231*C231</f>
        <v>0</v>
      </c>
      <c r="J231" s="140">
        <f>G231*1.19*(1+J$16)</f>
        <v>0</v>
      </c>
      <c r="K231" s="393"/>
      <c r="M231" s="360"/>
      <c r="N231" s="382">
        <f>K231-J231</f>
        <v>0</v>
      </c>
      <c r="O231" s="143"/>
      <c r="P231" s="335"/>
      <c r="Q231" s="335"/>
    </row>
    <row r="232" spans="1:17" s="139" customFormat="1" ht="22.25" customHeight="1">
      <c r="A232" s="349" t="s">
        <v>312</v>
      </c>
      <c r="B232" s="359" t="s">
        <v>315</v>
      </c>
      <c r="C232" s="373">
        <v>12</v>
      </c>
      <c r="D232" s="380" t="s">
        <v>65</v>
      </c>
      <c r="E232" s="414"/>
      <c r="F232" s="353">
        <v>0.4466</v>
      </c>
      <c r="G232" s="352"/>
      <c r="H232" s="354">
        <f>G232*C232</f>
        <v>0</v>
      </c>
      <c r="J232" s="140">
        <f>G232*1.19*(1+J$16)</f>
        <v>0</v>
      </c>
      <c r="K232" s="393"/>
      <c r="M232" s="360"/>
      <c r="N232" s="382">
        <f>K232-J232</f>
        <v>0</v>
      </c>
      <c r="O232" s="143"/>
      <c r="P232" s="335"/>
      <c r="Q232" s="335"/>
    </row>
    <row r="233" spans="1:17" s="139" customFormat="1" ht="22.25" customHeight="1">
      <c r="A233" s="349" t="s">
        <v>104</v>
      </c>
      <c r="B233" s="359" t="s">
        <v>97</v>
      </c>
      <c r="C233" s="373">
        <v>60</v>
      </c>
      <c r="D233" s="380" t="s">
        <v>65</v>
      </c>
      <c r="E233" s="414"/>
      <c r="F233" s="353">
        <v>0.4466</v>
      </c>
      <c r="G233" s="418">
        <v>791.36</v>
      </c>
      <c r="H233" s="354">
        <f>G233*C233</f>
        <v>47481.599999999999</v>
      </c>
      <c r="I233" s="461"/>
      <c r="J233" s="140">
        <f>G233*1.19*(1+J$16)</f>
        <v>1365.4916799999999</v>
      </c>
      <c r="K233" s="462">
        <v>1400</v>
      </c>
      <c r="M233" s="360"/>
      <c r="N233" s="382">
        <f>K233-J233</f>
        <v>34.50832000000014</v>
      </c>
      <c r="O233" s="143"/>
      <c r="P233" s="335"/>
      <c r="Q233" s="335"/>
    </row>
    <row r="234" spans="1:17" ht="14.25" customHeight="1">
      <c r="B234" s="105"/>
      <c r="C234" s="105"/>
      <c r="D234" s="22"/>
      <c r="F234" s="6"/>
    </row>
    <row r="235" spans="1:17" ht="14.25" customHeight="1">
      <c r="B235" s="105"/>
      <c r="C235" s="105"/>
      <c r="D235" s="22"/>
      <c r="F235" s="6"/>
    </row>
    <row r="236" spans="1:17" ht="14.25" customHeight="1">
      <c r="B236" s="105"/>
      <c r="C236" s="105"/>
      <c r="D236" s="22"/>
      <c r="F236" s="6"/>
    </row>
    <row r="237" spans="1:17" ht="14.25" customHeight="1">
      <c r="B237" s="105"/>
      <c r="C237" s="105"/>
      <c r="D237" s="22"/>
      <c r="F237" s="6"/>
    </row>
    <row r="238" spans="1:17" ht="14.25" customHeight="1">
      <c r="A238" s="94" t="s">
        <v>471</v>
      </c>
      <c r="B238" s="105"/>
      <c r="C238" s="105"/>
      <c r="D238" s="22"/>
      <c r="F238" s="6"/>
    </row>
    <row r="239" spans="1:17" s="139" customFormat="1" ht="22.25" customHeight="1">
      <c r="A239" s="349" t="s">
        <v>432</v>
      </c>
      <c r="B239" s="359" t="s">
        <v>428</v>
      </c>
      <c r="C239" s="373">
        <v>6</v>
      </c>
      <c r="D239" s="380" t="s">
        <v>65</v>
      </c>
      <c r="E239" s="414">
        <f t="shared" ref="E239:E246" si="43">G239/(1-$F$307)</f>
        <v>0</v>
      </c>
      <c r="F239" s="353">
        <v>0.4466</v>
      </c>
      <c r="G239" s="352"/>
      <c r="H239" s="354">
        <f t="shared" ref="H239:H246" si="44">G239*C239</f>
        <v>0</v>
      </c>
      <c r="J239" s="140">
        <f t="shared" ref="J239:J246" si="45">G239*1.19*(1+J$16)</f>
        <v>0</v>
      </c>
      <c r="K239" s="393">
        <v>16950</v>
      </c>
      <c r="M239" s="360"/>
      <c r="N239" s="382">
        <f>K239-J239</f>
        <v>16950</v>
      </c>
      <c r="O239" s="143"/>
      <c r="P239" s="335"/>
      <c r="Q239" s="335"/>
    </row>
    <row r="240" spans="1:17" s="139" customFormat="1" ht="22.25" customHeight="1">
      <c r="A240" s="349" t="s">
        <v>423</v>
      </c>
      <c r="B240" s="359" t="s">
        <v>411</v>
      </c>
      <c r="C240" s="373">
        <v>20</v>
      </c>
      <c r="D240" s="380" t="s">
        <v>65</v>
      </c>
      <c r="E240" s="414">
        <f t="shared" si="43"/>
        <v>0</v>
      </c>
      <c r="F240" s="353">
        <v>0.4466</v>
      </c>
      <c r="G240" s="352"/>
      <c r="H240" s="354">
        <f t="shared" si="44"/>
        <v>0</v>
      </c>
      <c r="J240" s="140">
        <f t="shared" si="45"/>
        <v>0</v>
      </c>
      <c r="K240" s="393">
        <v>2850</v>
      </c>
      <c r="M240" s="360"/>
      <c r="N240" s="382">
        <f>K240-J240</f>
        <v>2850</v>
      </c>
      <c r="O240" s="143"/>
      <c r="P240" s="335"/>
      <c r="Q240" s="335"/>
    </row>
    <row r="241" spans="1:17" s="139" customFormat="1" ht="22.25" customHeight="1">
      <c r="A241" s="349" t="s">
        <v>294</v>
      </c>
      <c r="B241" s="359" t="s">
        <v>314</v>
      </c>
      <c r="C241" s="373">
        <v>20</v>
      </c>
      <c r="D241" s="380" t="s">
        <v>65</v>
      </c>
      <c r="E241" s="414">
        <f t="shared" si="43"/>
        <v>0</v>
      </c>
      <c r="F241" s="353">
        <v>0.4466</v>
      </c>
      <c r="G241" s="352"/>
      <c r="H241" s="354">
        <f t="shared" si="44"/>
        <v>0</v>
      </c>
      <c r="J241" s="140">
        <f t="shared" si="45"/>
        <v>0</v>
      </c>
      <c r="K241" s="393">
        <v>3850</v>
      </c>
      <c r="M241" s="360"/>
      <c r="N241" s="382">
        <f>K241-J241</f>
        <v>3850</v>
      </c>
      <c r="O241" s="143"/>
      <c r="P241" s="335"/>
      <c r="Q241" s="335"/>
    </row>
    <row r="242" spans="1:17" s="139" customFormat="1" ht="22.25" customHeight="1">
      <c r="A242" s="349" t="s">
        <v>451</v>
      </c>
      <c r="B242" s="359" t="s">
        <v>448</v>
      </c>
      <c r="C242" s="373">
        <v>200</v>
      </c>
      <c r="D242" s="380" t="s">
        <v>65</v>
      </c>
      <c r="E242" s="414">
        <f t="shared" si="43"/>
        <v>0</v>
      </c>
      <c r="F242" s="353">
        <v>0.4466</v>
      </c>
      <c r="G242" s="352"/>
      <c r="H242" s="354">
        <f t="shared" si="44"/>
        <v>0</v>
      </c>
      <c r="J242" s="140">
        <f t="shared" si="45"/>
        <v>0</v>
      </c>
      <c r="K242" s="393">
        <v>250</v>
      </c>
      <c r="M242" s="360"/>
      <c r="N242" s="382">
        <f>K242-J242</f>
        <v>250</v>
      </c>
      <c r="O242" s="143"/>
      <c r="P242" s="335"/>
      <c r="Q242" s="335"/>
    </row>
    <row r="243" spans="1:17" s="139" customFormat="1" ht="22.25" customHeight="1">
      <c r="A243" s="349" t="s">
        <v>75</v>
      </c>
      <c r="B243" s="359" t="s">
        <v>238</v>
      </c>
      <c r="C243" s="373">
        <v>500</v>
      </c>
      <c r="D243" s="380" t="s">
        <v>65</v>
      </c>
      <c r="E243" s="414">
        <f t="shared" si="43"/>
        <v>0</v>
      </c>
      <c r="F243" s="353">
        <v>0.4466</v>
      </c>
      <c r="G243" s="352"/>
      <c r="H243" s="354">
        <f t="shared" si="44"/>
        <v>0</v>
      </c>
      <c r="J243" s="140">
        <f t="shared" si="45"/>
        <v>0</v>
      </c>
      <c r="K243" s="393">
        <v>10</v>
      </c>
      <c r="M243" s="360"/>
      <c r="N243" s="382">
        <f>K243-J243</f>
        <v>10</v>
      </c>
      <c r="O243" s="143"/>
      <c r="P243" s="335"/>
      <c r="Q243" s="335"/>
    </row>
    <row r="244" spans="1:17" s="139" customFormat="1" ht="22.25" customHeight="1">
      <c r="A244" s="349" t="s">
        <v>109</v>
      </c>
      <c r="B244" s="359" t="s">
        <v>239</v>
      </c>
      <c r="C244" s="373">
        <v>500</v>
      </c>
      <c r="D244" s="380" t="s">
        <v>65</v>
      </c>
      <c r="E244" s="414">
        <f t="shared" si="43"/>
        <v>0</v>
      </c>
      <c r="F244" s="353">
        <v>0.4466</v>
      </c>
      <c r="G244" s="352"/>
      <c r="H244" s="354">
        <f t="shared" si="44"/>
        <v>0</v>
      </c>
      <c r="J244" s="140">
        <f t="shared" si="45"/>
        <v>0</v>
      </c>
      <c r="K244" s="393">
        <v>10</v>
      </c>
      <c r="M244" s="360"/>
      <c r="N244" s="382">
        <f t="shared" ref="N244" si="46">K244-J244</f>
        <v>10</v>
      </c>
      <c r="O244" s="143"/>
      <c r="P244" s="335"/>
      <c r="Q244" s="335"/>
    </row>
    <row r="245" spans="1:17" s="139" customFormat="1" ht="22.25" customHeight="1">
      <c r="A245" s="349" t="s">
        <v>467</v>
      </c>
      <c r="B245" s="359" t="s">
        <v>470</v>
      </c>
      <c r="C245" s="373">
        <v>24</v>
      </c>
      <c r="D245" s="380" t="s">
        <v>65</v>
      </c>
      <c r="E245" s="414">
        <f t="shared" si="43"/>
        <v>0</v>
      </c>
      <c r="F245" s="353">
        <v>0.4466</v>
      </c>
      <c r="G245" s="352"/>
      <c r="H245" s="354">
        <f t="shared" si="44"/>
        <v>0</v>
      </c>
      <c r="J245" s="140">
        <f t="shared" si="45"/>
        <v>0</v>
      </c>
      <c r="K245" s="393">
        <v>2200</v>
      </c>
      <c r="M245" s="360"/>
      <c r="N245" s="382">
        <f>K245-J245</f>
        <v>2200</v>
      </c>
      <c r="O245" s="143"/>
      <c r="P245" s="335"/>
      <c r="Q245" s="335"/>
    </row>
    <row r="246" spans="1:17" s="139" customFormat="1" ht="22.25" customHeight="1">
      <c r="A246" s="349" t="s">
        <v>312</v>
      </c>
      <c r="B246" s="359" t="s">
        <v>315</v>
      </c>
      <c r="C246" s="373">
        <v>24</v>
      </c>
      <c r="D246" s="380" t="s">
        <v>65</v>
      </c>
      <c r="E246" s="414">
        <f t="shared" si="43"/>
        <v>0</v>
      </c>
      <c r="F246" s="353">
        <v>0.4466</v>
      </c>
      <c r="G246" s="352"/>
      <c r="H246" s="354">
        <f t="shared" si="44"/>
        <v>0</v>
      </c>
      <c r="J246" s="140">
        <f t="shared" si="45"/>
        <v>0</v>
      </c>
      <c r="K246" s="393">
        <v>2400</v>
      </c>
      <c r="M246" s="360"/>
      <c r="N246" s="382">
        <f>K246-J246</f>
        <v>2400</v>
      </c>
      <c r="O246" s="143"/>
      <c r="P246" s="335"/>
      <c r="Q246" s="335"/>
    </row>
    <row r="247" spans="1:17" ht="14.25" customHeight="1">
      <c r="A247" s="98" t="s">
        <v>469</v>
      </c>
      <c r="B247" s="105"/>
      <c r="C247" s="105"/>
      <c r="D247" s="22"/>
      <c r="F247" s="6"/>
    </row>
    <row r="248" spans="1:17" s="139" customFormat="1" ht="22.25" customHeight="1">
      <c r="A248" s="349" t="s">
        <v>468</v>
      </c>
      <c r="B248" s="359" t="s">
        <v>461</v>
      </c>
      <c r="C248" s="373">
        <v>5</v>
      </c>
      <c r="D248" s="380" t="s">
        <v>65</v>
      </c>
      <c r="E248" s="414">
        <f>G248/(1-$F$307)</f>
        <v>9800</v>
      </c>
      <c r="F248" s="353">
        <v>0.4466</v>
      </c>
      <c r="G248" s="352">
        <v>5423.32</v>
      </c>
      <c r="H248" s="354">
        <f>G248*C248</f>
        <v>27116.6</v>
      </c>
      <c r="J248" s="140">
        <f>G248*1.19*(1+J$16)</f>
        <v>9357.9386599999998</v>
      </c>
      <c r="K248" s="393">
        <v>8800</v>
      </c>
      <c r="L248" s="139" t="s">
        <v>37</v>
      </c>
      <c r="M248" s="360"/>
      <c r="N248" s="382">
        <f>K248-J248</f>
        <v>-557.9386599999998</v>
      </c>
      <c r="O248" s="143"/>
      <c r="P248" s="335"/>
      <c r="Q248" s="335"/>
    </row>
    <row r="249" spans="1:17" ht="22.25" customHeight="1">
      <c r="A249"/>
      <c r="B249"/>
      <c r="C249"/>
      <c r="O249"/>
    </row>
    <row r="250" spans="1:17" s="139" customFormat="1" ht="22.25" customHeight="1">
      <c r="A250" s="349" t="s">
        <v>456</v>
      </c>
      <c r="B250" s="359" t="s">
        <v>458</v>
      </c>
      <c r="C250" s="373">
        <v>6</v>
      </c>
      <c r="D250" s="380" t="s">
        <v>65</v>
      </c>
      <c r="E250" s="414">
        <f t="shared" ref="E250:E259" si="47">G250/(1-$F$307)</f>
        <v>0</v>
      </c>
      <c r="F250" s="353">
        <v>0.4466</v>
      </c>
      <c r="G250" s="352"/>
      <c r="H250" s="354">
        <f t="shared" ref="H250:H259" si="48">G250*C250</f>
        <v>0</v>
      </c>
      <c r="J250" s="140">
        <f t="shared" ref="J250:J259" si="49">G250*1.19*(1+J$16)</f>
        <v>0</v>
      </c>
      <c r="K250" s="393">
        <v>6960</v>
      </c>
      <c r="M250" s="360"/>
      <c r="N250" s="382">
        <f t="shared" ref="N250:N259" si="50">K250-J250</f>
        <v>6960</v>
      </c>
      <c r="O250" s="143"/>
      <c r="P250" s="335"/>
      <c r="Q250" s="335"/>
    </row>
    <row r="251" spans="1:17" s="139" customFormat="1" ht="22.25" customHeight="1">
      <c r="A251" s="349" t="s">
        <v>467</v>
      </c>
      <c r="B251" s="359" t="s">
        <v>459</v>
      </c>
      <c r="C251" s="373">
        <v>24</v>
      </c>
      <c r="D251" s="380" t="s">
        <v>65</v>
      </c>
      <c r="E251" s="414">
        <f t="shared" si="47"/>
        <v>0</v>
      </c>
      <c r="F251" s="353">
        <v>0.4466</v>
      </c>
      <c r="G251" s="352"/>
      <c r="H251" s="354">
        <f t="shared" si="48"/>
        <v>0</v>
      </c>
      <c r="J251" s="140">
        <f t="shared" si="49"/>
        <v>0</v>
      </c>
      <c r="K251" s="393">
        <v>2200</v>
      </c>
      <c r="M251" s="360"/>
      <c r="N251" s="382">
        <f t="shared" si="50"/>
        <v>2200</v>
      </c>
      <c r="O251" s="143"/>
      <c r="P251" s="335"/>
      <c r="Q251" s="335"/>
    </row>
    <row r="252" spans="1:17" s="139" customFormat="1" ht="22.25" customHeight="1">
      <c r="A252" s="349" t="s">
        <v>441</v>
      </c>
      <c r="B252" s="359" t="s">
        <v>460</v>
      </c>
      <c r="C252" s="373">
        <v>18</v>
      </c>
      <c r="D252" s="380" t="s">
        <v>65</v>
      </c>
      <c r="E252" s="414">
        <f t="shared" si="47"/>
        <v>0</v>
      </c>
      <c r="F252" s="353">
        <v>0.4466</v>
      </c>
      <c r="G252" s="352"/>
      <c r="H252" s="354">
        <f t="shared" si="48"/>
        <v>0</v>
      </c>
      <c r="J252" s="140">
        <f t="shared" si="49"/>
        <v>0</v>
      </c>
      <c r="K252" s="393">
        <v>2750</v>
      </c>
      <c r="M252" s="360"/>
      <c r="N252" s="382">
        <f t="shared" si="50"/>
        <v>2750</v>
      </c>
      <c r="O252" s="143"/>
      <c r="P252" s="335"/>
      <c r="Q252" s="335"/>
    </row>
    <row r="253" spans="1:17" s="139" customFormat="1" ht="22.25" customHeight="1">
      <c r="A253" s="349" t="s">
        <v>432</v>
      </c>
      <c r="B253" s="359" t="s">
        <v>462</v>
      </c>
      <c r="C253" s="370">
        <v>6</v>
      </c>
      <c r="D253" s="380" t="s">
        <v>65</v>
      </c>
      <c r="E253" s="414">
        <f t="shared" si="47"/>
        <v>0</v>
      </c>
      <c r="F253" s="353">
        <v>0.4466</v>
      </c>
      <c r="G253" s="352"/>
      <c r="H253" s="354">
        <f t="shared" si="48"/>
        <v>0</v>
      </c>
      <c r="J253" s="140">
        <f t="shared" si="49"/>
        <v>0</v>
      </c>
      <c r="K253" s="393">
        <v>16950</v>
      </c>
      <c r="M253" s="360"/>
      <c r="N253" s="382">
        <f t="shared" si="50"/>
        <v>16950</v>
      </c>
      <c r="O253" s="143"/>
      <c r="P253" s="335"/>
      <c r="Q253" s="335"/>
    </row>
    <row r="254" spans="1:17" s="139" customFormat="1" ht="22.25" customHeight="1">
      <c r="A254" s="349" t="s">
        <v>423</v>
      </c>
      <c r="B254" s="359" t="s">
        <v>463</v>
      </c>
      <c r="C254" s="370">
        <v>20</v>
      </c>
      <c r="D254" s="380" t="s">
        <v>65</v>
      </c>
      <c r="E254" s="414">
        <f t="shared" si="47"/>
        <v>0</v>
      </c>
      <c r="F254" s="353">
        <v>0.4466</v>
      </c>
      <c r="G254" s="352"/>
      <c r="H254" s="354">
        <f t="shared" si="48"/>
        <v>0</v>
      </c>
      <c r="J254" s="140">
        <f t="shared" si="49"/>
        <v>0</v>
      </c>
      <c r="K254" s="393">
        <v>2850</v>
      </c>
      <c r="M254" s="360"/>
      <c r="N254" s="382">
        <f t="shared" si="50"/>
        <v>2850</v>
      </c>
      <c r="O254" s="143"/>
      <c r="P254" s="335"/>
      <c r="Q254" s="335"/>
    </row>
    <row r="255" spans="1:17" s="139" customFormat="1" ht="22.25" customHeight="1">
      <c r="A255" s="349" t="s">
        <v>294</v>
      </c>
      <c r="B255" s="359" t="s">
        <v>290</v>
      </c>
      <c r="C255" s="370">
        <v>20</v>
      </c>
      <c r="D255" s="380" t="s">
        <v>65</v>
      </c>
      <c r="E255" s="414">
        <f t="shared" si="47"/>
        <v>0</v>
      </c>
      <c r="F255" s="353">
        <v>0.4466</v>
      </c>
      <c r="G255" s="352"/>
      <c r="H255" s="354">
        <f t="shared" si="48"/>
        <v>0</v>
      </c>
      <c r="J255" s="140">
        <f t="shared" si="49"/>
        <v>0</v>
      </c>
      <c r="K255" s="393">
        <v>3850</v>
      </c>
      <c r="M255" s="360"/>
      <c r="N255" s="382">
        <f t="shared" si="50"/>
        <v>3850</v>
      </c>
      <c r="O255" s="143"/>
      <c r="P255" s="335"/>
      <c r="Q255" s="335"/>
    </row>
    <row r="256" spans="1:17" s="139" customFormat="1" ht="22.25" customHeight="1">
      <c r="A256" s="349" t="s">
        <v>442</v>
      </c>
      <c r="B256" s="359" t="s">
        <v>464</v>
      </c>
      <c r="C256" s="370">
        <v>50</v>
      </c>
      <c r="D256" s="380" t="s">
        <v>65</v>
      </c>
      <c r="E256" s="414">
        <f t="shared" si="47"/>
        <v>0</v>
      </c>
      <c r="F256" s="353">
        <v>0.4466</v>
      </c>
      <c r="G256" s="352"/>
      <c r="H256" s="354">
        <f t="shared" si="48"/>
        <v>0</v>
      </c>
      <c r="J256" s="140">
        <f t="shared" si="49"/>
        <v>0</v>
      </c>
      <c r="K256" s="393">
        <v>1600</v>
      </c>
      <c r="M256" s="360"/>
      <c r="N256" s="382">
        <f t="shared" si="50"/>
        <v>1600</v>
      </c>
      <c r="O256" s="143"/>
      <c r="P256" s="335"/>
      <c r="Q256" s="335"/>
    </row>
    <row r="257" spans="1:17" s="139" customFormat="1" ht="22.25" customHeight="1">
      <c r="A257" s="349" t="s">
        <v>312</v>
      </c>
      <c r="B257" s="359" t="s">
        <v>325</v>
      </c>
      <c r="C257" s="370">
        <v>24</v>
      </c>
      <c r="D257" s="380" t="s">
        <v>65</v>
      </c>
      <c r="E257" s="414">
        <f t="shared" si="47"/>
        <v>0</v>
      </c>
      <c r="F257" s="353">
        <v>0.4466</v>
      </c>
      <c r="G257" s="352"/>
      <c r="H257" s="354">
        <f t="shared" si="48"/>
        <v>0</v>
      </c>
      <c r="J257" s="140">
        <f t="shared" si="49"/>
        <v>0</v>
      </c>
      <c r="K257" s="393">
        <v>2400</v>
      </c>
      <c r="M257" s="360"/>
      <c r="N257" s="382">
        <f t="shared" si="50"/>
        <v>2400</v>
      </c>
      <c r="O257" s="143"/>
      <c r="P257" s="335"/>
      <c r="Q257" s="335"/>
    </row>
    <row r="258" spans="1:17" s="139" customFormat="1" ht="22.25" customHeight="1">
      <c r="A258" s="349" t="s">
        <v>451</v>
      </c>
      <c r="B258" s="359" t="s">
        <v>465</v>
      </c>
      <c r="C258" s="370">
        <v>200</v>
      </c>
      <c r="D258" s="380" t="s">
        <v>65</v>
      </c>
      <c r="E258" s="414">
        <f t="shared" si="47"/>
        <v>0</v>
      </c>
      <c r="F258" s="353">
        <v>0.4466</v>
      </c>
      <c r="G258" s="352"/>
      <c r="H258" s="354">
        <f t="shared" si="48"/>
        <v>0</v>
      </c>
      <c r="J258" s="140">
        <f t="shared" si="49"/>
        <v>0</v>
      </c>
      <c r="K258" s="393">
        <v>250</v>
      </c>
      <c r="M258" s="360"/>
      <c r="N258" s="382">
        <f t="shared" si="50"/>
        <v>250</v>
      </c>
      <c r="O258" s="143"/>
      <c r="P258" s="335"/>
      <c r="Q258" s="335"/>
    </row>
    <row r="259" spans="1:17" s="139" customFormat="1" ht="22.25" customHeight="1">
      <c r="A259" s="349" t="s">
        <v>452</v>
      </c>
      <c r="B259" s="359" t="s">
        <v>466</v>
      </c>
      <c r="C259" s="370">
        <v>20</v>
      </c>
      <c r="D259" s="380" t="s">
        <v>65</v>
      </c>
      <c r="E259" s="414">
        <f t="shared" si="47"/>
        <v>0</v>
      </c>
      <c r="F259" s="353">
        <v>0.4466</v>
      </c>
      <c r="G259" s="352"/>
      <c r="H259" s="354">
        <f t="shared" si="48"/>
        <v>0</v>
      </c>
      <c r="J259" s="140">
        <f t="shared" si="49"/>
        <v>0</v>
      </c>
      <c r="K259" s="393">
        <v>1700</v>
      </c>
      <c r="M259" s="360"/>
      <c r="N259" s="382">
        <f t="shared" si="50"/>
        <v>1700</v>
      </c>
      <c r="O259" s="143"/>
      <c r="P259" s="335"/>
      <c r="Q259" s="335"/>
    </row>
    <row r="260" spans="1:17" s="21" customFormat="1" ht="22.25" customHeight="1">
      <c r="A260" s="450"/>
      <c r="C260" s="444"/>
      <c r="D260" s="405"/>
      <c r="E260" s="451"/>
      <c r="F260" s="407"/>
      <c r="G260" s="452"/>
      <c r="H260" s="36"/>
      <c r="J260" s="37"/>
      <c r="K260" s="256"/>
      <c r="M260" s="453"/>
      <c r="N260" s="412"/>
      <c r="O260" s="256"/>
      <c r="P260" s="171"/>
      <c r="Q260" s="171"/>
    </row>
    <row r="261" spans="1:17" s="21" customFormat="1" ht="22.25" customHeight="1">
      <c r="A261" s="454" t="s">
        <v>457</v>
      </c>
      <c r="C261" s="444"/>
      <c r="D261" s="405"/>
      <c r="E261" s="451"/>
      <c r="F261" s="407"/>
      <c r="G261" s="452"/>
      <c r="H261" s="36"/>
      <c r="J261" s="37"/>
      <c r="K261" s="256"/>
      <c r="M261" s="453"/>
      <c r="N261" s="412"/>
      <c r="O261" s="256"/>
      <c r="P261" s="171"/>
      <c r="Q261" s="171"/>
    </row>
    <row r="262" spans="1:17" s="139" customFormat="1" ht="22.25" customHeight="1">
      <c r="A262" s="349" t="s">
        <v>441</v>
      </c>
      <c r="B262" s="359" t="s">
        <v>436</v>
      </c>
      <c r="C262" s="370">
        <v>36</v>
      </c>
      <c r="D262" s="380" t="s">
        <v>65</v>
      </c>
      <c r="E262" s="414">
        <f t="shared" ref="E262:E272" si="51">G262/(1-$F$307)</f>
        <v>0</v>
      </c>
      <c r="F262" s="353">
        <v>0.4466</v>
      </c>
      <c r="G262" s="352"/>
      <c r="H262" s="354">
        <f t="shared" ref="H262" si="52">G262*C262</f>
        <v>0</v>
      </c>
      <c r="J262" s="140">
        <f t="shared" ref="J262:J271" si="53">G262*1.19*(1+J$16)</f>
        <v>0</v>
      </c>
      <c r="K262" s="393">
        <v>2750</v>
      </c>
      <c r="M262" s="360"/>
      <c r="N262" s="382">
        <f>K262-J262</f>
        <v>2750</v>
      </c>
      <c r="O262" s="143"/>
      <c r="P262" s="335"/>
      <c r="Q262" s="335"/>
    </row>
    <row r="263" spans="1:17" s="139" customFormat="1" ht="22.25" customHeight="1">
      <c r="A263" s="349" t="s">
        <v>432</v>
      </c>
      <c r="B263" s="359" t="s">
        <v>428</v>
      </c>
      <c r="C263" s="370">
        <v>6</v>
      </c>
      <c r="D263" s="380" t="s">
        <v>65</v>
      </c>
      <c r="E263" s="414">
        <f t="shared" si="51"/>
        <v>0</v>
      </c>
      <c r="F263" s="353">
        <v>0.4466</v>
      </c>
      <c r="G263" s="352"/>
      <c r="H263" s="354">
        <f t="shared" ref="H263:H270" si="54">G263*C263</f>
        <v>0</v>
      </c>
      <c r="J263" s="140">
        <f t="shared" si="53"/>
        <v>0</v>
      </c>
      <c r="K263" s="393">
        <v>16950</v>
      </c>
      <c r="M263" s="360"/>
      <c r="N263" s="382">
        <f t="shared" ref="N263:N270" si="55">K263-J263</f>
        <v>16950</v>
      </c>
      <c r="O263" s="143"/>
      <c r="P263" s="335"/>
      <c r="Q263" s="335"/>
    </row>
    <row r="264" spans="1:17" s="139" customFormat="1" ht="22.25" customHeight="1">
      <c r="A264" s="349" t="s">
        <v>423</v>
      </c>
      <c r="B264" s="359" t="s">
        <v>411</v>
      </c>
      <c r="C264" s="370">
        <v>20</v>
      </c>
      <c r="D264" s="380" t="s">
        <v>65</v>
      </c>
      <c r="E264" s="414">
        <f t="shared" si="51"/>
        <v>0</v>
      </c>
      <c r="F264" s="353">
        <v>0.4466</v>
      </c>
      <c r="G264" s="352"/>
      <c r="H264" s="354">
        <f t="shared" si="54"/>
        <v>0</v>
      </c>
      <c r="J264" s="140">
        <f t="shared" si="53"/>
        <v>0</v>
      </c>
      <c r="K264" s="393">
        <v>2850</v>
      </c>
      <c r="M264" s="360"/>
      <c r="N264" s="382">
        <f t="shared" si="55"/>
        <v>2850</v>
      </c>
      <c r="O264" s="143"/>
      <c r="P264" s="335"/>
      <c r="Q264" s="335"/>
    </row>
    <row r="265" spans="1:17" s="139" customFormat="1" ht="22.25" customHeight="1">
      <c r="A265" s="349" t="s">
        <v>294</v>
      </c>
      <c r="B265" s="359" t="s">
        <v>314</v>
      </c>
      <c r="C265" s="370">
        <v>20</v>
      </c>
      <c r="D265" s="380" t="s">
        <v>65</v>
      </c>
      <c r="E265" s="414">
        <f t="shared" si="51"/>
        <v>0</v>
      </c>
      <c r="F265" s="353">
        <v>0.4466</v>
      </c>
      <c r="G265" s="352"/>
      <c r="H265" s="354">
        <f t="shared" si="54"/>
        <v>0</v>
      </c>
      <c r="J265" s="140">
        <f t="shared" si="53"/>
        <v>0</v>
      </c>
      <c r="K265" s="393">
        <v>3850</v>
      </c>
      <c r="L265" s="139" t="s">
        <v>37</v>
      </c>
      <c r="M265" s="360"/>
      <c r="N265" s="382">
        <f t="shared" si="55"/>
        <v>3850</v>
      </c>
      <c r="O265" s="143"/>
      <c r="P265" s="335"/>
      <c r="Q265" s="335"/>
    </row>
    <row r="266" spans="1:17" s="139" customFormat="1" ht="22.25" customHeight="1">
      <c r="A266" s="349" t="s">
        <v>442</v>
      </c>
      <c r="B266" s="359" t="s">
        <v>437</v>
      </c>
      <c r="C266" s="370">
        <v>50</v>
      </c>
      <c r="D266" s="380" t="s">
        <v>65</v>
      </c>
      <c r="E266" s="414">
        <f t="shared" si="51"/>
        <v>0</v>
      </c>
      <c r="F266" s="353">
        <v>0.4466</v>
      </c>
      <c r="G266" s="352"/>
      <c r="H266" s="354">
        <f>G266*C266</f>
        <v>0</v>
      </c>
      <c r="J266" s="140">
        <f t="shared" si="53"/>
        <v>0</v>
      </c>
      <c r="K266" s="393">
        <v>1600</v>
      </c>
      <c r="M266" s="360"/>
      <c r="N266" s="382">
        <f>K266-J266</f>
        <v>1600</v>
      </c>
      <c r="O266" s="143"/>
      <c r="P266" s="335"/>
      <c r="Q266" s="335"/>
    </row>
    <row r="267" spans="1:17" s="139" customFormat="1" ht="22.25" customHeight="1">
      <c r="A267" s="349" t="s">
        <v>312</v>
      </c>
      <c r="B267" s="359" t="s">
        <v>315</v>
      </c>
      <c r="C267" s="370">
        <v>24</v>
      </c>
      <c r="D267" s="380" t="s">
        <v>65</v>
      </c>
      <c r="E267" s="414">
        <f t="shared" si="51"/>
        <v>0</v>
      </c>
      <c r="F267" s="353">
        <v>0.4466</v>
      </c>
      <c r="G267" s="352"/>
      <c r="H267" s="354">
        <f>G267*C267</f>
        <v>0</v>
      </c>
      <c r="J267" s="140">
        <f t="shared" si="53"/>
        <v>0</v>
      </c>
      <c r="K267" s="393">
        <v>2400</v>
      </c>
      <c r="M267" s="360"/>
      <c r="N267" s="382">
        <f>K267-J267</f>
        <v>2400</v>
      </c>
      <c r="O267" s="143"/>
      <c r="P267" s="335"/>
      <c r="Q267" s="335"/>
    </row>
    <row r="268" spans="1:17" s="139" customFormat="1" ht="22.25" customHeight="1">
      <c r="A268" s="349" t="s">
        <v>443</v>
      </c>
      <c r="B268" s="359" t="s">
        <v>438</v>
      </c>
      <c r="C268" s="370">
        <v>24</v>
      </c>
      <c r="D268" s="380" t="s">
        <v>65</v>
      </c>
      <c r="E268" s="414">
        <f t="shared" si="51"/>
        <v>0</v>
      </c>
      <c r="F268" s="353">
        <v>0.4466</v>
      </c>
      <c r="G268" s="352"/>
      <c r="H268" s="354">
        <f>G268*C268</f>
        <v>0</v>
      </c>
      <c r="J268" s="140">
        <f t="shared" si="53"/>
        <v>0</v>
      </c>
      <c r="K268" s="393">
        <v>1500</v>
      </c>
      <c r="M268" s="360"/>
      <c r="N268" s="382">
        <f>K268-J268</f>
        <v>1500</v>
      </c>
      <c r="O268" s="143"/>
      <c r="P268" s="335"/>
      <c r="Q268" s="335"/>
    </row>
    <row r="269" spans="1:17" s="139" customFormat="1" ht="22.25" customHeight="1">
      <c r="A269" s="349" t="s">
        <v>244</v>
      </c>
      <c r="B269" s="359" t="s">
        <v>233</v>
      </c>
      <c r="C269" s="370">
        <v>10</v>
      </c>
      <c r="D269" s="380" t="s">
        <v>65</v>
      </c>
      <c r="E269" s="414">
        <f t="shared" si="51"/>
        <v>0</v>
      </c>
      <c r="F269" s="353">
        <v>0.4466</v>
      </c>
      <c r="G269" s="352"/>
      <c r="H269" s="354">
        <f t="shared" si="54"/>
        <v>0</v>
      </c>
      <c r="J269" s="140">
        <f t="shared" si="53"/>
        <v>0</v>
      </c>
      <c r="K269" s="393">
        <v>14500</v>
      </c>
      <c r="M269" s="360"/>
      <c r="N269" s="382">
        <f t="shared" si="55"/>
        <v>14500</v>
      </c>
      <c r="O269" s="143"/>
      <c r="P269" s="335"/>
      <c r="Q269" s="335"/>
    </row>
    <row r="270" spans="1:17" s="139" customFormat="1" ht="22.25" customHeight="1">
      <c r="A270" s="349" t="s">
        <v>451</v>
      </c>
      <c r="B270" s="359" t="s">
        <v>448</v>
      </c>
      <c r="C270" s="370">
        <v>200</v>
      </c>
      <c r="D270" s="380" t="s">
        <v>65</v>
      </c>
      <c r="E270" s="414">
        <f t="shared" si="51"/>
        <v>0</v>
      </c>
      <c r="F270" s="353">
        <v>0.4466</v>
      </c>
      <c r="G270" s="352"/>
      <c r="H270" s="354">
        <f t="shared" si="54"/>
        <v>0</v>
      </c>
      <c r="J270" s="140">
        <f t="shared" si="53"/>
        <v>0</v>
      </c>
      <c r="K270" s="393">
        <v>250</v>
      </c>
      <c r="M270" s="360"/>
      <c r="N270" s="382">
        <f t="shared" si="55"/>
        <v>250</v>
      </c>
      <c r="O270" s="143"/>
      <c r="P270" s="335"/>
      <c r="Q270" s="335"/>
    </row>
    <row r="271" spans="1:17" s="359" customFormat="1" ht="22.25" customHeight="1">
      <c r="A271" s="374" t="s">
        <v>452</v>
      </c>
      <c r="B271" s="359" t="s">
        <v>449</v>
      </c>
      <c r="C271" s="370">
        <v>20</v>
      </c>
      <c r="D271" s="380" t="s">
        <v>65</v>
      </c>
      <c r="E271" s="414">
        <f t="shared" si="51"/>
        <v>0</v>
      </c>
      <c r="F271" s="456">
        <v>0.4466</v>
      </c>
      <c r="G271" s="396"/>
      <c r="H271" s="138">
        <f t="shared" ref="H271" si="56">G271*C271</f>
        <v>0</v>
      </c>
      <c r="J271" s="457">
        <f t="shared" si="53"/>
        <v>0</v>
      </c>
      <c r="K271" s="150">
        <v>1700</v>
      </c>
      <c r="M271" s="360"/>
      <c r="N271" s="382">
        <f t="shared" ref="N271" si="57">K271-J271</f>
        <v>1700</v>
      </c>
      <c r="O271" s="150"/>
      <c r="P271" s="458"/>
      <c r="Q271" s="458"/>
    </row>
    <row r="272" spans="1:17" s="139" customFormat="1" ht="22.25" customHeight="1">
      <c r="A272" s="349" t="s">
        <v>456</v>
      </c>
      <c r="B272" s="359" t="s">
        <v>455</v>
      </c>
      <c r="C272" s="373">
        <v>12</v>
      </c>
      <c r="D272" s="380" t="s">
        <v>65</v>
      </c>
      <c r="E272" s="414">
        <f t="shared" si="51"/>
        <v>7361.998554391037</v>
      </c>
      <c r="F272" s="353">
        <v>0.4466</v>
      </c>
      <c r="G272" s="352">
        <v>4074.13</v>
      </c>
      <c r="H272" s="354">
        <f t="shared" ref="H272" si="58">G272*C272</f>
        <v>48889.56</v>
      </c>
      <c r="J272" s="140">
        <f>G272*1.19*(1+J$16)</f>
        <v>7029.9113149999994</v>
      </c>
      <c r="K272" s="393">
        <v>6960</v>
      </c>
      <c r="M272" s="360"/>
      <c r="N272" s="382">
        <f t="shared" ref="N272" si="59">K272-J272</f>
        <v>-69.911314999999377</v>
      </c>
      <c r="O272" s="143"/>
      <c r="P272" s="335"/>
      <c r="Q272" s="335"/>
    </row>
    <row r="273" spans="1:17" s="139" customFormat="1" ht="22.25" customHeight="1">
      <c r="A273" s="383"/>
      <c r="C273" s="459"/>
      <c r="D273" s="386"/>
      <c r="E273" s="424"/>
      <c r="F273" s="388"/>
      <c r="G273" s="387"/>
      <c r="H273" s="389"/>
      <c r="J273" s="390"/>
      <c r="K273" s="397"/>
      <c r="M273" s="398"/>
      <c r="N273" s="142"/>
      <c r="O273" s="143"/>
      <c r="P273" s="335"/>
      <c r="Q273" s="335"/>
    </row>
    <row r="274" spans="1:17" s="139" customFormat="1" ht="22.25" customHeight="1">
      <c r="A274" s="383"/>
      <c r="C274" s="459"/>
      <c r="D274" s="386"/>
      <c r="E274" s="424"/>
      <c r="F274" s="388"/>
      <c r="G274" s="387"/>
      <c r="H274" s="389"/>
      <c r="J274" s="390"/>
      <c r="K274" s="397"/>
      <c r="M274" s="398"/>
      <c r="N274" s="142"/>
      <c r="O274" s="143"/>
      <c r="P274" s="335"/>
      <c r="Q274" s="335"/>
    </row>
    <row r="275" spans="1:17" s="21" customFormat="1" ht="22.25" customHeight="1">
      <c r="A275" s="450"/>
      <c r="C275" s="444"/>
      <c r="D275" s="405"/>
      <c r="E275" s="451"/>
      <c r="F275" s="407"/>
      <c r="G275" s="452"/>
      <c r="H275" s="36"/>
      <c r="J275" s="37"/>
      <c r="K275" s="256"/>
      <c r="M275" s="453"/>
      <c r="N275" s="412"/>
      <c r="O275" s="256"/>
      <c r="P275" s="171"/>
      <c r="Q275" s="171"/>
    </row>
    <row r="276" spans="1:17" ht="13">
      <c r="B276" s="105"/>
      <c r="C276" s="105"/>
      <c r="D276" s="22"/>
      <c r="F276" s="6"/>
    </row>
    <row r="277" spans="1:17" ht="13">
      <c r="A277" s="98" t="s">
        <v>454</v>
      </c>
      <c r="B277" s="105"/>
      <c r="C277" s="105"/>
      <c r="D277" s="22"/>
      <c r="F277" s="6"/>
    </row>
    <row r="278" spans="1:17" s="139" customFormat="1" ht="22.25" customHeight="1">
      <c r="A278" s="349" t="s">
        <v>441</v>
      </c>
      <c r="B278" s="359" t="s">
        <v>436</v>
      </c>
      <c r="C278" s="433">
        <v>36</v>
      </c>
      <c r="D278" s="380" t="s">
        <v>65</v>
      </c>
      <c r="E278" s="414">
        <f t="shared" ref="E278:E292" si="60">G278/(1-$F$307)</f>
        <v>0</v>
      </c>
      <c r="F278" s="353">
        <v>0.4466</v>
      </c>
      <c r="G278" s="352"/>
      <c r="H278" s="354">
        <f t="shared" ref="H278:H292" si="61">G278*C278</f>
        <v>0</v>
      </c>
      <c r="J278" s="140">
        <f t="shared" ref="J278:J292" si="62">G278*1.19*(1+J$16)</f>
        <v>0</v>
      </c>
      <c r="K278" s="393">
        <v>2750</v>
      </c>
      <c r="M278" s="360"/>
      <c r="N278" s="382">
        <f t="shared" ref="N278:N292" si="63">K278-J278</f>
        <v>2750</v>
      </c>
      <c r="O278" s="143"/>
      <c r="P278" s="335"/>
      <c r="Q278" s="335"/>
    </row>
    <row r="279" spans="1:17" s="139" customFormat="1" ht="22.25" customHeight="1">
      <c r="A279" s="349" t="s">
        <v>432</v>
      </c>
      <c r="B279" s="359" t="s">
        <v>428</v>
      </c>
      <c r="C279" s="433">
        <v>6</v>
      </c>
      <c r="D279" s="380" t="s">
        <v>65</v>
      </c>
      <c r="E279" s="414">
        <f t="shared" si="60"/>
        <v>0</v>
      </c>
      <c r="F279" s="353">
        <v>0.4466</v>
      </c>
      <c r="G279" s="352"/>
      <c r="H279" s="354">
        <f t="shared" si="61"/>
        <v>0</v>
      </c>
      <c r="J279" s="140">
        <f t="shared" si="62"/>
        <v>0</v>
      </c>
      <c r="K279" s="393">
        <v>16950</v>
      </c>
      <c r="M279" s="360"/>
      <c r="N279" s="382">
        <f t="shared" si="63"/>
        <v>16950</v>
      </c>
      <c r="O279" s="143"/>
      <c r="P279" s="335"/>
      <c r="Q279" s="335"/>
    </row>
    <row r="280" spans="1:17" s="139" customFormat="1" ht="22.25" customHeight="1">
      <c r="A280" s="349" t="s">
        <v>423</v>
      </c>
      <c r="B280" s="359" t="s">
        <v>411</v>
      </c>
      <c r="C280" s="433">
        <v>20</v>
      </c>
      <c r="D280" s="380" t="s">
        <v>65</v>
      </c>
      <c r="E280" s="414">
        <f t="shared" si="60"/>
        <v>0</v>
      </c>
      <c r="F280" s="353">
        <v>0.4466</v>
      </c>
      <c r="G280" s="352"/>
      <c r="H280" s="354">
        <f t="shared" si="61"/>
        <v>0</v>
      </c>
      <c r="J280" s="140">
        <f t="shared" si="62"/>
        <v>0</v>
      </c>
      <c r="K280" s="393">
        <v>2850</v>
      </c>
      <c r="M280" s="360"/>
      <c r="N280" s="382">
        <f t="shared" si="63"/>
        <v>2850</v>
      </c>
      <c r="O280" s="143"/>
      <c r="P280" s="335"/>
      <c r="Q280" s="335"/>
    </row>
    <row r="281" spans="1:17" s="139" customFormat="1" ht="22.25" customHeight="1">
      <c r="A281" s="349" t="s">
        <v>294</v>
      </c>
      <c r="B281" s="359" t="s">
        <v>314</v>
      </c>
      <c r="C281" s="433">
        <v>20</v>
      </c>
      <c r="D281" s="380" t="s">
        <v>65</v>
      </c>
      <c r="E281" s="414">
        <f t="shared" si="60"/>
        <v>0</v>
      </c>
      <c r="F281" s="353">
        <v>0.4466</v>
      </c>
      <c r="G281" s="352"/>
      <c r="H281" s="354">
        <f t="shared" si="61"/>
        <v>0</v>
      </c>
      <c r="J281" s="140">
        <f t="shared" si="62"/>
        <v>0</v>
      </c>
      <c r="K281" s="393">
        <v>3850</v>
      </c>
      <c r="M281" s="360"/>
      <c r="N281" s="382">
        <f t="shared" si="63"/>
        <v>3850</v>
      </c>
      <c r="O281" s="143"/>
      <c r="P281" s="335"/>
      <c r="Q281" s="335"/>
    </row>
    <row r="282" spans="1:17" s="139" customFormat="1" ht="22.25" customHeight="1">
      <c r="A282" s="349" t="s">
        <v>442</v>
      </c>
      <c r="B282" s="359" t="s">
        <v>437</v>
      </c>
      <c r="C282" s="433">
        <v>50</v>
      </c>
      <c r="D282" s="380" t="s">
        <v>65</v>
      </c>
      <c r="E282" s="414">
        <f t="shared" si="60"/>
        <v>0</v>
      </c>
      <c r="F282" s="353">
        <v>0.4466</v>
      </c>
      <c r="G282" s="352"/>
      <c r="H282" s="354">
        <f t="shared" si="61"/>
        <v>0</v>
      </c>
      <c r="J282" s="140">
        <f t="shared" si="62"/>
        <v>0</v>
      </c>
      <c r="K282" s="393">
        <v>1600</v>
      </c>
      <c r="M282" s="360"/>
      <c r="N282" s="382">
        <f t="shared" si="63"/>
        <v>1600</v>
      </c>
      <c r="O282" s="143"/>
      <c r="P282" s="335"/>
      <c r="Q282" s="335"/>
    </row>
    <row r="283" spans="1:17" s="139" customFormat="1" ht="22.25" customHeight="1">
      <c r="A283" s="349" t="s">
        <v>312</v>
      </c>
      <c r="B283" s="359" t="s">
        <v>315</v>
      </c>
      <c r="C283" s="433">
        <v>24</v>
      </c>
      <c r="D283" s="380" t="s">
        <v>65</v>
      </c>
      <c r="E283" s="414">
        <f t="shared" si="60"/>
        <v>0</v>
      </c>
      <c r="F283" s="353">
        <v>0.4466</v>
      </c>
      <c r="G283" s="352"/>
      <c r="H283" s="354">
        <f t="shared" si="61"/>
        <v>0</v>
      </c>
      <c r="J283" s="140">
        <f t="shared" si="62"/>
        <v>0</v>
      </c>
      <c r="K283" s="393">
        <v>2400</v>
      </c>
      <c r="M283" s="360"/>
      <c r="N283" s="382">
        <f t="shared" si="63"/>
        <v>2400</v>
      </c>
      <c r="O283" s="143"/>
      <c r="P283" s="335"/>
      <c r="Q283" s="335"/>
    </row>
    <row r="284" spans="1:17" s="139" customFormat="1" ht="22.25" customHeight="1">
      <c r="A284" s="349" t="s">
        <v>443</v>
      </c>
      <c r="B284" s="359" t="s">
        <v>438</v>
      </c>
      <c r="C284" s="433">
        <v>24</v>
      </c>
      <c r="D284" s="380" t="s">
        <v>65</v>
      </c>
      <c r="E284" s="414">
        <f t="shared" si="60"/>
        <v>0</v>
      </c>
      <c r="F284" s="353">
        <v>0.4466</v>
      </c>
      <c r="G284" s="352"/>
      <c r="H284" s="354">
        <f t="shared" si="61"/>
        <v>0</v>
      </c>
      <c r="J284" s="140">
        <f t="shared" si="62"/>
        <v>0</v>
      </c>
      <c r="K284" s="393">
        <v>1500</v>
      </c>
      <c r="M284" s="360"/>
      <c r="N284" s="382">
        <f t="shared" si="63"/>
        <v>1500</v>
      </c>
      <c r="O284" s="143"/>
      <c r="P284" s="335"/>
      <c r="Q284" s="335"/>
    </row>
    <row r="285" spans="1:17" s="139" customFormat="1" ht="22.25" customHeight="1">
      <c r="A285" s="349" t="s">
        <v>244</v>
      </c>
      <c r="B285" s="359" t="s">
        <v>233</v>
      </c>
      <c r="C285" s="433">
        <v>10</v>
      </c>
      <c r="D285" s="380" t="s">
        <v>65</v>
      </c>
      <c r="E285" s="414">
        <f t="shared" si="60"/>
        <v>0</v>
      </c>
      <c r="F285" s="353">
        <v>0.4466</v>
      </c>
      <c r="G285" s="352"/>
      <c r="H285" s="354">
        <f t="shared" si="61"/>
        <v>0</v>
      </c>
      <c r="J285" s="140">
        <f t="shared" si="62"/>
        <v>0</v>
      </c>
      <c r="K285" s="393">
        <v>14500</v>
      </c>
      <c r="M285" s="360"/>
      <c r="N285" s="382">
        <f t="shared" si="63"/>
        <v>14500</v>
      </c>
      <c r="O285" s="143"/>
      <c r="P285" s="335"/>
      <c r="Q285" s="335"/>
    </row>
    <row r="286" spans="1:17" s="139" customFormat="1" ht="22.25" customHeight="1">
      <c r="A286" s="349" t="s">
        <v>258</v>
      </c>
      <c r="B286" s="359" t="s">
        <v>316</v>
      </c>
      <c r="C286" s="433">
        <v>50</v>
      </c>
      <c r="D286" s="380" t="s">
        <v>65</v>
      </c>
      <c r="E286" s="414">
        <f t="shared" si="60"/>
        <v>0</v>
      </c>
      <c r="F286" s="353">
        <v>0.4466</v>
      </c>
      <c r="G286" s="352"/>
      <c r="H286" s="354">
        <f t="shared" si="61"/>
        <v>0</v>
      </c>
      <c r="J286" s="140">
        <f t="shared" si="62"/>
        <v>0</v>
      </c>
      <c r="K286" s="393">
        <v>650</v>
      </c>
      <c r="M286" s="360"/>
      <c r="N286" s="382">
        <f t="shared" si="63"/>
        <v>650</v>
      </c>
      <c r="O286" s="143"/>
      <c r="P286" s="335"/>
      <c r="Q286" s="335"/>
    </row>
    <row r="287" spans="1:17" s="139" customFormat="1" ht="22.25" customHeight="1">
      <c r="A287" s="349" t="s">
        <v>271</v>
      </c>
      <c r="B287" s="359" t="s">
        <v>317</v>
      </c>
      <c r="C287" s="433">
        <v>50</v>
      </c>
      <c r="D287" s="380" t="s">
        <v>65</v>
      </c>
      <c r="E287" s="414">
        <f t="shared" si="60"/>
        <v>0</v>
      </c>
      <c r="F287" s="353">
        <v>0.4466</v>
      </c>
      <c r="G287" s="352"/>
      <c r="H287" s="354">
        <f t="shared" si="61"/>
        <v>0</v>
      </c>
      <c r="J287" s="140">
        <f t="shared" si="62"/>
        <v>0</v>
      </c>
      <c r="K287" s="393">
        <v>800</v>
      </c>
      <c r="M287" s="360"/>
      <c r="N287" s="382">
        <f t="shared" si="63"/>
        <v>800</v>
      </c>
      <c r="O287" s="143"/>
      <c r="P287" s="335"/>
      <c r="Q287" s="335"/>
    </row>
    <row r="288" spans="1:17" s="139" customFormat="1" ht="22.25" customHeight="1">
      <c r="A288" s="349" t="s">
        <v>107</v>
      </c>
      <c r="B288" s="359" t="s">
        <v>318</v>
      </c>
      <c r="C288" s="433">
        <v>50</v>
      </c>
      <c r="D288" s="380" t="s">
        <v>65</v>
      </c>
      <c r="E288" s="414">
        <f t="shared" si="60"/>
        <v>0</v>
      </c>
      <c r="F288" s="353">
        <v>0.4466</v>
      </c>
      <c r="G288" s="352"/>
      <c r="H288" s="354">
        <f t="shared" si="61"/>
        <v>0</v>
      </c>
      <c r="J288" s="140">
        <f t="shared" si="62"/>
        <v>0</v>
      </c>
      <c r="K288" s="393">
        <v>500</v>
      </c>
      <c r="M288" s="360"/>
      <c r="N288" s="382">
        <f t="shared" si="63"/>
        <v>500</v>
      </c>
      <c r="O288" s="143"/>
      <c r="P288" s="335"/>
      <c r="Q288" s="335"/>
    </row>
    <row r="289" spans="1:17" s="139" customFormat="1" ht="22.25" customHeight="1">
      <c r="A289" s="349" t="s">
        <v>245</v>
      </c>
      <c r="B289" s="359" t="s">
        <v>319</v>
      </c>
      <c r="C289" s="433">
        <v>50</v>
      </c>
      <c r="D289" s="380" t="s">
        <v>65</v>
      </c>
      <c r="E289" s="414">
        <f t="shared" si="60"/>
        <v>0</v>
      </c>
      <c r="F289" s="353">
        <v>0.4466</v>
      </c>
      <c r="G289" s="352"/>
      <c r="H289" s="354">
        <f t="shared" si="61"/>
        <v>0</v>
      </c>
      <c r="J289" s="140">
        <f t="shared" si="62"/>
        <v>0</v>
      </c>
      <c r="K289" s="393">
        <v>550</v>
      </c>
      <c r="M289" s="360"/>
      <c r="N289" s="382">
        <f t="shared" si="63"/>
        <v>550</v>
      </c>
      <c r="O289" s="143"/>
      <c r="P289" s="335"/>
      <c r="Q289" s="335"/>
    </row>
    <row r="290" spans="1:17" s="139" customFormat="1" ht="22.25" customHeight="1">
      <c r="A290" s="349" t="s">
        <v>451</v>
      </c>
      <c r="B290" s="359" t="s">
        <v>448</v>
      </c>
      <c r="C290" s="379">
        <v>200</v>
      </c>
      <c r="D290" s="380" t="s">
        <v>65</v>
      </c>
      <c r="E290" s="414">
        <f t="shared" si="60"/>
        <v>0</v>
      </c>
      <c r="F290" s="353">
        <v>0.4466</v>
      </c>
      <c r="G290" s="352"/>
      <c r="H290" s="354">
        <f t="shared" si="61"/>
        <v>0</v>
      </c>
      <c r="J290" s="140">
        <f t="shared" si="62"/>
        <v>0</v>
      </c>
      <c r="K290" s="393">
        <v>250</v>
      </c>
      <c r="M290" s="360"/>
      <c r="N290" s="382">
        <f t="shared" si="63"/>
        <v>250</v>
      </c>
      <c r="O290" s="143"/>
      <c r="P290" s="335"/>
      <c r="Q290" s="335"/>
    </row>
    <row r="291" spans="1:17" s="139" customFormat="1" ht="22.25" customHeight="1">
      <c r="A291" s="349" t="s">
        <v>452</v>
      </c>
      <c r="B291" s="359" t="s">
        <v>449</v>
      </c>
      <c r="C291" s="379">
        <v>20</v>
      </c>
      <c r="D291" s="380" t="s">
        <v>65</v>
      </c>
      <c r="E291" s="414">
        <f t="shared" si="60"/>
        <v>0</v>
      </c>
      <c r="F291" s="353">
        <v>0.4466</v>
      </c>
      <c r="G291" s="352"/>
      <c r="H291" s="354">
        <f t="shared" si="61"/>
        <v>0</v>
      </c>
      <c r="J291" s="140">
        <f t="shared" si="62"/>
        <v>0</v>
      </c>
      <c r="K291" s="393">
        <v>1700</v>
      </c>
      <c r="M291" s="360"/>
      <c r="N291" s="382">
        <f t="shared" si="63"/>
        <v>1700</v>
      </c>
      <c r="O291" s="143"/>
      <c r="P291" s="335"/>
      <c r="Q291" s="335"/>
    </row>
    <row r="292" spans="1:17" s="54" customFormat="1" ht="22.25" customHeight="1">
      <c r="A292" s="277" t="s">
        <v>453</v>
      </c>
      <c r="B292" s="161" t="s">
        <v>450</v>
      </c>
      <c r="C292" s="433">
        <v>15</v>
      </c>
      <c r="D292" s="380" t="s">
        <v>65</v>
      </c>
      <c r="E292" s="414">
        <f t="shared" si="60"/>
        <v>0</v>
      </c>
      <c r="F292" s="353">
        <v>0.4466</v>
      </c>
      <c r="G292" s="200"/>
      <c r="H292" s="52">
        <f t="shared" si="61"/>
        <v>0</v>
      </c>
      <c r="J292" s="53">
        <f t="shared" si="62"/>
        <v>0</v>
      </c>
      <c r="K292" s="448">
        <v>2600</v>
      </c>
      <c r="M292" s="255"/>
      <c r="N292" s="382">
        <f t="shared" si="63"/>
        <v>2600</v>
      </c>
      <c r="O292" s="449"/>
      <c r="P292" s="201"/>
      <c r="Q292" s="201"/>
    </row>
    <row r="293" spans="1:17" s="331" customFormat="1" ht="22.25" customHeight="1">
      <c r="A293" s="431"/>
      <c r="C293" s="444"/>
      <c r="D293" s="405"/>
      <c r="E293" s="445"/>
      <c r="F293" s="407"/>
      <c r="G293" s="406"/>
      <c r="H293" s="408"/>
      <c r="J293" s="409"/>
      <c r="K293" s="446"/>
      <c r="M293" s="447"/>
      <c r="N293" s="412"/>
      <c r="O293" s="333"/>
      <c r="P293" s="334"/>
      <c r="Q293" s="334"/>
    </row>
    <row r="294" spans="1:17" ht="19.5" customHeight="1">
      <c r="B294" s="105"/>
      <c r="C294" s="105"/>
      <c r="D294" s="22"/>
      <c r="F294" s="6"/>
    </row>
    <row r="295" spans="1:17" ht="13">
      <c r="B295" s="105"/>
      <c r="C295" s="105"/>
      <c r="D295" s="22"/>
      <c r="F295" s="6"/>
    </row>
    <row r="296" spans="1:17" ht="13">
      <c r="B296" s="105"/>
      <c r="C296" s="105"/>
      <c r="D296" s="22"/>
      <c r="F296" s="6"/>
    </row>
    <row r="297" spans="1:17" ht="13">
      <c r="B297" s="105"/>
      <c r="C297" s="105"/>
      <c r="D297" s="22"/>
      <c r="F297" s="6"/>
    </row>
    <row r="298" spans="1:17" ht="13">
      <c r="B298" s="105"/>
      <c r="C298" s="105"/>
      <c r="D298" s="22"/>
      <c r="F298" s="6"/>
    </row>
    <row r="299" spans="1:17" ht="13">
      <c r="A299" s="98" t="s">
        <v>447</v>
      </c>
      <c r="B299" s="105"/>
      <c r="C299" s="105"/>
      <c r="D299" s="22"/>
      <c r="F299" s="6"/>
    </row>
    <row r="300" spans="1:17" s="139" customFormat="1" ht="22.25" customHeight="1">
      <c r="A300" s="349" t="s">
        <v>444</v>
      </c>
      <c r="B300" s="359" t="s">
        <v>439</v>
      </c>
      <c r="C300" s="379">
        <v>24</v>
      </c>
      <c r="D300" s="380" t="s">
        <v>65</v>
      </c>
      <c r="E300" s="414">
        <f>G300/(1-$F$307)</f>
        <v>2390.0072280448139</v>
      </c>
      <c r="F300" s="353">
        <v>0.4466</v>
      </c>
      <c r="G300" s="352">
        <v>1322.63</v>
      </c>
      <c r="H300" s="354">
        <f>G300*C300</f>
        <v>31743.120000000003</v>
      </c>
      <c r="J300" s="140">
        <f>G300*1.19*(1+J$16)</f>
        <v>2282.198065</v>
      </c>
      <c r="K300" s="393">
        <v>2500</v>
      </c>
      <c r="M300" s="360"/>
      <c r="N300" s="382">
        <f>K300-J300</f>
        <v>217.80193499999996</v>
      </c>
      <c r="O300" s="143"/>
      <c r="P300" s="335"/>
      <c r="Q300" s="335"/>
    </row>
    <row r="301" spans="1:17" s="139" customFormat="1" ht="22.25" customHeight="1" thickBot="1">
      <c r="A301" s="436" t="s">
        <v>440</v>
      </c>
      <c r="B301" s="437" t="s">
        <v>435</v>
      </c>
      <c r="C301" s="438">
        <v>24</v>
      </c>
      <c r="D301" s="439" t="s">
        <v>65</v>
      </c>
      <c r="E301" s="440">
        <f>G301/(1-$F$307)</f>
        <v>2059.9927719551861</v>
      </c>
      <c r="F301" s="441">
        <v>0.4466</v>
      </c>
      <c r="G301" s="442">
        <v>1140</v>
      </c>
      <c r="H301" s="443">
        <f>G301*C301</f>
        <v>27360</v>
      </c>
      <c r="J301" s="140">
        <f>G301*1.19*(1+J$16)</f>
        <v>1967.0699999999997</v>
      </c>
      <c r="K301" s="393">
        <v>2150</v>
      </c>
      <c r="M301" s="360"/>
      <c r="N301" s="382">
        <f>K301-J301</f>
        <v>182.93000000000029</v>
      </c>
      <c r="O301" s="143"/>
      <c r="P301" s="335"/>
      <c r="Q301" s="335"/>
    </row>
    <row r="305" spans="1:17" ht="13">
      <c r="B305" s="105"/>
      <c r="C305" s="105"/>
      <c r="D305" s="22"/>
      <c r="F305" s="6"/>
    </row>
    <row r="306" spans="1:17" ht="13">
      <c r="A306" s="98" t="s">
        <v>447</v>
      </c>
      <c r="B306" s="105"/>
      <c r="C306" s="105"/>
      <c r="D306" s="22"/>
      <c r="F306" s="6"/>
    </row>
    <row r="307" spans="1:17" s="139" customFormat="1" ht="21" customHeight="1">
      <c r="A307" s="277" t="s">
        <v>430</v>
      </c>
      <c r="B307" s="432" t="s">
        <v>426</v>
      </c>
      <c r="C307" s="433">
        <v>15</v>
      </c>
      <c r="D307" s="380" t="s">
        <v>65</v>
      </c>
      <c r="E307" s="414">
        <f t="shared" ref="E307:E323" si="64">G307/(1-$F$307)</f>
        <v>0</v>
      </c>
      <c r="F307" s="353">
        <v>0.4466</v>
      </c>
      <c r="G307" s="352"/>
      <c r="H307" s="354">
        <f>G307*C307</f>
        <v>0</v>
      </c>
      <c r="J307" s="140">
        <f t="shared" ref="J307:J323" si="65">G307*1.19*(1+J$16)</f>
        <v>0</v>
      </c>
      <c r="K307" s="434">
        <v>3350</v>
      </c>
      <c r="M307" s="435"/>
      <c r="N307" s="382">
        <f>K307-J307</f>
        <v>3350</v>
      </c>
      <c r="O307" s="143"/>
      <c r="P307" s="335"/>
      <c r="Q307" s="335"/>
    </row>
    <row r="308" spans="1:17" s="139" customFormat="1" ht="22.25" customHeight="1">
      <c r="A308" s="349" t="s">
        <v>246</v>
      </c>
      <c r="B308" s="359" t="s">
        <v>235</v>
      </c>
      <c r="C308" s="379">
        <v>24</v>
      </c>
      <c r="D308" s="380" t="s">
        <v>65</v>
      </c>
      <c r="E308" s="414">
        <f t="shared" si="64"/>
        <v>0</v>
      </c>
      <c r="F308" s="353">
        <v>0.4466</v>
      </c>
      <c r="G308" s="352"/>
      <c r="H308" s="354">
        <f t="shared" ref="H308:H323" si="66">G308*C308</f>
        <v>0</v>
      </c>
      <c r="J308" s="140">
        <f t="shared" si="65"/>
        <v>0</v>
      </c>
      <c r="K308" s="393">
        <v>3250</v>
      </c>
      <c r="M308" s="360"/>
      <c r="N308" s="382">
        <f t="shared" ref="N308:N323" si="67">K308-J308</f>
        <v>3250</v>
      </c>
      <c r="O308" s="143"/>
      <c r="P308" s="335"/>
      <c r="Q308" s="335"/>
    </row>
    <row r="309" spans="1:17" s="139" customFormat="1" ht="22.25" customHeight="1">
      <c r="A309" s="349" t="s">
        <v>441</v>
      </c>
      <c r="B309" s="359" t="s">
        <v>436</v>
      </c>
      <c r="C309" s="379">
        <v>36</v>
      </c>
      <c r="D309" s="380" t="s">
        <v>65</v>
      </c>
      <c r="E309" s="414">
        <f t="shared" si="64"/>
        <v>0</v>
      </c>
      <c r="F309" s="353">
        <v>0.4466</v>
      </c>
      <c r="G309" s="352"/>
      <c r="H309" s="354">
        <f t="shared" si="66"/>
        <v>0</v>
      </c>
      <c r="J309" s="140">
        <f t="shared" si="65"/>
        <v>0</v>
      </c>
      <c r="K309" s="393">
        <v>2750</v>
      </c>
      <c r="M309" s="360"/>
      <c r="N309" s="382">
        <f t="shared" si="67"/>
        <v>2750</v>
      </c>
      <c r="O309" s="143"/>
      <c r="P309" s="335"/>
      <c r="Q309" s="335"/>
    </row>
    <row r="310" spans="1:17" s="139" customFormat="1" ht="22.25" customHeight="1">
      <c r="A310" s="349" t="s">
        <v>107</v>
      </c>
      <c r="B310" s="359" t="s">
        <v>318</v>
      </c>
      <c r="C310" s="379">
        <v>40</v>
      </c>
      <c r="D310" s="380" t="s">
        <v>65</v>
      </c>
      <c r="E310" s="414">
        <f t="shared" si="64"/>
        <v>0</v>
      </c>
      <c r="F310" s="353">
        <v>0.4466</v>
      </c>
      <c r="G310" s="352"/>
      <c r="H310" s="354">
        <f t="shared" si="66"/>
        <v>0</v>
      </c>
      <c r="J310" s="140">
        <f t="shared" si="65"/>
        <v>0</v>
      </c>
      <c r="K310" s="393">
        <v>500</v>
      </c>
      <c r="M310" s="360"/>
      <c r="N310" s="382">
        <f t="shared" si="67"/>
        <v>500</v>
      </c>
      <c r="O310" s="143"/>
      <c r="P310" s="335"/>
      <c r="Q310" s="335"/>
    </row>
    <row r="311" spans="1:17" s="139" customFormat="1" ht="22.25" customHeight="1">
      <c r="A311" s="349" t="s">
        <v>245</v>
      </c>
      <c r="B311" s="359" t="s">
        <v>319</v>
      </c>
      <c r="C311" s="379">
        <v>40</v>
      </c>
      <c r="D311" s="380" t="s">
        <v>65</v>
      </c>
      <c r="E311" s="414">
        <f t="shared" si="64"/>
        <v>0</v>
      </c>
      <c r="F311" s="353">
        <v>0.4466</v>
      </c>
      <c r="G311" s="352"/>
      <c r="H311" s="354">
        <f t="shared" si="66"/>
        <v>0</v>
      </c>
      <c r="J311" s="140">
        <f t="shared" si="65"/>
        <v>0</v>
      </c>
      <c r="K311" s="393">
        <v>550</v>
      </c>
      <c r="M311" s="360"/>
      <c r="N311" s="382">
        <f t="shared" si="67"/>
        <v>550</v>
      </c>
      <c r="O311" s="143"/>
      <c r="P311" s="335"/>
      <c r="Q311" s="335"/>
    </row>
    <row r="312" spans="1:17" s="139" customFormat="1" ht="22.25" customHeight="1">
      <c r="A312" s="349" t="s">
        <v>258</v>
      </c>
      <c r="B312" s="359" t="s">
        <v>316</v>
      </c>
      <c r="C312" s="379">
        <v>40</v>
      </c>
      <c r="D312" s="380" t="s">
        <v>65</v>
      </c>
      <c r="E312" s="414">
        <f t="shared" si="64"/>
        <v>0</v>
      </c>
      <c r="F312" s="353">
        <v>0.4466</v>
      </c>
      <c r="G312" s="352"/>
      <c r="H312" s="354">
        <f t="shared" si="66"/>
        <v>0</v>
      </c>
      <c r="J312" s="140">
        <f t="shared" si="65"/>
        <v>0</v>
      </c>
      <c r="K312" s="393">
        <v>650</v>
      </c>
      <c r="M312" s="360"/>
      <c r="N312" s="382">
        <f t="shared" si="67"/>
        <v>650</v>
      </c>
      <c r="O312" s="143"/>
      <c r="P312" s="335"/>
      <c r="Q312" s="335"/>
    </row>
    <row r="313" spans="1:17" s="139" customFormat="1" ht="22.25" customHeight="1">
      <c r="A313" s="349" t="s">
        <v>271</v>
      </c>
      <c r="B313" s="359" t="s">
        <v>317</v>
      </c>
      <c r="C313" s="379">
        <v>40</v>
      </c>
      <c r="D313" s="380" t="s">
        <v>65</v>
      </c>
      <c r="E313" s="414">
        <f t="shared" si="64"/>
        <v>0</v>
      </c>
      <c r="F313" s="353">
        <v>0.4466</v>
      </c>
      <c r="G313" s="352"/>
      <c r="H313" s="354">
        <f t="shared" si="66"/>
        <v>0</v>
      </c>
      <c r="J313" s="140">
        <f t="shared" si="65"/>
        <v>0</v>
      </c>
      <c r="K313" s="393">
        <v>800</v>
      </c>
      <c r="M313" s="360"/>
      <c r="N313" s="382">
        <f t="shared" si="67"/>
        <v>800</v>
      </c>
      <c r="O313" s="143"/>
      <c r="P313" s="335"/>
      <c r="Q313" s="335"/>
    </row>
    <row r="314" spans="1:17" s="139" customFormat="1" ht="22.25" customHeight="1">
      <c r="A314" s="349" t="s">
        <v>442</v>
      </c>
      <c r="B314" s="359" t="s">
        <v>437</v>
      </c>
      <c r="C314" s="379">
        <v>50</v>
      </c>
      <c r="D314" s="380" t="s">
        <v>65</v>
      </c>
      <c r="E314" s="414">
        <f t="shared" si="64"/>
        <v>0</v>
      </c>
      <c r="F314" s="353">
        <v>0.4466</v>
      </c>
      <c r="G314" s="352"/>
      <c r="H314" s="354">
        <f t="shared" si="66"/>
        <v>0</v>
      </c>
      <c r="J314" s="140">
        <f t="shared" si="65"/>
        <v>0</v>
      </c>
      <c r="K314" s="393">
        <v>1600</v>
      </c>
      <c r="M314" s="360"/>
      <c r="N314" s="382">
        <f t="shared" si="67"/>
        <v>1600</v>
      </c>
      <c r="O314" s="143"/>
      <c r="P314" s="335"/>
      <c r="Q314" s="335"/>
    </row>
    <row r="315" spans="1:17" s="139" customFormat="1" ht="22.25" customHeight="1">
      <c r="A315" s="349" t="s">
        <v>312</v>
      </c>
      <c r="B315" s="359" t="s">
        <v>315</v>
      </c>
      <c r="C315" s="379">
        <v>24</v>
      </c>
      <c r="D315" s="380" t="s">
        <v>65</v>
      </c>
      <c r="E315" s="414">
        <f t="shared" si="64"/>
        <v>0</v>
      </c>
      <c r="F315" s="353">
        <v>0.4466</v>
      </c>
      <c r="G315" s="352"/>
      <c r="H315" s="354">
        <f t="shared" si="66"/>
        <v>0</v>
      </c>
      <c r="J315" s="140">
        <f t="shared" si="65"/>
        <v>0</v>
      </c>
      <c r="K315" s="393">
        <v>2400</v>
      </c>
      <c r="M315" s="360"/>
      <c r="N315" s="382">
        <f t="shared" si="67"/>
        <v>2400</v>
      </c>
      <c r="O315" s="143"/>
      <c r="P315" s="335"/>
      <c r="Q315" s="335"/>
    </row>
    <row r="316" spans="1:17" s="139" customFormat="1" ht="22.25" customHeight="1">
      <c r="A316" s="349" t="s">
        <v>443</v>
      </c>
      <c r="B316" s="359" t="s">
        <v>438</v>
      </c>
      <c r="C316" s="379">
        <v>24</v>
      </c>
      <c r="D316" s="380" t="s">
        <v>65</v>
      </c>
      <c r="E316" s="414">
        <f t="shared" si="64"/>
        <v>0</v>
      </c>
      <c r="F316" s="353">
        <v>0.4466</v>
      </c>
      <c r="G316" s="352"/>
      <c r="H316" s="354">
        <f t="shared" si="66"/>
        <v>0</v>
      </c>
      <c r="J316" s="140">
        <f t="shared" si="65"/>
        <v>0</v>
      </c>
      <c r="K316" s="393">
        <v>1500</v>
      </c>
      <c r="M316" s="360"/>
      <c r="N316" s="382">
        <f t="shared" si="67"/>
        <v>1500</v>
      </c>
      <c r="O316" s="143"/>
      <c r="P316" s="335"/>
      <c r="Q316" s="335"/>
    </row>
    <row r="317" spans="1:17" s="139" customFormat="1" ht="22.25" customHeight="1">
      <c r="A317" s="349" t="s">
        <v>423</v>
      </c>
      <c r="B317" s="359" t="s">
        <v>411</v>
      </c>
      <c r="C317" s="379">
        <v>20</v>
      </c>
      <c r="D317" s="380" t="s">
        <v>65</v>
      </c>
      <c r="E317" s="414">
        <f t="shared" si="64"/>
        <v>0</v>
      </c>
      <c r="F317" s="353">
        <v>0.4466</v>
      </c>
      <c r="G317" s="352"/>
      <c r="H317" s="354">
        <f t="shared" si="66"/>
        <v>0</v>
      </c>
      <c r="J317" s="140">
        <f t="shared" si="65"/>
        <v>0</v>
      </c>
      <c r="K317" s="393">
        <v>2850</v>
      </c>
      <c r="M317" s="360"/>
      <c r="N317" s="382">
        <f t="shared" si="67"/>
        <v>2850</v>
      </c>
      <c r="O317" s="143"/>
      <c r="P317" s="335"/>
      <c r="Q317" s="335"/>
    </row>
    <row r="318" spans="1:17" s="139" customFormat="1" ht="22.25" customHeight="1">
      <c r="A318" s="349" t="s">
        <v>294</v>
      </c>
      <c r="B318" s="359" t="s">
        <v>314</v>
      </c>
      <c r="C318" s="379">
        <v>20</v>
      </c>
      <c r="D318" s="380" t="s">
        <v>65</v>
      </c>
      <c r="E318" s="414">
        <f t="shared" si="64"/>
        <v>0</v>
      </c>
      <c r="F318" s="353">
        <v>0.4466</v>
      </c>
      <c r="G318" s="352"/>
      <c r="H318" s="354">
        <f t="shared" si="66"/>
        <v>0</v>
      </c>
      <c r="J318" s="140">
        <f t="shared" si="65"/>
        <v>0</v>
      </c>
      <c r="K318" s="393">
        <v>3850</v>
      </c>
      <c r="M318" s="360"/>
      <c r="N318" s="382">
        <f t="shared" si="67"/>
        <v>3850</v>
      </c>
      <c r="O318" s="143"/>
      <c r="P318" s="335"/>
      <c r="Q318" s="335"/>
    </row>
    <row r="319" spans="1:17" s="139" customFormat="1" ht="22.25" customHeight="1">
      <c r="A319" s="349" t="s">
        <v>432</v>
      </c>
      <c r="B319" s="359" t="s">
        <v>428</v>
      </c>
      <c r="C319" s="379">
        <v>6</v>
      </c>
      <c r="D319" s="380" t="s">
        <v>65</v>
      </c>
      <c r="E319" s="414">
        <f t="shared" si="64"/>
        <v>0</v>
      </c>
      <c r="F319" s="353">
        <v>0.4466</v>
      </c>
      <c r="G319" s="352"/>
      <c r="H319" s="354">
        <f t="shared" si="66"/>
        <v>0</v>
      </c>
      <c r="J319" s="140">
        <f t="shared" si="65"/>
        <v>0</v>
      </c>
      <c r="K319" s="393">
        <v>16950</v>
      </c>
      <c r="M319" s="360"/>
      <c r="N319" s="382">
        <f t="shared" si="67"/>
        <v>16950</v>
      </c>
      <c r="O319" s="143"/>
      <c r="P319" s="335"/>
      <c r="Q319" s="335"/>
    </row>
    <row r="320" spans="1:17" s="139" customFormat="1" ht="22.25" customHeight="1">
      <c r="A320" s="349" t="s">
        <v>422</v>
      </c>
      <c r="B320" s="359" t="s">
        <v>409</v>
      </c>
      <c r="C320" s="379">
        <v>20</v>
      </c>
      <c r="D320" s="380" t="s">
        <v>65</v>
      </c>
      <c r="E320" s="414">
        <f t="shared" si="64"/>
        <v>0</v>
      </c>
      <c r="F320" s="353">
        <v>0.4466</v>
      </c>
      <c r="G320" s="352"/>
      <c r="H320" s="354">
        <f t="shared" si="66"/>
        <v>0</v>
      </c>
      <c r="J320" s="140">
        <f t="shared" si="65"/>
        <v>0</v>
      </c>
      <c r="K320" s="393">
        <v>1500</v>
      </c>
      <c r="M320" s="360"/>
      <c r="N320" s="382">
        <f t="shared" si="67"/>
        <v>1500</v>
      </c>
      <c r="O320" s="143"/>
      <c r="P320" s="335"/>
      <c r="Q320" s="335"/>
    </row>
    <row r="321" spans="1:17" s="139" customFormat="1" ht="22.25" customHeight="1">
      <c r="A321" s="349" t="s">
        <v>164</v>
      </c>
      <c r="B321" s="359" t="s">
        <v>229</v>
      </c>
      <c r="C321" s="379">
        <v>36</v>
      </c>
      <c r="D321" s="380" t="s">
        <v>65</v>
      </c>
      <c r="E321" s="414">
        <f t="shared" si="64"/>
        <v>0</v>
      </c>
      <c r="F321" s="353">
        <v>0.4466</v>
      </c>
      <c r="G321" s="352"/>
      <c r="H321" s="354">
        <f t="shared" si="66"/>
        <v>0</v>
      </c>
      <c r="J321" s="140">
        <f t="shared" si="65"/>
        <v>0</v>
      </c>
      <c r="K321" s="393">
        <v>2000</v>
      </c>
      <c r="M321" s="360"/>
      <c r="N321" s="382">
        <f t="shared" si="67"/>
        <v>2000</v>
      </c>
      <c r="O321" s="143"/>
      <c r="P321" s="335"/>
      <c r="Q321" s="335"/>
    </row>
    <row r="322" spans="1:17" s="139" customFormat="1" ht="22.25" customHeight="1">
      <c r="A322" s="349" t="s">
        <v>104</v>
      </c>
      <c r="B322" s="359" t="s">
        <v>97</v>
      </c>
      <c r="C322" s="379">
        <v>90</v>
      </c>
      <c r="D322" s="380" t="s">
        <v>65</v>
      </c>
      <c r="E322" s="414">
        <f t="shared" si="64"/>
        <v>0</v>
      </c>
      <c r="F322" s="353">
        <v>0.4466</v>
      </c>
      <c r="G322" s="352"/>
      <c r="H322" s="354">
        <f t="shared" si="66"/>
        <v>0</v>
      </c>
      <c r="J322" s="140">
        <f t="shared" si="65"/>
        <v>0</v>
      </c>
      <c r="K322" s="393">
        <v>1400</v>
      </c>
      <c r="M322" s="360"/>
      <c r="N322" s="382">
        <f t="shared" si="67"/>
        <v>1400</v>
      </c>
      <c r="O322" s="143"/>
      <c r="P322" s="335"/>
      <c r="Q322" s="335"/>
    </row>
    <row r="323" spans="1:17" s="139" customFormat="1" ht="22.25" customHeight="1">
      <c r="A323" s="349" t="s">
        <v>446</v>
      </c>
      <c r="B323" s="359" t="s">
        <v>445</v>
      </c>
      <c r="C323" s="379">
        <v>200</v>
      </c>
      <c r="D323" s="380" t="s">
        <v>65</v>
      </c>
      <c r="E323" s="414">
        <f t="shared" si="64"/>
        <v>0</v>
      </c>
      <c r="F323" s="353">
        <v>0.4466</v>
      </c>
      <c r="G323" s="352"/>
      <c r="H323" s="354">
        <f t="shared" si="66"/>
        <v>0</v>
      </c>
      <c r="J323" s="140">
        <f t="shared" si="65"/>
        <v>0</v>
      </c>
      <c r="K323" s="393">
        <v>500</v>
      </c>
      <c r="M323" s="360"/>
      <c r="N323" s="382">
        <f t="shared" si="67"/>
        <v>500</v>
      </c>
      <c r="O323" s="143"/>
      <c r="P323" s="335"/>
      <c r="Q323" s="335"/>
    </row>
    <row r="324" spans="1:17" ht="13">
      <c r="B324" s="105"/>
      <c r="C324" s="105"/>
      <c r="D324" s="22"/>
      <c r="F324" s="6"/>
    </row>
    <row r="325" spans="1:17" ht="13">
      <c r="B325" s="105"/>
      <c r="C325" s="105"/>
      <c r="D325" s="22"/>
      <c r="F325" s="6"/>
    </row>
    <row r="326" spans="1:17" ht="13">
      <c r="B326" s="105"/>
      <c r="C326" s="105"/>
      <c r="D326" s="22"/>
      <c r="F326" s="6"/>
    </row>
    <row r="327" spans="1:17" ht="13">
      <c r="A327" s="98" t="s">
        <v>433</v>
      </c>
      <c r="B327" s="105"/>
      <c r="C327" s="105"/>
      <c r="D327" s="22"/>
      <c r="F327" s="6"/>
    </row>
    <row r="328" spans="1:17" s="139" customFormat="1" ht="22.25" customHeight="1">
      <c r="A328" s="349" t="s">
        <v>431</v>
      </c>
      <c r="B328" s="359" t="s">
        <v>427</v>
      </c>
      <c r="C328" s="379">
        <v>121</v>
      </c>
      <c r="D328" s="380" t="s">
        <v>141</v>
      </c>
      <c r="E328" s="414">
        <f>G328/(1-$F$340)</f>
        <v>4100.9938561619074</v>
      </c>
      <c r="F328" s="353">
        <v>0.4466</v>
      </c>
      <c r="G328" s="352">
        <v>2269.4899999999998</v>
      </c>
      <c r="H328" s="354">
        <f>G328*C328</f>
        <v>274608.28999999998</v>
      </c>
      <c r="J328" s="140">
        <f>G328*1.19*(1+J$16)</f>
        <v>3916.0049949999993</v>
      </c>
      <c r="K328" s="393">
        <v>4250</v>
      </c>
      <c r="M328" s="360"/>
      <c r="N328" s="382">
        <f>K328-J328</f>
        <v>333.99500500000067</v>
      </c>
      <c r="O328" s="143"/>
      <c r="P328" s="335"/>
      <c r="Q328" s="335"/>
    </row>
    <row r="329" spans="1:17" s="139" customFormat="1" ht="22.25" customHeight="1">
      <c r="A329" s="349" t="s">
        <v>421</v>
      </c>
      <c r="B329" s="359" t="s">
        <v>408</v>
      </c>
      <c r="C329" s="379">
        <v>2</v>
      </c>
      <c r="D329" s="380" t="s">
        <v>65</v>
      </c>
      <c r="E329" s="414">
        <f>G329/(1-$F$340)</f>
        <v>46500</v>
      </c>
      <c r="F329" s="353">
        <v>0.4466</v>
      </c>
      <c r="G329" s="352">
        <v>25733.1</v>
      </c>
      <c r="H329" s="354">
        <f>G329*C329</f>
        <v>51466.2</v>
      </c>
      <c r="J329" s="140">
        <f>G329*1.19*(1+J$16)</f>
        <v>44402.464049999995</v>
      </c>
      <c r="K329" s="393">
        <v>65500</v>
      </c>
      <c r="M329" s="360"/>
      <c r="N329" s="382">
        <f>K329-J329</f>
        <v>21097.535950000005</v>
      </c>
      <c r="O329" s="143"/>
      <c r="P329" s="335"/>
      <c r="Q329" s="335"/>
    </row>
    <row r="330" spans="1:17" s="139" customFormat="1" ht="22.25" customHeight="1">
      <c r="A330" s="349" t="s">
        <v>89</v>
      </c>
      <c r="B330" s="359" t="s">
        <v>373</v>
      </c>
      <c r="C330" s="379">
        <v>24</v>
      </c>
      <c r="D330" s="380" t="s">
        <v>65</v>
      </c>
      <c r="E330" s="414">
        <f>G330/(1-$F$340)</f>
        <v>7225.0090350560176</v>
      </c>
      <c r="F330" s="353">
        <v>0.4466</v>
      </c>
      <c r="G330" s="352">
        <v>3998.32</v>
      </c>
      <c r="H330" s="354">
        <f>G330*C330</f>
        <v>95959.680000000008</v>
      </c>
      <c r="J330" s="140">
        <f>G330*1.19*(1+J$16)</f>
        <v>6899.1011599999993</v>
      </c>
      <c r="K330" s="393">
        <v>7900</v>
      </c>
      <c r="M330" s="360"/>
      <c r="N330" s="382">
        <f>K330-J330</f>
        <v>1000.8988400000007</v>
      </c>
      <c r="O330" s="143"/>
      <c r="P330" s="335"/>
      <c r="Q330" s="335"/>
    </row>
    <row r="331" spans="1:17" s="139" customFormat="1" ht="22.25" customHeight="1">
      <c r="A331" s="349" t="s">
        <v>108</v>
      </c>
      <c r="B331" s="359" t="s">
        <v>101</v>
      </c>
      <c r="C331" s="379">
        <v>60</v>
      </c>
      <c r="D331" s="380" t="s">
        <v>65</v>
      </c>
      <c r="E331" s="414">
        <f>G331/(1-$F$340)</f>
        <v>583.99530177087092</v>
      </c>
      <c r="F331" s="353">
        <v>0.4466</v>
      </c>
      <c r="G331" s="352">
        <v>323.18299999999999</v>
      </c>
      <c r="H331" s="354">
        <f t="shared" ref="H331" si="68">G331*C331</f>
        <v>19390.98</v>
      </c>
      <c r="J331" s="140">
        <f>G331*1.19*(1+J$16)</f>
        <v>557.6522665</v>
      </c>
      <c r="K331" s="393">
        <v>600</v>
      </c>
      <c r="M331" s="360"/>
      <c r="N331" s="382">
        <f t="shared" ref="N331" si="69">K331-J331</f>
        <v>42.347733500000004</v>
      </c>
      <c r="O331" s="143"/>
      <c r="P331" s="335"/>
      <c r="Q331" s="335"/>
    </row>
    <row r="334" spans="1:17" ht="13">
      <c r="B334" s="105"/>
      <c r="C334" s="105"/>
      <c r="D334" s="22"/>
      <c r="F334" s="6"/>
    </row>
    <row r="335" spans="1:17" ht="13">
      <c r="A335" s="430" t="s">
        <v>434</v>
      </c>
      <c r="B335" s="105"/>
      <c r="C335" s="105"/>
      <c r="D335" s="22"/>
      <c r="F335" s="6"/>
    </row>
    <row r="336" spans="1:17" s="139" customFormat="1" ht="22.25" customHeight="1">
      <c r="A336" s="349" t="s">
        <v>424</v>
      </c>
      <c r="B336" s="359" t="s">
        <v>412</v>
      </c>
      <c r="C336" s="379">
        <v>50</v>
      </c>
      <c r="D336" s="380" t="s">
        <v>65</v>
      </c>
      <c r="E336" s="414">
        <f>G336/(1-$F$340)</f>
        <v>1840.0072280448139</v>
      </c>
      <c r="F336" s="353">
        <v>0.4466</v>
      </c>
      <c r="G336" s="352">
        <v>1018.26</v>
      </c>
      <c r="H336" s="354">
        <f>G336*C336</f>
        <v>50913</v>
      </c>
      <c r="J336" s="140">
        <f>G336*1.19*(1+J$16)</f>
        <v>1757.0076299999998</v>
      </c>
      <c r="K336" s="393">
        <v>1450</v>
      </c>
      <c r="M336" s="360"/>
      <c r="N336" s="382">
        <f>K336-J336</f>
        <v>-307.00762999999984</v>
      </c>
      <c r="O336" s="143"/>
      <c r="P336" s="335"/>
      <c r="Q336" s="335"/>
    </row>
    <row r="337" spans="1:17" s="139" customFormat="1" ht="22.25" customHeight="1">
      <c r="A337" s="349" t="s">
        <v>284</v>
      </c>
      <c r="B337" s="359" t="s">
        <v>429</v>
      </c>
      <c r="C337" s="379">
        <v>280</v>
      </c>
      <c r="D337" s="380" t="s">
        <v>65</v>
      </c>
      <c r="E337" s="414">
        <f>G337/(1-$F$340)</f>
        <v>594.99457896638955</v>
      </c>
      <c r="F337" s="353">
        <v>0.4466</v>
      </c>
      <c r="G337" s="352">
        <v>329.27</v>
      </c>
      <c r="H337" s="354">
        <f>G337*C337</f>
        <v>92195.599999999991</v>
      </c>
      <c r="J337" s="140">
        <f>G337*1.19*(1+J$16)</f>
        <v>568.15538499999991</v>
      </c>
      <c r="K337" s="393">
        <v>700</v>
      </c>
      <c r="M337" s="360"/>
      <c r="N337" s="382">
        <f>K337-J337</f>
        <v>131.84461500000009</v>
      </c>
      <c r="O337" s="143"/>
      <c r="P337" s="335"/>
      <c r="Q337" s="335"/>
    </row>
    <row r="338" spans="1:17" ht="13">
      <c r="B338" s="105"/>
      <c r="C338" s="105"/>
      <c r="D338" s="22"/>
      <c r="F338" s="6"/>
    </row>
    <row r="339" spans="1:17" ht="13">
      <c r="A339" s="98" t="s">
        <v>433</v>
      </c>
      <c r="B339" s="105"/>
      <c r="C339" s="105"/>
      <c r="D339" s="22"/>
      <c r="F339" s="6"/>
    </row>
    <row r="340" spans="1:17" s="139" customFormat="1" ht="22.25" customHeight="1">
      <c r="A340" s="349" t="s">
        <v>430</v>
      </c>
      <c r="B340" s="359" t="s">
        <v>426</v>
      </c>
      <c r="C340" s="379">
        <v>20</v>
      </c>
      <c r="D340" s="380" t="s">
        <v>65</v>
      </c>
      <c r="E340" s="414">
        <f t="shared" ref="E340:E356" si="70">G340/(1-$F$340)</f>
        <v>0</v>
      </c>
      <c r="F340" s="353">
        <v>0.4466</v>
      </c>
      <c r="G340" s="352"/>
      <c r="H340" s="354">
        <f>G340*C340</f>
        <v>0</v>
      </c>
      <c r="J340" s="140">
        <f t="shared" ref="J340:J356" si="71">G340*1.19*(1+J$16)</f>
        <v>0</v>
      </c>
      <c r="K340" s="393">
        <v>3350</v>
      </c>
      <c r="M340" s="360"/>
      <c r="N340" s="382">
        <f>K340-J340</f>
        <v>3350</v>
      </c>
      <c r="O340" s="143"/>
      <c r="P340" s="335"/>
      <c r="Q340" s="335"/>
    </row>
    <row r="341" spans="1:17" s="139" customFormat="1" ht="22.25" customHeight="1">
      <c r="A341" s="349" t="s">
        <v>75</v>
      </c>
      <c r="B341" s="359" t="s">
        <v>238</v>
      </c>
      <c r="C341" s="379">
        <v>1000</v>
      </c>
      <c r="D341" s="380" t="s">
        <v>65</v>
      </c>
      <c r="E341" s="414">
        <f t="shared" si="70"/>
        <v>0</v>
      </c>
      <c r="F341" s="353">
        <v>0.4466</v>
      </c>
      <c r="G341" s="352"/>
      <c r="H341" s="354">
        <f t="shared" ref="H341:H342" si="72">G341*C341</f>
        <v>0</v>
      </c>
      <c r="J341" s="140">
        <f t="shared" si="71"/>
        <v>0</v>
      </c>
      <c r="K341" s="393">
        <v>10</v>
      </c>
      <c r="M341" s="360"/>
      <c r="N341" s="382">
        <f t="shared" ref="N341:N342" si="73">K341-J341</f>
        <v>10</v>
      </c>
      <c r="O341" s="143"/>
      <c r="P341" s="335"/>
      <c r="Q341" s="335"/>
    </row>
    <row r="342" spans="1:17" s="139" customFormat="1" ht="22.25" customHeight="1">
      <c r="A342" s="349" t="s">
        <v>109</v>
      </c>
      <c r="B342" s="359" t="s">
        <v>239</v>
      </c>
      <c r="C342" s="379">
        <v>1000</v>
      </c>
      <c r="D342" s="380" t="s">
        <v>65</v>
      </c>
      <c r="E342" s="414">
        <f t="shared" si="70"/>
        <v>0</v>
      </c>
      <c r="F342" s="353">
        <v>0.4466</v>
      </c>
      <c r="G342" s="352"/>
      <c r="H342" s="354">
        <f t="shared" si="72"/>
        <v>0</v>
      </c>
      <c r="J342" s="140">
        <f t="shared" si="71"/>
        <v>0</v>
      </c>
      <c r="K342" s="393">
        <v>10</v>
      </c>
      <c r="M342" s="360"/>
      <c r="N342" s="382">
        <f t="shared" si="73"/>
        <v>10</v>
      </c>
      <c r="O342" s="143"/>
      <c r="P342" s="335"/>
      <c r="Q342" s="335"/>
    </row>
    <row r="343" spans="1:17" s="139" customFormat="1" ht="22.25" customHeight="1">
      <c r="A343" s="349" t="s">
        <v>357</v>
      </c>
      <c r="B343" s="359" t="s">
        <v>368</v>
      </c>
      <c r="C343" s="379">
        <v>24</v>
      </c>
      <c r="D343" s="380" t="s">
        <v>65</v>
      </c>
      <c r="E343" s="414">
        <f t="shared" si="70"/>
        <v>0</v>
      </c>
      <c r="F343" s="353">
        <v>0.4466</v>
      </c>
      <c r="G343" s="352"/>
      <c r="H343" s="354">
        <f t="shared" ref="H343:H356" si="74">G343*C343</f>
        <v>0</v>
      </c>
      <c r="J343" s="140">
        <f t="shared" si="71"/>
        <v>0</v>
      </c>
      <c r="K343" s="393">
        <v>2600</v>
      </c>
      <c r="M343" s="360"/>
      <c r="N343" s="382">
        <f t="shared" ref="N343:N356" si="75">K343-J343</f>
        <v>2600</v>
      </c>
      <c r="O343" s="143"/>
      <c r="P343" s="335"/>
      <c r="Q343" s="335"/>
    </row>
    <row r="344" spans="1:17" s="139" customFormat="1" ht="22.25" customHeight="1">
      <c r="A344" s="349" t="s">
        <v>246</v>
      </c>
      <c r="B344" s="359" t="s">
        <v>235</v>
      </c>
      <c r="C344" s="379">
        <v>24</v>
      </c>
      <c r="D344" s="380" t="s">
        <v>65</v>
      </c>
      <c r="E344" s="414">
        <f t="shared" si="70"/>
        <v>0</v>
      </c>
      <c r="F344" s="353">
        <v>0.4466</v>
      </c>
      <c r="G344" s="352"/>
      <c r="H344" s="354">
        <f t="shared" si="74"/>
        <v>0</v>
      </c>
      <c r="J344" s="140">
        <f t="shared" si="71"/>
        <v>0</v>
      </c>
      <c r="K344" s="393">
        <v>3250</v>
      </c>
      <c r="M344" s="360"/>
      <c r="N344" s="382">
        <f t="shared" si="75"/>
        <v>3250</v>
      </c>
      <c r="O344" s="143"/>
      <c r="P344" s="335"/>
      <c r="Q344" s="335"/>
    </row>
    <row r="345" spans="1:17" s="139" customFormat="1" ht="22.25" customHeight="1">
      <c r="A345" s="349" t="s">
        <v>107</v>
      </c>
      <c r="B345" s="359" t="s">
        <v>318</v>
      </c>
      <c r="C345" s="379">
        <v>30</v>
      </c>
      <c r="D345" s="380" t="s">
        <v>65</v>
      </c>
      <c r="E345" s="414">
        <f t="shared" si="70"/>
        <v>0</v>
      </c>
      <c r="F345" s="353">
        <v>0.4466</v>
      </c>
      <c r="G345" s="352"/>
      <c r="H345" s="354">
        <f t="shared" si="74"/>
        <v>0</v>
      </c>
      <c r="J345" s="140">
        <f t="shared" si="71"/>
        <v>0</v>
      </c>
      <c r="K345" s="393">
        <v>500</v>
      </c>
      <c r="M345" s="360"/>
      <c r="N345" s="382">
        <f t="shared" si="75"/>
        <v>500</v>
      </c>
      <c r="O345" s="143"/>
      <c r="P345" s="335"/>
      <c r="Q345" s="335"/>
    </row>
    <row r="346" spans="1:17" s="139" customFormat="1" ht="22.25" customHeight="1">
      <c r="A346" s="349" t="s">
        <v>245</v>
      </c>
      <c r="B346" s="359" t="s">
        <v>319</v>
      </c>
      <c r="C346" s="379">
        <v>30</v>
      </c>
      <c r="D346" s="380" t="s">
        <v>65</v>
      </c>
      <c r="E346" s="414">
        <f t="shared" si="70"/>
        <v>0</v>
      </c>
      <c r="F346" s="353">
        <v>0.4466</v>
      </c>
      <c r="G346" s="352"/>
      <c r="H346" s="354">
        <f t="shared" si="74"/>
        <v>0</v>
      </c>
      <c r="J346" s="140">
        <f t="shared" si="71"/>
        <v>0</v>
      </c>
      <c r="K346" s="393">
        <v>550</v>
      </c>
      <c r="M346" s="360"/>
      <c r="N346" s="382">
        <f t="shared" si="75"/>
        <v>550</v>
      </c>
      <c r="O346" s="143"/>
      <c r="P346" s="335"/>
      <c r="Q346" s="335"/>
    </row>
    <row r="347" spans="1:17" s="139" customFormat="1" ht="22.25" customHeight="1">
      <c r="A347" s="349" t="s">
        <v>258</v>
      </c>
      <c r="B347" s="359" t="s">
        <v>316</v>
      </c>
      <c r="C347" s="379">
        <v>30</v>
      </c>
      <c r="D347" s="380" t="s">
        <v>65</v>
      </c>
      <c r="E347" s="414">
        <f t="shared" si="70"/>
        <v>0</v>
      </c>
      <c r="F347" s="353">
        <v>0.4466</v>
      </c>
      <c r="G347" s="352"/>
      <c r="H347" s="354">
        <f t="shared" si="74"/>
        <v>0</v>
      </c>
      <c r="J347" s="140">
        <f t="shared" si="71"/>
        <v>0</v>
      </c>
      <c r="K347" s="393">
        <v>650</v>
      </c>
      <c r="M347" s="360"/>
      <c r="N347" s="382">
        <f t="shared" si="75"/>
        <v>650</v>
      </c>
      <c r="O347" s="143"/>
      <c r="P347" s="335"/>
      <c r="Q347" s="335"/>
    </row>
    <row r="348" spans="1:17" s="139" customFormat="1" ht="22.25" customHeight="1">
      <c r="A348" s="349" t="s">
        <v>271</v>
      </c>
      <c r="B348" s="359" t="s">
        <v>317</v>
      </c>
      <c r="C348" s="379">
        <v>30</v>
      </c>
      <c r="D348" s="380" t="s">
        <v>65</v>
      </c>
      <c r="E348" s="414">
        <f t="shared" si="70"/>
        <v>0</v>
      </c>
      <c r="F348" s="353">
        <v>0.4466</v>
      </c>
      <c r="G348" s="352"/>
      <c r="H348" s="354">
        <f t="shared" si="74"/>
        <v>0</v>
      </c>
      <c r="J348" s="140">
        <f t="shared" si="71"/>
        <v>0</v>
      </c>
      <c r="K348" s="393">
        <v>800</v>
      </c>
      <c r="M348" s="360"/>
      <c r="N348" s="382">
        <f t="shared" si="75"/>
        <v>800</v>
      </c>
      <c r="O348" s="143"/>
      <c r="P348" s="335"/>
      <c r="Q348" s="335"/>
    </row>
    <row r="349" spans="1:17" s="139" customFormat="1" ht="22.25" customHeight="1">
      <c r="A349" s="349" t="s">
        <v>312</v>
      </c>
      <c r="B349" s="359" t="s">
        <v>315</v>
      </c>
      <c r="C349" s="379">
        <v>24</v>
      </c>
      <c r="D349" s="380" t="s">
        <v>65</v>
      </c>
      <c r="E349" s="414">
        <f t="shared" si="70"/>
        <v>0</v>
      </c>
      <c r="F349" s="353">
        <v>0.4466</v>
      </c>
      <c r="G349" s="352"/>
      <c r="H349" s="354">
        <f t="shared" si="74"/>
        <v>0</v>
      </c>
      <c r="J349" s="140">
        <f t="shared" si="71"/>
        <v>0</v>
      </c>
      <c r="K349" s="393">
        <v>2400</v>
      </c>
      <c r="M349" s="360"/>
      <c r="N349" s="382">
        <f t="shared" si="75"/>
        <v>2400</v>
      </c>
      <c r="O349" s="143"/>
      <c r="P349" s="335"/>
      <c r="Q349" s="335"/>
    </row>
    <row r="350" spans="1:17" s="139" customFormat="1" ht="22.25" customHeight="1">
      <c r="A350" s="349" t="s">
        <v>423</v>
      </c>
      <c r="B350" s="359" t="s">
        <v>411</v>
      </c>
      <c r="C350" s="379">
        <v>20</v>
      </c>
      <c r="D350" s="380" t="s">
        <v>65</v>
      </c>
      <c r="E350" s="414">
        <f t="shared" si="70"/>
        <v>0</v>
      </c>
      <c r="F350" s="353">
        <v>0.4466</v>
      </c>
      <c r="G350" s="352"/>
      <c r="H350" s="354">
        <f t="shared" si="74"/>
        <v>0</v>
      </c>
      <c r="J350" s="140">
        <f t="shared" si="71"/>
        <v>0</v>
      </c>
      <c r="K350" s="393">
        <v>2850</v>
      </c>
      <c r="M350" s="360"/>
      <c r="N350" s="382">
        <f t="shared" si="75"/>
        <v>2850</v>
      </c>
      <c r="O350" s="143"/>
      <c r="P350" s="335"/>
      <c r="Q350" s="335"/>
    </row>
    <row r="351" spans="1:17" s="139" customFormat="1" ht="22.25" customHeight="1">
      <c r="A351" s="349" t="s">
        <v>294</v>
      </c>
      <c r="B351" s="359" t="s">
        <v>314</v>
      </c>
      <c r="C351" s="379">
        <v>20</v>
      </c>
      <c r="D351" s="380" t="s">
        <v>65</v>
      </c>
      <c r="E351" s="414">
        <f t="shared" si="70"/>
        <v>0</v>
      </c>
      <c r="F351" s="353">
        <v>0.4466</v>
      </c>
      <c r="G351" s="352"/>
      <c r="H351" s="354">
        <f t="shared" si="74"/>
        <v>0</v>
      </c>
      <c r="J351" s="140">
        <f t="shared" si="71"/>
        <v>0</v>
      </c>
      <c r="K351" s="393">
        <v>3850</v>
      </c>
      <c r="M351" s="360"/>
      <c r="N351" s="382">
        <f t="shared" si="75"/>
        <v>3850</v>
      </c>
      <c r="O351" s="143"/>
      <c r="P351" s="335"/>
      <c r="Q351" s="335"/>
    </row>
    <row r="352" spans="1:17" s="139" customFormat="1" ht="22.25" customHeight="1">
      <c r="A352" s="349" t="s">
        <v>432</v>
      </c>
      <c r="B352" s="359" t="s">
        <v>428</v>
      </c>
      <c r="C352" s="379">
        <v>6</v>
      </c>
      <c r="D352" s="380" t="s">
        <v>65</v>
      </c>
      <c r="E352" s="414">
        <f t="shared" si="70"/>
        <v>0</v>
      </c>
      <c r="F352" s="353">
        <v>0.4466</v>
      </c>
      <c r="G352" s="352"/>
      <c r="H352" s="354">
        <f t="shared" si="74"/>
        <v>0</v>
      </c>
      <c r="J352" s="140">
        <f t="shared" si="71"/>
        <v>0</v>
      </c>
      <c r="K352" s="393">
        <v>16950</v>
      </c>
      <c r="M352" s="360"/>
      <c r="N352" s="382">
        <f t="shared" si="75"/>
        <v>16950</v>
      </c>
      <c r="O352" s="143"/>
      <c r="P352" s="335"/>
      <c r="Q352" s="335"/>
    </row>
    <row r="353" spans="1:17" s="139" customFormat="1" ht="22.25" customHeight="1">
      <c r="A353" s="349" t="s">
        <v>395</v>
      </c>
      <c r="B353" s="359" t="s">
        <v>410</v>
      </c>
      <c r="C353" s="379">
        <v>2</v>
      </c>
      <c r="D353" s="380" t="s">
        <v>65</v>
      </c>
      <c r="E353" s="414">
        <f t="shared" si="70"/>
        <v>0</v>
      </c>
      <c r="F353" s="353">
        <v>0.4466</v>
      </c>
      <c r="G353" s="352"/>
      <c r="H353" s="354">
        <f t="shared" si="74"/>
        <v>0</v>
      </c>
      <c r="J353" s="140">
        <f t="shared" si="71"/>
        <v>0</v>
      </c>
      <c r="K353" s="393">
        <v>17500</v>
      </c>
      <c r="M353" s="360"/>
      <c r="N353" s="382">
        <f t="shared" si="75"/>
        <v>17500</v>
      </c>
      <c r="O353" s="143"/>
      <c r="P353" s="335"/>
      <c r="Q353" s="335"/>
    </row>
    <row r="354" spans="1:17" s="139" customFormat="1" ht="22.25" customHeight="1">
      <c r="A354" s="349" t="s">
        <v>422</v>
      </c>
      <c r="B354" s="359" t="s">
        <v>409</v>
      </c>
      <c r="C354" s="379">
        <v>24</v>
      </c>
      <c r="D354" s="380" t="s">
        <v>65</v>
      </c>
      <c r="E354" s="414">
        <f t="shared" si="70"/>
        <v>0</v>
      </c>
      <c r="F354" s="353">
        <v>0.4466</v>
      </c>
      <c r="G354" s="352"/>
      <c r="H354" s="354">
        <f t="shared" si="74"/>
        <v>0</v>
      </c>
      <c r="J354" s="140">
        <f t="shared" si="71"/>
        <v>0</v>
      </c>
      <c r="K354" s="393">
        <v>1500</v>
      </c>
      <c r="M354" s="360"/>
      <c r="N354" s="382">
        <f t="shared" si="75"/>
        <v>1500</v>
      </c>
      <c r="O354" s="143"/>
      <c r="P354" s="335"/>
      <c r="Q354" s="335"/>
    </row>
    <row r="355" spans="1:17" s="139" customFormat="1" ht="22.25" customHeight="1">
      <c r="A355" s="349" t="s">
        <v>164</v>
      </c>
      <c r="B355" s="359" t="s">
        <v>229</v>
      </c>
      <c r="C355" s="379">
        <v>24</v>
      </c>
      <c r="D355" s="380" t="s">
        <v>65</v>
      </c>
      <c r="E355" s="414">
        <f t="shared" si="70"/>
        <v>0</v>
      </c>
      <c r="F355" s="353">
        <v>0.4466</v>
      </c>
      <c r="G355" s="352"/>
      <c r="H355" s="354">
        <f t="shared" si="74"/>
        <v>0</v>
      </c>
      <c r="J355" s="140">
        <f t="shared" si="71"/>
        <v>0</v>
      </c>
      <c r="K355" s="393">
        <v>2000</v>
      </c>
      <c r="M355" s="360"/>
      <c r="N355" s="382">
        <f t="shared" si="75"/>
        <v>2000</v>
      </c>
      <c r="O355" s="143"/>
      <c r="P355" s="335"/>
      <c r="Q355" s="335"/>
    </row>
    <row r="356" spans="1:17" s="139" customFormat="1" ht="22.25" customHeight="1">
      <c r="A356" s="349" t="s">
        <v>104</v>
      </c>
      <c r="B356" s="359" t="s">
        <v>97</v>
      </c>
      <c r="C356" s="379">
        <v>90</v>
      </c>
      <c r="D356" s="380" t="s">
        <v>65</v>
      </c>
      <c r="E356" s="414">
        <f t="shared" si="70"/>
        <v>0</v>
      </c>
      <c r="F356" s="353">
        <v>0.4466</v>
      </c>
      <c r="G356" s="352"/>
      <c r="H356" s="354">
        <f t="shared" si="74"/>
        <v>0</v>
      </c>
      <c r="J356" s="140">
        <f t="shared" si="71"/>
        <v>0</v>
      </c>
      <c r="K356" s="393">
        <v>1400</v>
      </c>
      <c r="M356" s="360"/>
      <c r="N356" s="382">
        <f t="shared" si="75"/>
        <v>1400</v>
      </c>
      <c r="O356" s="143"/>
      <c r="P356" s="335"/>
      <c r="Q356" s="335"/>
    </row>
    <row r="357" spans="1:17" ht="13">
      <c r="B357" s="105"/>
      <c r="C357" s="105"/>
      <c r="D357" s="22"/>
      <c r="F357" s="6"/>
    </row>
    <row r="358" spans="1:17" ht="13">
      <c r="B358" s="105"/>
      <c r="C358" s="105"/>
      <c r="D358" s="22"/>
      <c r="F358" s="6"/>
    </row>
    <row r="359" spans="1:17" ht="13">
      <c r="A359" s="98" t="s">
        <v>425</v>
      </c>
      <c r="B359" s="105"/>
      <c r="C359" s="105"/>
      <c r="D359" s="22"/>
      <c r="F359" s="6"/>
    </row>
    <row r="360" spans="1:17" s="139" customFormat="1" ht="22.25" customHeight="1">
      <c r="A360" s="349" t="s">
        <v>420</v>
      </c>
      <c r="B360" s="359" t="s">
        <v>405</v>
      </c>
      <c r="C360" s="379">
        <v>12</v>
      </c>
      <c r="D360" s="380" t="s">
        <v>65</v>
      </c>
      <c r="E360" s="414">
        <f>G360/(1-$F$340)</f>
        <v>11935.001807011204</v>
      </c>
      <c r="F360" s="353">
        <v>0.4466</v>
      </c>
      <c r="G360" s="352">
        <v>6604.83</v>
      </c>
      <c r="H360" s="354">
        <f>G360*C360</f>
        <v>79257.959999999992</v>
      </c>
      <c r="J360" s="140">
        <f>G360*1.19*(1+J$16)</f>
        <v>11396.634164999999</v>
      </c>
      <c r="K360" s="393">
        <v>12200</v>
      </c>
      <c r="M360" s="360"/>
      <c r="N360" s="382">
        <f>K360-J360</f>
        <v>803.36583500000052</v>
      </c>
      <c r="O360" s="143"/>
      <c r="P360" s="335"/>
      <c r="Q360" s="335"/>
    </row>
    <row r="361" spans="1:17" s="139" customFormat="1" ht="22.25" customHeight="1">
      <c r="A361" s="349" t="s">
        <v>246</v>
      </c>
      <c r="B361" s="359" t="s">
        <v>235</v>
      </c>
      <c r="C361" s="379">
        <v>24</v>
      </c>
      <c r="D361" s="380" t="s">
        <v>65</v>
      </c>
      <c r="E361" s="414">
        <f>G361/(1-$F$340)</f>
        <v>3279.996385977593</v>
      </c>
      <c r="F361" s="353">
        <v>0.4466</v>
      </c>
      <c r="G361" s="352">
        <v>1815.15</v>
      </c>
      <c r="H361" s="354">
        <f>G361*C361</f>
        <v>43563.600000000006</v>
      </c>
      <c r="J361" s="140">
        <f>G361*1.19*(1+J$16)</f>
        <v>3132.0413249999997</v>
      </c>
      <c r="K361" s="393">
        <v>3250</v>
      </c>
      <c r="M361" s="360"/>
      <c r="N361" s="382">
        <f>K361-J361</f>
        <v>117.95867500000031</v>
      </c>
      <c r="O361" s="143"/>
      <c r="P361" s="335"/>
      <c r="Q361" s="335"/>
    </row>
    <row r="362" spans="1:17" ht="13">
      <c r="B362" s="105"/>
      <c r="C362" s="105"/>
      <c r="D362" s="22"/>
      <c r="F362" s="6"/>
    </row>
    <row r="363" spans="1:17" ht="13">
      <c r="B363" s="105"/>
      <c r="C363" s="105"/>
      <c r="D363" s="22"/>
      <c r="F363" s="6"/>
    </row>
    <row r="364" spans="1:17" ht="13">
      <c r="A364" s="98" t="s">
        <v>425</v>
      </c>
      <c r="B364" s="105"/>
      <c r="C364" s="105"/>
      <c r="D364" s="22"/>
      <c r="F364" s="6"/>
    </row>
    <row r="365" spans="1:17" s="331" customFormat="1" ht="22.25" customHeight="1">
      <c r="A365" s="336" t="s">
        <v>413</v>
      </c>
      <c r="B365" s="415" t="s">
        <v>397</v>
      </c>
      <c r="C365" s="368">
        <v>1</v>
      </c>
      <c r="D365" s="376" t="s">
        <v>65</v>
      </c>
      <c r="E365" s="413">
        <f>G365/(1-$F$340)</f>
        <v>17190.007228044815</v>
      </c>
      <c r="F365" s="329">
        <v>0.4466</v>
      </c>
      <c r="G365" s="337">
        <v>9512.9500000000007</v>
      </c>
      <c r="H365" s="338">
        <f>G365*C365</f>
        <v>9512.9500000000007</v>
      </c>
      <c r="J365" s="330">
        <f>G365*1.19*(1+J$16)</f>
        <v>16414.595225000001</v>
      </c>
      <c r="K365" s="416">
        <v>16000</v>
      </c>
      <c r="M365" s="417"/>
      <c r="N365" s="378">
        <f>K365-J365</f>
        <v>-414.59522500000094</v>
      </c>
      <c r="O365" s="333"/>
      <c r="P365" s="334"/>
      <c r="Q365" s="334"/>
    </row>
    <row r="366" spans="1:17" s="331" customFormat="1" ht="22.25" customHeight="1">
      <c r="A366" s="336" t="s">
        <v>414</v>
      </c>
      <c r="B366" s="415" t="s">
        <v>398</v>
      </c>
      <c r="C366" s="368">
        <v>2</v>
      </c>
      <c r="D366" s="376" t="s">
        <v>65</v>
      </c>
      <c r="E366" s="413">
        <f>G366/(1-$F$340)</f>
        <v>17190.007228044815</v>
      </c>
      <c r="F366" s="329">
        <v>0.4466</v>
      </c>
      <c r="G366" s="337">
        <v>9512.9500000000007</v>
      </c>
      <c r="H366" s="338">
        <f>G366*C366</f>
        <v>19025.900000000001</v>
      </c>
      <c r="J366" s="330">
        <f>G366*1.19*(1+J$16)</f>
        <v>16414.595225000001</v>
      </c>
      <c r="K366" s="416">
        <v>16000</v>
      </c>
      <c r="M366" s="417"/>
      <c r="N366" s="378">
        <f>K366-J366</f>
        <v>-414.59522500000094</v>
      </c>
      <c r="O366" s="333"/>
      <c r="P366" s="334"/>
      <c r="Q366" s="334"/>
    </row>
    <row r="367" spans="1:17" s="331" customFormat="1" ht="22.25" customHeight="1">
      <c r="A367" s="336" t="s">
        <v>415</v>
      </c>
      <c r="B367" s="415" t="s">
        <v>399</v>
      </c>
      <c r="C367" s="368">
        <v>2</v>
      </c>
      <c r="D367" s="376" t="s">
        <v>65</v>
      </c>
      <c r="E367" s="413">
        <f>G367/(1-$F$340)</f>
        <v>17190.007228044815</v>
      </c>
      <c r="F367" s="329">
        <v>0.4466</v>
      </c>
      <c r="G367" s="337">
        <v>9512.9500000000007</v>
      </c>
      <c r="H367" s="338">
        <f>G367*C367</f>
        <v>19025.900000000001</v>
      </c>
      <c r="J367" s="330">
        <f>G367*1.19*(1+J$16)</f>
        <v>16414.595225000001</v>
      </c>
      <c r="K367" s="416">
        <v>16000</v>
      </c>
      <c r="M367" s="417"/>
      <c r="N367" s="378">
        <f>K367-J367</f>
        <v>-414.59522500000094</v>
      </c>
      <c r="O367" s="333"/>
      <c r="P367" s="334"/>
      <c r="Q367" s="334"/>
    </row>
    <row r="368" spans="1:17" s="331" customFormat="1" ht="22.25" customHeight="1">
      <c r="A368" s="336" t="s">
        <v>416</v>
      </c>
      <c r="B368" s="415" t="s">
        <v>400</v>
      </c>
      <c r="C368" s="368">
        <v>1</v>
      </c>
      <c r="D368" s="376" t="s">
        <v>65</v>
      </c>
      <c r="E368" s="413">
        <f>G368/(1-$F$340)</f>
        <v>17190.007228044815</v>
      </c>
      <c r="F368" s="329">
        <v>0.4466</v>
      </c>
      <c r="G368" s="337">
        <v>9512.9500000000007</v>
      </c>
      <c r="H368" s="338">
        <f>G368*C368</f>
        <v>9512.9500000000007</v>
      </c>
      <c r="J368" s="330">
        <f>G368*1.19*(1+J$16)</f>
        <v>16414.595225000001</v>
      </c>
      <c r="K368" s="416">
        <v>16000</v>
      </c>
      <c r="M368" s="417"/>
      <c r="N368" s="378">
        <f>K368-J368</f>
        <v>-414.59522500000094</v>
      </c>
      <c r="O368" s="333"/>
      <c r="P368" s="334"/>
      <c r="Q368" s="334"/>
    </row>
    <row r="369" spans="1:17" s="139" customFormat="1" ht="22.25" customHeight="1">
      <c r="A369" s="349" t="s">
        <v>417</v>
      </c>
      <c r="B369" s="359" t="s">
        <v>401</v>
      </c>
      <c r="C369" s="379">
        <v>2</v>
      </c>
      <c r="D369" s="380" t="s">
        <v>65</v>
      </c>
      <c r="E369" s="414">
        <f>G369/(1-$F$340)</f>
        <v>0</v>
      </c>
      <c r="F369" s="353">
        <v>0.4466</v>
      </c>
      <c r="G369" s="352">
        <v>0</v>
      </c>
      <c r="H369" s="354">
        <f>G369*C369</f>
        <v>0</v>
      </c>
      <c r="J369" s="140">
        <f>G369*1.19*(1+J$16)</f>
        <v>0</v>
      </c>
      <c r="K369" s="393">
        <v>33500</v>
      </c>
      <c r="M369" s="360"/>
      <c r="N369" s="382">
        <f>K369-J369</f>
        <v>33500</v>
      </c>
      <c r="O369" s="143"/>
      <c r="P369" s="335"/>
      <c r="Q369" s="335"/>
    </row>
    <row r="370" spans="1:17" s="139" customFormat="1" ht="22.25" customHeight="1">
      <c r="A370" s="349" t="s">
        <v>418</v>
      </c>
      <c r="B370" s="359" t="s">
        <v>402</v>
      </c>
      <c r="C370" s="379">
        <v>2</v>
      </c>
      <c r="D370" s="380" t="s">
        <v>65</v>
      </c>
      <c r="E370" s="414">
        <f t="shared" ref="E370:E390" si="76">G370/(1-$F$307)</f>
        <v>0</v>
      </c>
      <c r="F370" s="353">
        <v>0.4466</v>
      </c>
      <c r="G370" s="352"/>
      <c r="H370" s="354">
        <f t="shared" ref="H370:H389" si="77">G370*C370</f>
        <v>0</v>
      </c>
      <c r="J370" s="140">
        <f t="shared" ref="J370:J390" si="78">G370*1.19*(1+J$16)</f>
        <v>0</v>
      </c>
      <c r="K370" s="393">
        <v>47500</v>
      </c>
      <c r="M370" s="360"/>
      <c r="N370" s="382">
        <f t="shared" ref="N370:N390" si="79">K370-J370</f>
        <v>47500</v>
      </c>
      <c r="O370" s="143"/>
      <c r="P370" s="335"/>
      <c r="Q370" s="335"/>
    </row>
    <row r="371" spans="1:17" s="139" customFormat="1" ht="22.25" customHeight="1">
      <c r="A371" s="349" t="s">
        <v>419</v>
      </c>
      <c r="B371" s="359" t="s">
        <v>403</v>
      </c>
      <c r="C371" s="379">
        <v>3</v>
      </c>
      <c r="D371" s="380" t="s">
        <v>65</v>
      </c>
      <c r="E371" s="414">
        <f t="shared" si="76"/>
        <v>0</v>
      </c>
      <c r="F371" s="353">
        <v>0.4466</v>
      </c>
      <c r="G371" s="352"/>
      <c r="H371" s="354">
        <f t="shared" si="77"/>
        <v>0</v>
      </c>
      <c r="J371" s="140">
        <f t="shared" si="78"/>
        <v>0</v>
      </c>
      <c r="K371" s="393">
        <v>60</v>
      </c>
      <c r="M371" s="360"/>
      <c r="N371" s="382">
        <f t="shared" si="79"/>
        <v>60</v>
      </c>
      <c r="O371" s="143"/>
      <c r="P371" s="335"/>
      <c r="Q371" s="335"/>
    </row>
    <row r="372" spans="1:17" s="139" customFormat="1" ht="22.25" customHeight="1">
      <c r="A372" s="349" t="s">
        <v>393</v>
      </c>
      <c r="B372" s="359" t="s">
        <v>404</v>
      </c>
      <c r="C372" s="379">
        <v>5</v>
      </c>
      <c r="D372" s="380" t="s">
        <v>65</v>
      </c>
      <c r="E372" s="414">
        <f t="shared" si="76"/>
        <v>0</v>
      </c>
      <c r="F372" s="353">
        <v>0.4466</v>
      </c>
      <c r="G372" s="352"/>
      <c r="H372" s="354">
        <f t="shared" si="77"/>
        <v>0</v>
      </c>
      <c r="J372" s="140">
        <f t="shared" si="78"/>
        <v>0</v>
      </c>
      <c r="K372" s="393">
        <v>100</v>
      </c>
      <c r="M372" s="360"/>
      <c r="N372" s="382">
        <f t="shared" si="79"/>
        <v>100</v>
      </c>
      <c r="O372" s="143"/>
      <c r="P372" s="335"/>
      <c r="Q372" s="335"/>
    </row>
    <row r="373" spans="1:17" s="139" customFormat="1" ht="22.25" customHeight="1">
      <c r="A373" s="349" t="s">
        <v>214</v>
      </c>
      <c r="B373" s="359" t="s">
        <v>227</v>
      </c>
      <c r="C373" s="379">
        <v>2</v>
      </c>
      <c r="D373" s="380" t="s">
        <v>65</v>
      </c>
      <c r="E373" s="414">
        <f t="shared" si="76"/>
        <v>0</v>
      </c>
      <c r="F373" s="353">
        <v>0.4466</v>
      </c>
      <c r="G373" s="352"/>
      <c r="H373" s="354">
        <f t="shared" si="77"/>
        <v>0</v>
      </c>
      <c r="J373" s="140">
        <f t="shared" si="78"/>
        <v>0</v>
      </c>
      <c r="K373" s="393">
        <v>180</v>
      </c>
      <c r="M373" s="360"/>
      <c r="N373" s="382">
        <f t="shared" si="79"/>
        <v>180</v>
      </c>
      <c r="O373" s="143"/>
      <c r="P373" s="335"/>
      <c r="Q373" s="335"/>
    </row>
    <row r="374" spans="1:17" s="139" customFormat="1" ht="22.25" customHeight="1">
      <c r="A374" s="349" t="s">
        <v>328</v>
      </c>
      <c r="B374" s="429" t="s">
        <v>364</v>
      </c>
      <c r="C374" s="379">
        <v>120</v>
      </c>
      <c r="D374" s="380" t="s">
        <v>65</v>
      </c>
      <c r="E374" s="414">
        <f t="shared" si="76"/>
        <v>0</v>
      </c>
      <c r="F374" s="353">
        <v>0.4466</v>
      </c>
      <c r="G374" s="352"/>
      <c r="H374" s="354">
        <f t="shared" si="77"/>
        <v>0</v>
      </c>
      <c r="J374" s="140">
        <f t="shared" si="78"/>
        <v>0</v>
      </c>
      <c r="K374" s="393">
        <v>1750</v>
      </c>
      <c r="M374" s="360"/>
      <c r="N374" s="382">
        <f t="shared" si="79"/>
        <v>1750</v>
      </c>
      <c r="O374" s="143"/>
      <c r="P374" s="335"/>
      <c r="Q374" s="335"/>
    </row>
    <row r="375" spans="1:17" s="139" customFormat="1" ht="22.25" customHeight="1">
      <c r="A375" s="349" t="s">
        <v>307</v>
      </c>
      <c r="B375" s="429" t="s">
        <v>365</v>
      </c>
      <c r="C375" s="379">
        <v>180</v>
      </c>
      <c r="D375" s="380" t="s">
        <v>65</v>
      </c>
      <c r="E375" s="414">
        <f t="shared" si="76"/>
        <v>0</v>
      </c>
      <c r="F375" s="353">
        <v>0.4466</v>
      </c>
      <c r="G375" s="352"/>
      <c r="H375" s="354">
        <f t="shared" si="77"/>
        <v>0</v>
      </c>
      <c r="J375" s="140">
        <f t="shared" si="78"/>
        <v>0</v>
      </c>
      <c r="K375" s="393">
        <v>2600</v>
      </c>
      <c r="M375" s="360"/>
      <c r="N375" s="382">
        <f t="shared" si="79"/>
        <v>2600</v>
      </c>
      <c r="O375" s="143"/>
      <c r="P375" s="335"/>
      <c r="Q375" s="335"/>
    </row>
    <row r="376" spans="1:17" s="139" customFormat="1" ht="22.25" customHeight="1">
      <c r="A376" s="349" t="s">
        <v>88</v>
      </c>
      <c r="B376" s="429" t="s">
        <v>366</v>
      </c>
      <c r="C376" s="379">
        <v>120</v>
      </c>
      <c r="D376" s="380" t="s">
        <v>65</v>
      </c>
      <c r="E376" s="414">
        <f t="shared" si="76"/>
        <v>0</v>
      </c>
      <c r="F376" s="353">
        <v>0.4466</v>
      </c>
      <c r="G376" s="352"/>
      <c r="H376" s="354">
        <f t="shared" si="77"/>
        <v>0</v>
      </c>
      <c r="J376" s="140">
        <f t="shared" si="78"/>
        <v>0</v>
      </c>
      <c r="K376" s="393">
        <v>3400</v>
      </c>
      <c r="M376" s="360"/>
      <c r="N376" s="382">
        <f t="shared" si="79"/>
        <v>3400</v>
      </c>
      <c r="O376" s="143"/>
      <c r="P376" s="335"/>
      <c r="Q376" s="335"/>
    </row>
    <row r="377" spans="1:17" s="139" customFormat="1" ht="22.25" customHeight="1">
      <c r="A377" s="349" t="s">
        <v>394</v>
      </c>
      <c r="B377" s="429" t="s">
        <v>406</v>
      </c>
      <c r="C377" s="379">
        <v>24</v>
      </c>
      <c r="D377" s="380" t="s">
        <v>65</v>
      </c>
      <c r="E377" s="414">
        <f t="shared" si="76"/>
        <v>0</v>
      </c>
      <c r="F377" s="353">
        <v>0.4466</v>
      </c>
      <c r="G377" s="352"/>
      <c r="H377" s="354">
        <f t="shared" si="77"/>
        <v>0</v>
      </c>
      <c r="J377" s="140">
        <f t="shared" si="78"/>
        <v>0</v>
      </c>
      <c r="K377" s="393">
        <v>4300</v>
      </c>
      <c r="M377" s="360"/>
      <c r="N377" s="382">
        <f t="shared" si="79"/>
        <v>4300</v>
      </c>
      <c r="O377" s="143"/>
      <c r="P377" s="335"/>
      <c r="Q377" s="335"/>
    </row>
    <row r="378" spans="1:17" s="139" customFormat="1" ht="22.25" customHeight="1">
      <c r="A378" s="349" t="s">
        <v>89</v>
      </c>
      <c r="B378" s="429" t="s">
        <v>373</v>
      </c>
      <c r="C378" s="379">
        <v>12</v>
      </c>
      <c r="D378" s="380" t="s">
        <v>65</v>
      </c>
      <c r="E378" s="414">
        <f t="shared" si="76"/>
        <v>0</v>
      </c>
      <c r="F378" s="353">
        <v>0.4466</v>
      </c>
      <c r="G378" s="352"/>
      <c r="H378" s="354">
        <f t="shared" si="77"/>
        <v>0</v>
      </c>
      <c r="J378" s="140">
        <f t="shared" si="78"/>
        <v>0</v>
      </c>
      <c r="K378" s="393">
        <v>7900</v>
      </c>
      <c r="M378" s="360"/>
      <c r="N378" s="382">
        <f t="shared" si="79"/>
        <v>7900</v>
      </c>
      <c r="O378" s="143"/>
      <c r="P378" s="335"/>
      <c r="Q378" s="335"/>
    </row>
    <row r="379" spans="1:17" s="139" customFormat="1" ht="22.25" customHeight="1">
      <c r="A379" s="349" t="s">
        <v>302</v>
      </c>
      <c r="B379" s="429" t="s">
        <v>407</v>
      </c>
      <c r="C379" s="379">
        <v>12</v>
      </c>
      <c r="D379" s="380" t="s">
        <v>65</v>
      </c>
      <c r="E379" s="414">
        <f t="shared" si="76"/>
        <v>0</v>
      </c>
      <c r="F379" s="353">
        <v>0.4466</v>
      </c>
      <c r="G379" s="352"/>
      <c r="H379" s="354">
        <f t="shared" si="77"/>
        <v>0</v>
      </c>
      <c r="J379" s="140">
        <f t="shared" si="78"/>
        <v>0</v>
      </c>
      <c r="K379" s="393">
        <v>4950</v>
      </c>
      <c r="M379" s="360"/>
      <c r="N379" s="382">
        <f t="shared" si="79"/>
        <v>4950</v>
      </c>
      <c r="O379" s="143"/>
      <c r="P379" s="335"/>
      <c r="Q379" s="335"/>
    </row>
    <row r="380" spans="1:17" s="139" customFormat="1" ht="22.25" customHeight="1">
      <c r="A380" s="349" t="s">
        <v>103</v>
      </c>
      <c r="B380" s="429" t="s">
        <v>374</v>
      </c>
      <c r="C380" s="379">
        <v>12</v>
      </c>
      <c r="D380" s="380" t="s">
        <v>65</v>
      </c>
      <c r="E380" s="414">
        <f t="shared" si="76"/>
        <v>0</v>
      </c>
      <c r="F380" s="353">
        <v>0.4466</v>
      </c>
      <c r="G380" s="352"/>
      <c r="H380" s="354">
        <f t="shared" si="77"/>
        <v>0</v>
      </c>
      <c r="J380" s="140">
        <f t="shared" si="78"/>
        <v>0</v>
      </c>
      <c r="K380" s="393">
        <v>6250</v>
      </c>
      <c r="M380" s="360"/>
      <c r="N380" s="382">
        <f t="shared" si="79"/>
        <v>6250</v>
      </c>
      <c r="O380" s="143"/>
      <c r="P380" s="335"/>
      <c r="Q380" s="335"/>
    </row>
    <row r="381" spans="1:17" s="139" customFormat="1" ht="22.25" customHeight="1">
      <c r="A381" s="349" t="s">
        <v>421</v>
      </c>
      <c r="B381" s="429" t="s">
        <v>408</v>
      </c>
      <c r="C381" s="379">
        <v>2</v>
      </c>
      <c r="D381" s="380" t="s">
        <v>65</v>
      </c>
      <c r="E381" s="414">
        <f t="shared" si="76"/>
        <v>0</v>
      </c>
      <c r="F381" s="353">
        <v>0.4466</v>
      </c>
      <c r="G381" s="352"/>
      <c r="H381" s="354">
        <f t="shared" si="77"/>
        <v>0</v>
      </c>
      <c r="J381" s="140">
        <f t="shared" si="78"/>
        <v>0</v>
      </c>
      <c r="K381" s="393">
        <v>65500</v>
      </c>
      <c r="M381" s="360"/>
      <c r="N381" s="382">
        <f t="shared" si="79"/>
        <v>65500</v>
      </c>
      <c r="O381" s="143"/>
      <c r="P381" s="335"/>
      <c r="Q381" s="335"/>
    </row>
    <row r="382" spans="1:17" s="139" customFormat="1" ht="22.25" customHeight="1">
      <c r="A382" s="349" t="s">
        <v>376</v>
      </c>
      <c r="B382" s="429" t="s">
        <v>375</v>
      </c>
      <c r="C382" s="379">
        <v>24</v>
      </c>
      <c r="D382" s="380" t="s">
        <v>65</v>
      </c>
      <c r="E382" s="414">
        <f t="shared" si="76"/>
        <v>0</v>
      </c>
      <c r="F382" s="353">
        <v>0.4466</v>
      </c>
      <c r="G382" s="352"/>
      <c r="H382" s="354">
        <f t="shared" si="77"/>
        <v>0</v>
      </c>
      <c r="J382" s="140">
        <f t="shared" si="78"/>
        <v>0</v>
      </c>
      <c r="K382" s="393">
        <v>5500</v>
      </c>
      <c r="M382" s="360"/>
      <c r="N382" s="382">
        <f t="shared" si="79"/>
        <v>5500</v>
      </c>
      <c r="O382" s="143"/>
      <c r="P382" s="335"/>
      <c r="Q382" s="335"/>
    </row>
    <row r="383" spans="1:17" s="139" customFormat="1" ht="22.25" customHeight="1">
      <c r="A383" s="349" t="s">
        <v>104</v>
      </c>
      <c r="B383" s="429" t="s">
        <v>97</v>
      </c>
      <c r="C383" s="379">
        <v>90</v>
      </c>
      <c r="D383" s="380" t="s">
        <v>65</v>
      </c>
      <c r="E383" s="414">
        <f t="shared" si="76"/>
        <v>0</v>
      </c>
      <c r="F383" s="353">
        <v>0.4466</v>
      </c>
      <c r="G383" s="352"/>
      <c r="H383" s="354">
        <f t="shared" si="77"/>
        <v>0</v>
      </c>
      <c r="J383" s="140">
        <f t="shared" si="78"/>
        <v>0</v>
      </c>
      <c r="K383" s="393">
        <v>1400</v>
      </c>
      <c r="M383" s="360"/>
      <c r="N383" s="382">
        <f t="shared" si="79"/>
        <v>1400</v>
      </c>
      <c r="O383" s="143"/>
      <c r="P383" s="335"/>
      <c r="Q383" s="335"/>
    </row>
    <row r="384" spans="1:17" s="139" customFormat="1" ht="22.25" customHeight="1">
      <c r="A384" s="349" t="s">
        <v>164</v>
      </c>
      <c r="B384" s="429" t="s">
        <v>229</v>
      </c>
      <c r="C384" s="379">
        <v>36</v>
      </c>
      <c r="D384" s="380" t="s">
        <v>65</v>
      </c>
      <c r="E384" s="414">
        <f t="shared" si="76"/>
        <v>0</v>
      </c>
      <c r="F384" s="353">
        <v>0.4466</v>
      </c>
      <c r="G384" s="352"/>
      <c r="H384" s="354">
        <f t="shared" si="77"/>
        <v>0</v>
      </c>
      <c r="J384" s="140">
        <f t="shared" si="78"/>
        <v>0</v>
      </c>
      <c r="K384" s="393">
        <v>2000</v>
      </c>
      <c r="M384" s="360"/>
      <c r="N384" s="382">
        <f t="shared" si="79"/>
        <v>2000</v>
      </c>
      <c r="O384" s="143"/>
      <c r="P384" s="335"/>
      <c r="Q384" s="335"/>
    </row>
    <row r="385" spans="1:17" s="139" customFormat="1" ht="22.25" customHeight="1">
      <c r="A385" s="349" t="s">
        <v>422</v>
      </c>
      <c r="B385" s="429" t="s">
        <v>409</v>
      </c>
      <c r="C385" s="379">
        <v>20</v>
      </c>
      <c r="D385" s="380" t="s">
        <v>65</v>
      </c>
      <c r="E385" s="414">
        <f t="shared" si="76"/>
        <v>0</v>
      </c>
      <c r="F385" s="353">
        <v>0.4466</v>
      </c>
      <c r="G385" s="352"/>
      <c r="H385" s="354">
        <f t="shared" si="77"/>
        <v>0</v>
      </c>
      <c r="J385" s="140">
        <f t="shared" si="78"/>
        <v>0</v>
      </c>
      <c r="K385" s="393">
        <v>1500</v>
      </c>
      <c r="M385" s="360"/>
      <c r="N385" s="382">
        <f t="shared" si="79"/>
        <v>1500</v>
      </c>
      <c r="O385" s="143"/>
      <c r="P385" s="335"/>
      <c r="Q385" s="335"/>
    </row>
    <row r="386" spans="1:17" s="139" customFormat="1" ht="22.25" customHeight="1">
      <c r="A386" s="349" t="s">
        <v>395</v>
      </c>
      <c r="B386" s="359" t="s">
        <v>410</v>
      </c>
      <c r="C386" s="379">
        <v>2</v>
      </c>
      <c r="D386" s="380" t="s">
        <v>65</v>
      </c>
      <c r="E386" s="414">
        <f t="shared" si="76"/>
        <v>0</v>
      </c>
      <c r="F386" s="353">
        <v>0.4466</v>
      </c>
      <c r="G386" s="352"/>
      <c r="H386" s="354">
        <f t="shared" si="77"/>
        <v>0</v>
      </c>
      <c r="J386" s="140">
        <f t="shared" si="78"/>
        <v>0</v>
      </c>
      <c r="K386" s="393">
        <v>17500</v>
      </c>
      <c r="M386" s="360"/>
      <c r="N386" s="382">
        <f t="shared" si="79"/>
        <v>17500</v>
      </c>
      <c r="O386" s="143"/>
      <c r="P386" s="335"/>
      <c r="Q386" s="335"/>
    </row>
    <row r="387" spans="1:17" s="139" customFormat="1" ht="22.25" customHeight="1">
      <c r="A387" s="349" t="s">
        <v>423</v>
      </c>
      <c r="B387" s="359" t="s">
        <v>411</v>
      </c>
      <c r="C387" s="379">
        <v>20</v>
      </c>
      <c r="D387" s="380" t="s">
        <v>65</v>
      </c>
      <c r="E387" s="414">
        <f t="shared" si="76"/>
        <v>0</v>
      </c>
      <c r="F387" s="353">
        <v>0.4466</v>
      </c>
      <c r="G387" s="352"/>
      <c r="H387" s="354">
        <f t="shared" si="77"/>
        <v>0</v>
      </c>
      <c r="J387" s="140">
        <f t="shared" si="78"/>
        <v>0</v>
      </c>
      <c r="K387" s="393">
        <v>2850</v>
      </c>
      <c r="M387" s="360"/>
      <c r="N387" s="382">
        <f t="shared" si="79"/>
        <v>2850</v>
      </c>
      <c r="O387" s="143"/>
      <c r="P387" s="335"/>
      <c r="Q387" s="335"/>
    </row>
    <row r="388" spans="1:17" s="139" customFormat="1" ht="22.25" customHeight="1">
      <c r="A388" s="349" t="s">
        <v>294</v>
      </c>
      <c r="B388" s="359" t="s">
        <v>314</v>
      </c>
      <c r="C388" s="379">
        <v>20</v>
      </c>
      <c r="D388" s="380" t="s">
        <v>65</v>
      </c>
      <c r="E388" s="414">
        <f t="shared" si="76"/>
        <v>0</v>
      </c>
      <c r="F388" s="353">
        <v>0.4466</v>
      </c>
      <c r="G388" s="352"/>
      <c r="H388" s="354">
        <f t="shared" si="77"/>
        <v>0</v>
      </c>
      <c r="J388" s="140">
        <f t="shared" si="78"/>
        <v>0</v>
      </c>
      <c r="K388" s="393">
        <v>3850</v>
      </c>
      <c r="M388" s="360"/>
      <c r="N388" s="382">
        <f t="shared" si="79"/>
        <v>3850</v>
      </c>
      <c r="O388" s="143"/>
      <c r="P388" s="335"/>
      <c r="Q388" s="335"/>
    </row>
    <row r="389" spans="1:17" s="139" customFormat="1" ht="22.25" customHeight="1">
      <c r="A389" s="349" t="s">
        <v>312</v>
      </c>
      <c r="B389" s="359" t="s">
        <v>315</v>
      </c>
      <c r="C389" s="379">
        <v>24</v>
      </c>
      <c r="D389" s="380" t="s">
        <v>65</v>
      </c>
      <c r="E389" s="414">
        <f t="shared" si="76"/>
        <v>0</v>
      </c>
      <c r="F389" s="353">
        <v>0.4466</v>
      </c>
      <c r="G389" s="352"/>
      <c r="H389" s="354">
        <f t="shared" si="77"/>
        <v>0</v>
      </c>
      <c r="J389" s="140">
        <f t="shared" si="78"/>
        <v>0</v>
      </c>
      <c r="K389" s="393">
        <v>2400</v>
      </c>
      <c r="M389" s="360"/>
      <c r="N389" s="382">
        <f t="shared" si="79"/>
        <v>2400</v>
      </c>
      <c r="O389" s="143"/>
      <c r="P389" s="335"/>
      <c r="Q389" s="335"/>
    </row>
    <row r="390" spans="1:17" s="139" customFormat="1" ht="22.25" customHeight="1">
      <c r="A390" s="349" t="s">
        <v>424</v>
      </c>
      <c r="B390" s="359" t="s">
        <v>412</v>
      </c>
      <c r="C390" s="379">
        <v>50</v>
      </c>
      <c r="D390" s="380" t="s">
        <v>65</v>
      </c>
      <c r="E390" s="414">
        <f t="shared" si="76"/>
        <v>0</v>
      </c>
      <c r="F390" s="353">
        <v>0.4466</v>
      </c>
      <c r="G390" s="352"/>
      <c r="H390" s="354">
        <f t="shared" ref="H390" si="80">G390*C390</f>
        <v>0</v>
      </c>
      <c r="J390" s="140">
        <f t="shared" si="78"/>
        <v>0</v>
      </c>
      <c r="K390" s="393">
        <v>1450</v>
      </c>
      <c r="M390" s="360"/>
      <c r="N390" s="382">
        <f t="shared" si="79"/>
        <v>1450</v>
      </c>
      <c r="O390" s="143"/>
      <c r="P390" s="335"/>
      <c r="Q390" s="335"/>
    </row>
    <row r="391" spans="1:17" ht="13">
      <c r="B391" s="105"/>
      <c r="C391" s="105"/>
      <c r="D391" s="22"/>
      <c r="F391" s="6"/>
    </row>
    <row r="392" spans="1:17" ht="13">
      <c r="B392" s="105"/>
      <c r="C392" s="105"/>
      <c r="D392" s="22"/>
      <c r="F392" s="6"/>
    </row>
    <row r="393" spans="1:17" ht="13">
      <c r="A393" s="98" t="s">
        <v>396</v>
      </c>
      <c r="B393" s="105"/>
      <c r="C393" s="105"/>
      <c r="D393" s="22"/>
      <c r="F393" s="6"/>
    </row>
    <row r="394" spans="1:17" s="139" customFormat="1" ht="22.25" customHeight="1">
      <c r="A394" s="349" t="s">
        <v>214</v>
      </c>
      <c r="B394" s="359" t="s">
        <v>380</v>
      </c>
      <c r="C394" s="379">
        <v>2</v>
      </c>
      <c r="D394" s="380" t="s">
        <v>65</v>
      </c>
      <c r="E394" s="414">
        <f>G394/(1-$F$307)</f>
        <v>15740.007228044815</v>
      </c>
      <c r="F394" s="353">
        <v>0.4466</v>
      </c>
      <c r="G394" s="352">
        <v>8710.52</v>
      </c>
      <c r="H394" s="354">
        <f t="shared" ref="H394:H395" si="81">G394*C394</f>
        <v>17421.04</v>
      </c>
      <c r="J394" s="140">
        <f>G394*1.19*(1+J$16)/100</f>
        <v>150.30002260000001</v>
      </c>
      <c r="K394" s="393">
        <v>180</v>
      </c>
      <c r="M394" s="360"/>
      <c r="N394" s="382">
        <f t="shared" ref="N394:N395" si="82">K394-J394</f>
        <v>29.699977399999995</v>
      </c>
      <c r="O394" s="143"/>
      <c r="P394" s="335"/>
      <c r="Q394" s="335"/>
    </row>
    <row r="395" spans="1:17" s="139" customFormat="1" ht="22.25" customHeight="1">
      <c r="A395" s="349" t="s">
        <v>68</v>
      </c>
      <c r="B395" s="359" t="s">
        <v>386</v>
      </c>
      <c r="C395" s="379">
        <v>12</v>
      </c>
      <c r="D395" s="380" t="s">
        <v>65</v>
      </c>
      <c r="E395" s="414">
        <f>G395/(1-$F$307)</f>
        <v>11044.000722804481</v>
      </c>
      <c r="F395" s="353">
        <v>0.4466</v>
      </c>
      <c r="G395" s="352">
        <v>6111.75</v>
      </c>
      <c r="H395" s="354">
        <f t="shared" si="81"/>
        <v>73341</v>
      </c>
      <c r="J395" s="140">
        <f>G395*1.19*(1+J$16)</f>
        <v>10545.824624999999</v>
      </c>
      <c r="K395" s="393">
        <v>12100</v>
      </c>
      <c r="M395" s="360"/>
      <c r="N395" s="382">
        <f t="shared" si="82"/>
        <v>1554.1753750000007</v>
      </c>
      <c r="O395" s="143"/>
      <c r="P395" s="335"/>
      <c r="Q395" s="335"/>
    </row>
    <row r="396" spans="1:17" ht="13">
      <c r="B396" s="105"/>
      <c r="C396" s="105"/>
      <c r="D396" s="22"/>
      <c r="F396" s="6"/>
    </row>
    <row r="397" spans="1:17" ht="13">
      <c r="B397" s="105"/>
      <c r="C397" s="105"/>
      <c r="D397" s="22"/>
      <c r="F397" s="6"/>
    </row>
    <row r="398" spans="1:17" ht="13">
      <c r="A398" s="422" t="s">
        <v>396</v>
      </c>
      <c r="B398" s="105"/>
      <c r="C398" s="105"/>
      <c r="D398" s="22"/>
      <c r="F398" s="6"/>
    </row>
    <row r="399" spans="1:17" s="139" customFormat="1" ht="22.25" customHeight="1">
      <c r="A399" s="349" t="s">
        <v>393</v>
      </c>
      <c r="B399" s="359" t="s">
        <v>379</v>
      </c>
      <c r="C399" s="379">
        <v>3</v>
      </c>
      <c r="D399" s="380" t="s">
        <v>65</v>
      </c>
      <c r="E399" s="414">
        <f t="shared" ref="E399:E412" si="83">G399/(1-$F$307)</f>
        <v>0</v>
      </c>
      <c r="F399" s="353">
        <v>0.4466</v>
      </c>
      <c r="G399" s="418"/>
      <c r="H399" s="354">
        <f t="shared" ref="H399:H411" si="84">G399*C399</f>
        <v>0</v>
      </c>
      <c r="J399" s="140">
        <f t="shared" ref="J399:J412" si="85">G399*1.19*(1+J$16)</f>
        <v>0</v>
      </c>
      <c r="K399" s="393">
        <v>100</v>
      </c>
      <c r="M399" s="360"/>
      <c r="N399" s="382">
        <f t="shared" ref="N399:N412" si="86">K399-J399</f>
        <v>100</v>
      </c>
      <c r="O399" s="143"/>
      <c r="P399" s="335"/>
      <c r="Q399" s="335"/>
    </row>
    <row r="400" spans="1:17" s="139" customFormat="1" ht="22.25" customHeight="1">
      <c r="A400" s="349" t="s">
        <v>328</v>
      </c>
      <c r="B400" s="359" t="s">
        <v>381</v>
      </c>
      <c r="C400" s="370">
        <v>120</v>
      </c>
      <c r="D400" s="380" t="s">
        <v>65</v>
      </c>
      <c r="E400" s="414">
        <f t="shared" si="83"/>
        <v>0</v>
      </c>
      <c r="F400" s="353">
        <v>0.4466</v>
      </c>
      <c r="G400" s="418"/>
      <c r="H400" s="354">
        <f t="shared" si="84"/>
        <v>0</v>
      </c>
      <c r="J400" s="140">
        <f t="shared" si="85"/>
        <v>0</v>
      </c>
      <c r="K400" s="393">
        <v>1750</v>
      </c>
      <c r="M400" s="360"/>
      <c r="N400" s="382">
        <f t="shared" si="86"/>
        <v>1750</v>
      </c>
      <c r="O400" s="143"/>
      <c r="P400" s="335"/>
      <c r="Q400" s="335"/>
    </row>
    <row r="401" spans="1:17" s="139" customFormat="1" ht="22.25" customHeight="1">
      <c r="A401" s="349" t="s">
        <v>307</v>
      </c>
      <c r="B401" s="359" t="s">
        <v>382</v>
      </c>
      <c r="C401" s="370">
        <v>180</v>
      </c>
      <c r="D401" s="380" t="s">
        <v>65</v>
      </c>
      <c r="E401" s="414">
        <f t="shared" si="83"/>
        <v>0</v>
      </c>
      <c r="F401" s="353">
        <v>0.4466</v>
      </c>
      <c r="G401" s="418"/>
      <c r="H401" s="354">
        <f t="shared" si="84"/>
        <v>0</v>
      </c>
      <c r="J401" s="140">
        <f t="shared" si="85"/>
        <v>0</v>
      </c>
      <c r="K401" s="393">
        <v>2600</v>
      </c>
      <c r="M401" s="360"/>
      <c r="N401" s="382">
        <f t="shared" si="86"/>
        <v>2600</v>
      </c>
      <c r="O401" s="143"/>
      <c r="P401" s="335"/>
      <c r="Q401" s="335"/>
    </row>
    <row r="402" spans="1:17" s="139" customFormat="1" ht="22.25" customHeight="1">
      <c r="A402" s="349" t="s">
        <v>88</v>
      </c>
      <c r="B402" s="359" t="s">
        <v>383</v>
      </c>
      <c r="C402" s="370">
        <v>120</v>
      </c>
      <c r="D402" s="380" t="s">
        <v>65</v>
      </c>
      <c r="E402" s="414">
        <f t="shared" si="83"/>
        <v>0</v>
      </c>
      <c r="F402" s="353">
        <v>0.4466</v>
      </c>
      <c r="G402" s="418"/>
      <c r="H402" s="354">
        <f t="shared" si="84"/>
        <v>0</v>
      </c>
      <c r="J402" s="140">
        <f t="shared" si="85"/>
        <v>0</v>
      </c>
      <c r="K402" s="393">
        <v>3400</v>
      </c>
      <c r="M402" s="360"/>
      <c r="N402" s="382">
        <f t="shared" si="86"/>
        <v>3400</v>
      </c>
      <c r="O402" s="143"/>
      <c r="P402" s="335"/>
      <c r="Q402" s="335"/>
    </row>
    <row r="403" spans="1:17" s="139" customFormat="1" ht="22.25" customHeight="1">
      <c r="A403" s="349" t="s">
        <v>394</v>
      </c>
      <c r="B403" s="359" t="s">
        <v>384</v>
      </c>
      <c r="C403" s="379">
        <v>24</v>
      </c>
      <c r="D403" s="380" t="s">
        <v>65</v>
      </c>
      <c r="E403" s="414">
        <f t="shared" si="83"/>
        <v>0</v>
      </c>
      <c r="F403" s="353">
        <v>0.4466</v>
      </c>
      <c r="G403" s="418"/>
      <c r="H403" s="354">
        <f t="shared" si="84"/>
        <v>0</v>
      </c>
      <c r="J403" s="140">
        <f t="shared" si="85"/>
        <v>0</v>
      </c>
      <c r="K403" s="393">
        <v>4300</v>
      </c>
      <c r="M403" s="360"/>
      <c r="N403" s="382">
        <f t="shared" si="86"/>
        <v>4300</v>
      </c>
      <c r="O403" s="143"/>
      <c r="P403" s="335"/>
      <c r="Q403" s="335"/>
    </row>
    <row r="404" spans="1:17" s="139" customFormat="1" ht="22.25" customHeight="1">
      <c r="A404" s="349" t="s">
        <v>89</v>
      </c>
      <c r="B404" s="359" t="s">
        <v>385</v>
      </c>
      <c r="C404" s="370">
        <v>12</v>
      </c>
      <c r="D404" s="380" t="s">
        <v>65</v>
      </c>
      <c r="E404" s="414">
        <f t="shared" si="83"/>
        <v>0</v>
      </c>
      <c r="F404" s="353">
        <v>0.4466</v>
      </c>
      <c r="G404" s="418"/>
      <c r="H404" s="354">
        <f t="shared" si="84"/>
        <v>0</v>
      </c>
      <c r="J404" s="140">
        <f t="shared" si="85"/>
        <v>0</v>
      </c>
      <c r="K404" s="393">
        <v>7900</v>
      </c>
      <c r="M404" s="360"/>
      <c r="N404" s="382">
        <f t="shared" si="86"/>
        <v>7900</v>
      </c>
      <c r="O404" s="143"/>
      <c r="P404" s="335"/>
      <c r="Q404" s="335"/>
    </row>
    <row r="405" spans="1:17" s="139" customFormat="1" ht="22.25" customHeight="1">
      <c r="A405" s="349" t="s">
        <v>302</v>
      </c>
      <c r="B405" s="359" t="s">
        <v>387</v>
      </c>
      <c r="C405" s="379">
        <v>12</v>
      </c>
      <c r="D405" s="380" t="s">
        <v>65</v>
      </c>
      <c r="E405" s="414">
        <f t="shared" si="83"/>
        <v>0</v>
      </c>
      <c r="F405" s="353">
        <v>0.4466</v>
      </c>
      <c r="G405" s="418"/>
      <c r="H405" s="354">
        <f t="shared" si="84"/>
        <v>0</v>
      </c>
      <c r="J405" s="140">
        <f t="shared" si="85"/>
        <v>0</v>
      </c>
      <c r="K405" s="393">
        <v>4950</v>
      </c>
      <c r="M405" s="360"/>
      <c r="N405" s="382">
        <f t="shared" si="86"/>
        <v>4950</v>
      </c>
      <c r="O405" s="143"/>
      <c r="P405" s="335"/>
      <c r="Q405" s="335"/>
    </row>
    <row r="406" spans="1:17" s="139" customFormat="1" ht="22.25" customHeight="1">
      <c r="A406" s="349" t="s">
        <v>103</v>
      </c>
      <c r="B406" s="359" t="s">
        <v>388</v>
      </c>
      <c r="C406" s="370">
        <v>12</v>
      </c>
      <c r="D406" s="380" t="s">
        <v>65</v>
      </c>
      <c r="E406" s="414">
        <f t="shared" si="83"/>
        <v>0</v>
      </c>
      <c r="F406" s="353">
        <v>0.4466</v>
      </c>
      <c r="G406" s="418"/>
      <c r="H406" s="354">
        <f t="shared" si="84"/>
        <v>0</v>
      </c>
      <c r="J406" s="140">
        <f t="shared" si="85"/>
        <v>0</v>
      </c>
      <c r="K406" s="393">
        <v>6250</v>
      </c>
      <c r="M406" s="360"/>
      <c r="N406" s="382">
        <f t="shared" si="86"/>
        <v>6250</v>
      </c>
      <c r="O406" s="143"/>
      <c r="P406" s="335"/>
      <c r="Q406" s="335"/>
    </row>
    <row r="407" spans="1:17" s="139" customFormat="1" ht="22.25" customHeight="1">
      <c r="A407" s="349" t="s">
        <v>376</v>
      </c>
      <c r="B407" s="359" t="s">
        <v>389</v>
      </c>
      <c r="C407" s="370">
        <v>24</v>
      </c>
      <c r="D407" s="380" t="s">
        <v>65</v>
      </c>
      <c r="E407" s="414">
        <f t="shared" si="83"/>
        <v>0</v>
      </c>
      <c r="F407" s="353">
        <v>0.4466</v>
      </c>
      <c r="G407" s="418"/>
      <c r="H407" s="354">
        <f t="shared" si="84"/>
        <v>0</v>
      </c>
      <c r="J407" s="140">
        <f t="shared" si="85"/>
        <v>0</v>
      </c>
      <c r="K407" s="393">
        <v>5500</v>
      </c>
      <c r="M407" s="360"/>
      <c r="N407" s="382">
        <f t="shared" si="86"/>
        <v>5500</v>
      </c>
      <c r="O407" s="143"/>
      <c r="P407" s="335"/>
      <c r="Q407" s="335"/>
    </row>
    <row r="408" spans="1:17" s="139" customFormat="1" ht="22.25" customHeight="1">
      <c r="A408" s="349" t="s">
        <v>104</v>
      </c>
      <c r="B408" s="359" t="s">
        <v>274</v>
      </c>
      <c r="C408" s="370">
        <v>48</v>
      </c>
      <c r="D408" s="380" t="s">
        <v>65</v>
      </c>
      <c r="E408" s="414">
        <f t="shared" si="83"/>
        <v>0</v>
      </c>
      <c r="F408" s="353">
        <v>0.4466</v>
      </c>
      <c r="G408" s="418"/>
      <c r="H408" s="354">
        <f t="shared" si="84"/>
        <v>0</v>
      </c>
      <c r="J408" s="140">
        <f t="shared" si="85"/>
        <v>0</v>
      </c>
      <c r="K408" s="393">
        <v>1400</v>
      </c>
      <c r="M408" s="360"/>
      <c r="N408" s="382">
        <f t="shared" si="86"/>
        <v>1400</v>
      </c>
      <c r="O408" s="143"/>
      <c r="P408" s="335"/>
      <c r="Q408" s="335"/>
    </row>
    <row r="409" spans="1:17" s="139" customFormat="1" ht="22.25" customHeight="1">
      <c r="A409" s="349" t="s">
        <v>395</v>
      </c>
      <c r="B409" s="359" t="s">
        <v>390</v>
      </c>
      <c r="C409" s="379">
        <v>2</v>
      </c>
      <c r="D409" s="380" t="s">
        <v>65</v>
      </c>
      <c r="E409" s="414">
        <f t="shared" si="83"/>
        <v>0</v>
      </c>
      <c r="F409" s="353">
        <v>0.4466</v>
      </c>
      <c r="G409" s="418"/>
      <c r="H409" s="354">
        <f t="shared" si="84"/>
        <v>0</v>
      </c>
      <c r="J409" s="140">
        <f t="shared" si="85"/>
        <v>0</v>
      </c>
      <c r="K409" s="393">
        <v>17500</v>
      </c>
      <c r="M409" s="360"/>
      <c r="N409" s="382">
        <f t="shared" si="86"/>
        <v>17500</v>
      </c>
      <c r="O409" s="143"/>
      <c r="P409" s="335"/>
      <c r="Q409" s="335"/>
    </row>
    <row r="410" spans="1:17" s="139" customFormat="1" ht="22.25" customHeight="1">
      <c r="A410" s="349" t="s">
        <v>294</v>
      </c>
      <c r="B410" s="359" t="s">
        <v>334</v>
      </c>
      <c r="C410" s="379">
        <v>20</v>
      </c>
      <c r="D410" s="380" t="s">
        <v>65</v>
      </c>
      <c r="E410" s="414">
        <f t="shared" si="83"/>
        <v>0</v>
      </c>
      <c r="F410" s="353">
        <v>0.4466</v>
      </c>
      <c r="G410" s="418"/>
      <c r="H410" s="354">
        <f t="shared" si="84"/>
        <v>0</v>
      </c>
      <c r="J410" s="140">
        <f t="shared" si="85"/>
        <v>0</v>
      </c>
      <c r="K410" s="393">
        <v>3850</v>
      </c>
      <c r="M410" s="360"/>
      <c r="N410" s="382">
        <f t="shared" si="86"/>
        <v>3850</v>
      </c>
      <c r="O410" s="143"/>
      <c r="P410" s="335"/>
      <c r="Q410" s="335"/>
    </row>
    <row r="411" spans="1:17" s="139" customFormat="1" ht="22.25" customHeight="1">
      <c r="A411" s="349" t="s">
        <v>312</v>
      </c>
      <c r="B411" s="359" t="s">
        <v>391</v>
      </c>
      <c r="C411" s="370">
        <v>24</v>
      </c>
      <c r="D411" s="380" t="s">
        <v>65</v>
      </c>
      <c r="E411" s="414">
        <f t="shared" si="83"/>
        <v>0</v>
      </c>
      <c r="F411" s="353">
        <v>0.4466</v>
      </c>
      <c r="G411" s="418"/>
      <c r="H411" s="354">
        <f t="shared" si="84"/>
        <v>0</v>
      </c>
      <c r="J411" s="140">
        <f t="shared" si="85"/>
        <v>0</v>
      </c>
      <c r="K411" s="393">
        <v>2400</v>
      </c>
      <c r="M411" s="360"/>
      <c r="N411" s="382">
        <f t="shared" si="86"/>
        <v>2400</v>
      </c>
      <c r="O411" s="143"/>
      <c r="P411" s="335"/>
      <c r="Q411" s="335"/>
    </row>
    <row r="412" spans="1:17" s="139" customFormat="1" ht="22.25" customHeight="1">
      <c r="A412" s="349">
        <v>11012146</v>
      </c>
      <c r="B412" s="419" t="s">
        <v>392</v>
      </c>
      <c r="C412" s="379">
        <v>50</v>
      </c>
      <c r="D412" s="380" t="s">
        <v>65</v>
      </c>
      <c r="E412" s="414">
        <f t="shared" si="83"/>
        <v>0</v>
      </c>
      <c r="F412" s="353">
        <v>0.4466</v>
      </c>
      <c r="G412" s="418"/>
      <c r="H412" s="354">
        <f t="shared" ref="H412" si="87">G412*C412</f>
        <v>0</v>
      </c>
      <c r="J412" s="140">
        <f t="shared" si="85"/>
        <v>0</v>
      </c>
      <c r="K412" s="420">
        <v>1450</v>
      </c>
      <c r="M412" s="421"/>
      <c r="N412" s="382">
        <f t="shared" si="86"/>
        <v>1450</v>
      </c>
      <c r="O412" s="143"/>
      <c r="P412" s="335"/>
      <c r="Q412" s="335"/>
    </row>
    <row r="413" spans="1:17" s="139" customFormat="1" ht="22.25" customHeight="1">
      <c r="A413" s="383"/>
      <c r="B413" s="423"/>
      <c r="C413" s="385"/>
      <c r="D413" s="386"/>
      <c r="E413" s="424"/>
      <c r="F413" s="388"/>
      <c r="G413" s="425"/>
      <c r="H413" s="389"/>
      <c r="J413" s="390"/>
      <c r="K413" s="426"/>
      <c r="M413" s="427"/>
      <c r="N413" s="142"/>
      <c r="O413" s="143"/>
      <c r="P413" s="335"/>
      <c r="Q413" s="335"/>
    </row>
    <row r="414" spans="1:17" s="139" customFormat="1" ht="22.25" customHeight="1">
      <c r="A414" s="383"/>
      <c r="B414" s="423"/>
      <c r="C414" s="385"/>
      <c r="D414" s="386"/>
      <c r="E414" s="424"/>
      <c r="F414" s="388"/>
      <c r="G414" s="425"/>
      <c r="H414" s="389"/>
      <c r="J414" s="390"/>
      <c r="K414" s="426"/>
      <c r="M414" s="427"/>
      <c r="N414" s="142"/>
      <c r="O414" s="143"/>
      <c r="P414" s="335"/>
      <c r="Q414" s="335"/>
    </row>
    <row r="415" spans="1:17" ht="13">
      <c r="B415" s="105"/>
      <c r="C415" s="105"/>
      <c r="D415" s="22"/>
      <c r="F415" s="6"/>
    </row>
    <row r="416" spans="1:17" ht="13">
      <c r="A416" s="96" t="s">
        <v>378</v>
      </c>
      <c r="B416" s="105"/>
      <c r="C416" s="105"/>
      <c r="D416" s="22"/>
      <c r="F416" s="6"/>
    </row>
    <row r="417" spans="1:17" s="139" customFormat="1" ht="22.25" customHeight="1">
      <c r="A417" s="349" t="s">
        <v>357</v>
      </c>
      <c r="B417" s="359" t="s">
        <v>368</v>
      </c>
      <c r="C417" s="379">
        <v>24</v>
      </c>
      <c r="D417" s="380" t="s">
        <v>65</v>
      </c>
      <c r="E417" s="414">
        <f>G417/(1-F417)</f>
        <v>0</v>
      </c>
      <c r="F417" s="353">
        <v>0.4466</v>
      </c>
      <c r="G417" s="352"/>
      <c r="H417" s="354">
        <f>G417*C417</f>
        <v>0</v>
      </c>
      <c r="J417" s="140">
        <f>G417*1.19*(1+J$16)</f>
        <v>0</v>
      </c>
      <c r="K417" s="393">
        <v>2600</v>
      </c>
      <c r="M417" s="360"/>
      <c r="N417" s="382">
        <f>K417-J417</f>
        <v>2600</v>
      </c>
      <c r="O417" s="143"/>
      <c r="P417" s="335"/>
      <c r="Q417" s="335"/>
    </row>
    <row r="418" spans="1:17" ht="13">
      <c r="B418" s="105"/>
      <c r="C418" s="105"/>
      <c r="D418" s="22"/>
      <c r="F418" s="6"/>
    </row>
    <row r="420" spans="1:17" ht="13">
      <c r="B420" s="105"/>
      <c r="C420" s="105"/>
      <c r="D420" s="22"/>
      <c r="F420" s="6"/>
    </row>
    <row r="421" spans="1:17" ht="13">
      <c r="B421" s="105"/>
      <c r="C421" s="105"/>
      <c r="D421" s="22"/>
      <c r="F421" s="6"/>
    </row>
    <row r="422" spans="1:17" ht="13">
      <c r="B422" s="105"/>
      <c r="C422" s="105"/>
      <c r="D422" s="22"/>
      <c r="F422" s="6"/>
    </row>
    <row r="423" spans="1:17" ht="13">
      <c r="A423" s="98" t="s">
        <v>377</v>
      </c>
      <c r="B423" s="105"/>
      <c r="C423" s="105"/>
      <c r="D423" s="22"/>
      <c r="F423" s="6"/>
    </row>
    <row r="424" spans="1:17" s="139" customFormat="1" ht="22.25" customHeight="1">
      <c r="A424" s="349" t="s">
        <v>103</v>
      </c>
      <c r="B424" s="400" t="s">
        <v>374</v>
      </c>
      <c r="C424" s="379">
        <v>12</v>
      </c>
      <c r="D424" s="380" t="s">
        <v>65</v>
      </c>
      <c r="E424" s="414">
        <f>G424/(1-F424)</f>
        <v>6076.0028912179259</v>
      </c>
      <c r="F424" s="353">
        <v>0.4466</v>
      </c>
      <c r="G424" s="352">
        <v>3362.46</v>
      </c>
      <c r="H424" s="354">
        <f>G424*C424</f>
        <v>40349.520000000004</v>
      </c>
      <c r="J424" s="140">
        <f>G424*1.19*(1+J$16)</f>
        <v>5801.9247299999997</v>
      </c>
      <c r="K424" s="401">
        <v>6250</v>
      </c>
      <c r="M424" s="402"/>
      <c r="N424" s="382">
        <f>K424-J424</f>
        <v>448.07527000000027</v>
      </c>
      <c r="O424" s="143"/>
      <c r="P424" s="335"/>
      <c r="Q424" s="335"/>
    </row>
    <row r="425" spans="1:17" s="139" customFormat="1" ht="22.25" customHeight="1">
      <c r="A425" s="349" t="s">
        <v>163</v>
      </c>
      <c r="B425" s="400" t="s">
        <v>363</v>
      </c>
      <c r="C425" s="379">
        <v>40</v>
      </c>
      <c r="D425" s="380" t="s">
        <v>65</v>
      </c>
      <c r="E425" s="352"/>
      <c r="F425" s="353">
        <v>0.4466</v>
      </c>
      <c r="G425" s="352"/>
      <c r="H425" s="354">
        <f t="shared" ref="H425:H435" si="88">G425*C425</f>
        <v>0</v>
      </c>
      <c r="J425" s="330">
        <f t="shared" ref="J425:J435" si="89">G425*1.19*(1+J$16)</f>
        <v>0</v>
      </c>
      <c r="K425" s="377">
        <v>3500</v>
      </c>
      <c r="L425" s="331"/>
      <c r="M425" s="332"/>
      <c r="N425" s="378"/>
      <c r="O425" s="333"/>
      <c r="P425" s="334"/>
      <c r="Q425" s="335"/>
    </row>
    <row r="426" spans="1:17" s="139" customFormat="1" ht="22.25" customHeight="1">
      <c r="A426" s="349" t="s">
        <v>328</v>
      </c>
      <c r="B426" s="400" t="s">
        <v>364</v>
      </c>
      <c r="C426" s="379">
        <v>60</v>
      </c>
      <c r="D426" s="380" t="s">
        <v>65</v>
      </c>
      <c r="E426" s="352"/>
      <c r="F426" s="353">
        <v>0.4466</v>
      </c>
      <c r="G426" s="352"/>
      <c r="H426" s="354">
        <f t="shared" si="88"/>
        <v>0</v>
      </c>
      <c r="J426" s="330">
        <f t="shared" si="89"/>
        <v>0</v>
      </c>
      <c r="K426" s="377">
        <v>1750</v>
      </c>
      <c r="L426" s="331"/>
      <c r="M426" s="332"/>
      <c r="N426" s="378"/>
      <c r="O426" s="333"/>
      <c r="P426" s="334"/>
      <c r="Q426" s="335"/>
    </row>
    <row r="427" spans="1:17" s="139" customFormat="1" ht="22.25" customHeight="1">
      <c r="A427" s="349" t="s">
        <v>307</v>
      </c>
      <c r="B427" s="400" t="s">
        <v>365</v>
      </c>
      <c r="C427" s="379">
        <v>120</v>
      </c>
      <c r="D427" s="380" t="s">
        <v>65</v>
      </c>
      <c r="E427" s="352"/>
      <c r="F427" s="353">
        <v>0.4466</v>
      </c>
      <c r="G427" s="352"/>
      <c r="H427" s="354">
        <f t="shared" si="88"/>
        <v>0</v>
      </c>
      <c r="J427" s="330">
        <f t="shared" si="89"/>
        <v>0</v>
      </c>
      <c r="K427" s="377">
        <v>2600</v>
      </c>
      <c r="L427" s="331"/>
      <c r="M427" s="332"/>
      <c r="N427" s="378">
        <f t="shared" ref="N427:N435" si="90">K427-J427</f>
        <v>2600</v>
      </c>
      <c r="O427" s="333"/>
      <c r="P427" s="334"/>
      <c r="Q427" s="335"/>
    </row>
    <row r="428" spans="1:17" s="139" customFormat="1" ht="22.25" customHeight="1">
      <c r="A428" s="349" t="s">
        <v>88</v>
      </c>
      <c r="B428" s="400" t="s">
        <v>366</v>
      </c>
      <c r="C428" s="379">
        <v>60</v>
      </c>
      <c r="D428" s="380" t="s">
        <v>65</v>
      </c>
      <c r="E428" s="352"/>
      <c r="F428" s="353">
        <v>0.4466</v>
      </c>
      <c r="G428" s="352"/>
      <c r="H428" s="354">
        <f t="shared" si="88"/>
        <v>0</v>
      </c>
      <c r="J428" s="330">
        <f t="shared" si="89"/>
        <v>0</v>
      </c>
      <c r="K428" s="377">
        <v>3400</v>
      </c>
      <c r="L428" s="331"/>
      <c r="M428" s="332"/>
      <c r="N428" s="378">
        <f t="shared" si="90"/>
        <v>3400</v>
      </c>
      <c r="O428" s="333"/>
      <c r="P428" s="334"/>
      <c r="Q428" s="335"/>
    </row>
    <row r="429" spans="1:17" s="139" customFormat="1" ht="22.25" customHeight="1">
      <c r="A429" s="349" t="s">
        <v>89</v>
      </c>
      <c r="B429" s="400" t="s">
        <v>373</v>
      </c>
      <c r="C429" s="379">
        <v>24</v>
      </c>
      <c r="D429" s="380" t="s">
        <v>65</v>
      </c>
      <c r="E429" s="352"/>
      <c r="F429" s="353">
        <v>0.4466</v>
      </c>
      <c r="G429" s="352"/>
      <c r="H429" s="354">
        <f t="shared" si="88"/>
        <v>0</v>
      </c>
      <c r="J429" s="330">
        <f t="shared" si="89"/>
        <v>0</v>
      </c>
      <c r="K429" s="377">
        <v>7900</v>
      </c>
      <c r="L429" s="331"/>
      <c r="M429" s="332"/>
      <c r="N429" s="378">
        <f t="shared" si="90"/>
        <v>7900</v>
      </c>
      <c r="O429" s="333"/>
      <c r="P429" s="334"/>
      <c r="Q429" s="335"/>
    </row>
    <row r="430" spans="1:17" s="139" customFormat="1" ht="22.25" customHeight="1">
      <c r="A430" s="349" t="s">
        <v>376</v>
      </c>
      <c r="B430" s="400" t="s">
        <v>375</v>
      </c>
      <c r="C430" s="379">
        <v>20</v>
      </c>
      <c r="D430" s="380" t="s">
        <v>65</v>
      </c>
      <c r="E430" s="352"/>
      <c r="F430" s="353">
        <v>0.4466</v>
      </c>
      <c r="G430" s="352"/>
      <c r="H430" s="354">
        <f t="shared" si="88"/>
        <v>0</v>
      </c>
      <c r="J430" s="330">
        <f t="shared" si="89"/>
        <v>0</v>
      </c>
      <c r="K430" s="377">
        <v>5500</v>
      </c>
      <c r="L430" s="331"/>
      <c r="M430" s="332"/>
      <c r="N430" s="378">
        <f t="shared" si="90"/>
        <v>5500</v>
      </c>
      <c r="O430" s="333"/>
      <c r="P430" s="334"/>
      <c r="Q430" s="335"/>
    </row>
    <row r="431" spans="1:17" s="139" customFormat="1" ht="22.25" customHeight="1">
      <c r="A431" s="349" t="s">
        <v>104</v>
      </c>
      <c r="B431" s="400" t="s">
        <v>97</v>
      </c>
      <c r="C431" s="379">
        <v>48</v>
      </c>
      <c r="D431" s="380" t="s">
        <v>65</v>
      </c>
      <c r="E431" s="352"/>
      <c r="F431" s="353">
        <v>0.4466</v>
      </c>
      <c r="G431" s="352"/>
      <c r="H431" s="354">
        <f t="shared" si="88"/>
        <v>0</v>
      </c>
      <c r="J431" s="330">
        <f t="shared" si="89"/>
        <v>0</v>
      </c>
      <c r="K431" s="377">
        <v>1400</v>
      </c>
      <c r="L431" s="331"/>
      <c r="M431" s="332"/>
      <c r="N431" s="378">
        <f t="shared" si="90"/>
        <v>1400</v>
      </c>
      <c r="O431" s="333"/>
      <c r="P431" s="334"/>
      <c r="Q431" s="335"/>
    </row>
    <row r="432" spans="1:17" s="139" customFormat="1" ht="22.25" customHeight="1">
      <c r="A432" s="349" t="s">
        <v>294</v>
      </c>
      <c r="B432" s="400" t="s">
        <v>314</v>
      </c>
      <c r="C432" s="379">
        <v>20</v>
      </c>
      <c r="D432" s="380" t="s">
        <v>65</v>
      </c>
      <c r="E432" s="352"/>
      <c r="F432" s="353">
        <v>0.4466</v>
      </c>
      <c r="G432" s="352"/>
      <c r="H432" s="354">
        <f t="shared" si="88"/>
        <v>0</v>
      </c>
      <c r="J432" s="330">
        <f t="shared" si="89"/>
        <v>0</v>
      </c>
      <c r="K432" s="377">
        <v>3850</v>
      </c>
      <c r="L432" s="331"/>
      <c r="M432" s="332"/>
      <c r="N432" s="378">
        <f t="shared" si="90"/>
        <v>3850</v>
      </c>
      <c r="O432" s="333"/>
      <c r="P432" s="334"/>
      <c r="Q432" s="335"/>
    </row>
    <row r="433" spans="1:17" s="139" customFormat="1" ht="22.25" customHeight="1">
      <c r="A433" s="349" t="s">
        <v>312</v>
      </c>
      <c r="B433" s="400" t="s">
        <v>315</v>
      </c>
      <c r="C433" s="379">
        <v>20</v>
      </c>
      <c r="D433" s="380" t="s">
        <v>65</v>
      </c>
      <c r="E433" s="352"/>
      <c r="F433" s="353">
        <v>0.4466</v>
      </c>
      <c r="G433" s="352"/>
      <c r="H433" s="354">
        <f t="shared" si="88"/>
        <v>0</v>
      </c>
      <c r="J433" s="330">
        <f t="shared" si="89"/>
        <v>0</v>
      </c>
      <c r="K433" s="377">
        <v>2400</v>
      </c>
      <c r="L433" s="331"/>
      <c r="M433" s="332"/>
      <c r="N433" s="378">
        <f t="shared" si="90"/>
        <v>2400</v>
      </c>
      <c r="O433" s="333"/>
      <c r="P433" s="334"/>
      <c r="Q433" s="335"/>
    </row>
    <row r="434" spans="1:17" s="139" customFormat="1" ht="22.25" customHeight="1">
      <c r="A434" s="349" t="s">
        <v>351</v>
      </c>
      <c r="B434" s="400" t="s">
        <v>367</v>
      </c>
      <c r="C434" s="379">
        <v>12</v>
      </c>
      <c r="D434" s="380" t="s">
        <v>65</v>
      </c>
      <c r="E434" s="352"/>
      <c r="F434" s="353">
        <v>0.4466</v>
      </c>
      <c r="G434" s="352"/>
      <c r="H434" s="354">
        <f t="shared" si="88"/>
        <v>0</v>
      </c>
      <c r="J434" s="330">
        <f t="shared" si="89"/>
        <v>0</v>
      </c>
      <c r="K434" s="377">
        <v>2400</v>
      </c>
      <c r="L434" s="331"/>
      <c r="M434" s="332"/>
      <c r="N434" s="378">
        <f t="shared" si="90"/>
        <v>2400</v>
      </c>
      <c r="O434" s="333"/>
      <c r="P434" s="334"/>
      <c r="Q434" s="335"/>
    </row>
    <row r="435" spans="1:17" s="139" customFormat="1" ht="22.25" customHeight="1">
      <c r="A435" s="349" t="s">
        <v>357</v>
      </c>
      <c r="B435" s="400" t="s">
        <v>368</v>
      </c>
      <c r="C435" s="379">
        <v>12</v>
      </c>
      <c r="D435" s="380" t="s">
        <v>65</v>
      </c>
      <c r="E435" s="352"/>
      <c r="F435" s="353">
        <v>0.4466</v>
      </c>
      <c r="G435" s="352"/>
      <c r="H435" s="354">
        <f t="shared" si="88"/>
        <v>0</v>
      </c>
      <c r="J435" s="330">
        <f t="shared" si="89"/>
        <v>0</v>
      </c>
      <c r="K435" s="377">
        <v>2600</v>
      </c>
      <c r="L435" s="331"/>
      <c r="M435" s="332"/>
      <c r="N435" s="378">
        <f t="shared" si="90"/>
        <v>2600</v>
      </c>
      <c r="O435" s="333"/>
      <c r="P435" s="334"/>
      <c r="Q435" s="335"/>
    </row>
    <row r="437" spans="1:17" ht="13">
      <c r="B437" s="105"/>
      <c r="C437" s="105"/>
      <c r="D437" s="22"/>
      <c r="F437" s="6"/>
    </row>
    <row r="438" spans="1:17" ht="14">
      <c r="B438" s="403" t="s">
        <v>372</v>
      </c>
      <c r="C438" s="105"/>
      <c r="D438" s="22"/>
      <c r="F438" s="6"/>
    </row>
    <row r="439" spans="1:17" s="139" customFormat="1" ht="22.25" customHeight="1">
      <c r="A439" s="349" t="s">
        <v>163</v>
      </c>
      <c r="B439" s="400" t="s">
        <v>363</v>
      </c>
      <c r="C439" s="379">
        <v>100</v>
      </c>
      <c r="D439" s="380" t="s">
        <v>65</v>
      </c>
      <c r="E439" s="352"/>
      <c r="F439" s="353">
        <v>0.4466</v>
      </c>
      <c r="G439" s="352">
        <f t="shared" ref="G439:G446" si="91">E439*(1-F439)</f>
        <v>0</v>
      </c>
      <c r="H439" s="354">
        <f t="shared" ref="H439:H446" si="92">G439*C439</f>
        <v>0</v>
      </c>
      <c r="J439" s="140">
        <f t="shared" ref="J439:J446" si="93">G439*1.19*(1+J$16)</f>
        <v>0</v>
      </c>
      <c r="K439" s="401">
        <v>3500</v>
      </c>
      <c r="M439" s="402"/>
      <c r="N439" s="382">
        <f t="shared" ref="N439:N446" si="94">K439-J439</f>
        <v>3500</v>
      </c>
      <c r="O439" s="143"/>
      <c r="P439" s="335"/>
      <c r="Q439" s="335"/>
    </row>
    <row r="440" spans="1:17" s="139" customFormat="1" ht="22.25" customHeight="1">
      <c r="A440" s="349" t="s">
        <v>307</v>
      </c>
      <c r="B440" s="400" t="s">
        <v>365</v>
      </c>
      <c r="C440" s="379">
        <v>180</v>
      </c>
      <c r="D440" s="380" t="s">
        <v>65</v>
      </c>
      <c r="E440" s="352"/>
      <c r="F440" s="353">
        <v>0.4466</v>
      </c>
      <c r="G440" s="352">
        <f t="shared" si="91"/>
        <v>0</v>
      </c>
      <c r="H440" s="354">
        <f t="shared" si="92"/>
        <v>0</v>
      </c>
      <c r="J440" s="140">
        <f t="shared" si="93"/>
        <v>0</v>
      </c>
      <c r="K440" s="401">
        <v>2600</v>
      </c>
      <c r="M440" s="402"/>
      <c r="N440" s="382">
        <f t="shared" si="94"/>
        <v>2600</v>
      </c>
      <c r="O440" s="143"/>
      <c r="P440" s="335"/>
      <c r="Q440" s="335"/>
    </row>
    <row r="441" spans="1:17" s="139" customFormat="1" ht="22.25" customHeight="1">
      <c r="A441" s="349" t="s">
        <v>294</v>
      </c>
      <c r="B441" s="400" t="s">
        <v>314</v>
      </c>
      <c r="C441" s="379">
        <v>20</v>
      </c>
      <c r="D441" s="380" t="s">
        <v>65</v>
      </c>
      <c r="E441" s="352"/>
      <c r="F441" s="353">
        <v>0.4466</v>
      </c>
      <c r="G441" s="352">
        <f t="shared" si="91"/>
        <v>0</v>
      </c>
      <c r="H441" s="354">
        <f t="shared" si="92"/>
        <v>0</v>
      </c>
      <c r="J441" s="140">
        <f t="shared" si="93"/>
        <v>0</v>
      </c>
      <c r="K441" s="401">
        <v>3850</v>
      </c>
      <c r="M441" s="402"/>
      <c r="N441" s="382">
        <f t="shared" si="94"/>
        <v>3850</v>
      </c>
      <c r="O441" s="143"/>
      <c r="P441" s="335"/>
      <c r="Q441" s="335"/>
    </row>
    <row r="442" spans="1:17" s="139" customFormat="1" ht="22.25" customHeight="1">
      <c r="A442" s="349" t="s">
        <v>312</v>
      </c>
      <c r="B442" s="359" t="s">
        <v>315</v>
      </c>
      <c r="C442" s="379">
        <v>24</v>
      </c>
      <c r="D442" s="380" t="s">
        <v>65</v>
      </c>
      <c r="E442" s="352"/>
      <c r="F442" s="353">
        <v>0.51480000000000004</v>
      </c>
      <c r="G442" s="352">
        <f t="shared" si="91"/>
        <v>0</v>
      </c>
      <c r="H442" s="354">
        <f t="shared" si="92"/>
        <v>0</v>
      </c>
      <c r="J442" s="140">
        <f t="shared" si="93"/>
        <v>0</v>
      </c>
      <c r="K442" s="393">
        <v>2400</v>
      </c>
      <c r="M442" s="360"/>
      <c r="N442" s="382">
        <f t="shared" si="94"/>
        <v>2400</v>
      </c>
      <c r="O442" s="143"/>
      <c r="P442" s="335"/>
      <c r="Q442" s="335"/>
    </row>
    <row r="443" spans="1:17" s="139" customFormat="1" ht="22.25" customHeight="1">
      <c r="A443" s="349" t="s">
        <v>351</v>
      </c>
      <c r="B443" s="400" t="s">
        <v>367</v>
      </c>
      <c r="C443" s="379">
        <v>24</v>
      </c>
      <c r="D443" s="380" t="s">
        <v>65</v>
      </c>
      <c r="E443" s="352"/>
      <c r="F443" s="353">
        <v>0.4466</v>
      </c>
      <c r="G443" s="352">
        <f t="shared" si="91"/>
        <v>0</v>
      </c>
      <c r="H443" s="354">
        <f t="shared" si="92"/>
        <v>0</v>
      </c>
      <c r="J443" s="140">
        <f t="shared" si="93"/>
        <v>0</v>
      </c>
      <c r="K443" s="401">
        <v>2400</v>
      </c>
      <c r="M443" s="402"/>
      <c r="N443" s="382">
        <f t="shared" si="94"/>
        <v>2400</v>
      </c>
      <c r="O443" s="143"/>
      <c r="P443" s="335"/>
      <c r="Q443" s="335"/>
    </row>
    <row r="444" spans="1:17" s="139" customFormat="1" ht="22.25" customHeight="1">
      <c r="A444" s="349" t="s">
        <v>357</v>
      </c>
      <c r="B444" s="400" t="s">
        <v>368</v>
      </c>
      <c r="C444" s="379">
        <v>12</v>
      </c>
      <c r="D444" s="380" t="s">
        <v>65</v>
      </c>
      <c r="E444" s="352"/>
      <c r="F444" s="353">
        <v>0.4466</v>
      </c>
      <c r="G444" s="352">
        <f t="shared" si="91"/>
        <v>0</v>
      </c>
      <c r="H444" s="354">
        <f t="shared" si="92"/>
        <v>0</v>
      </c>
      <c r="J444" s="140">
        <f t="shared" si="93"/>
        <v>0</v>
      </c>
      <c r="K444" s="401">
        <v>2600</v>
      </c>
      <c r="M444" s="402"/>
      <c r="N444" s="382">
        <f t="shared" si="94"/>
        <v>2600</v>
      </c>
      <c r="O444" s="143"/>
      <c r="P444" s="335"/>
      <c r="Q444" s="335"/>
    </row>
    <row r="445" spans="1:17" s="139" customFormat="1" ht="22.25" customHeight="1">
      <c r="A445" s="349" t="s">
        <v>371</v>
      </c>
      <c r="B445" s="400" t="s">
        <v>369</v>
      </c>
      <c r="C445" s="379">
        <v>24</v>
      </c>
      <c r="D445" s="380" t="s">
        <v>65</v>
      </c>
      <c r="E445" s="352"/>
      <c r="F445" s="353">
        <v>0.4466</v>
      </c>
      <c r="G445" s="352">
        <f t="shared" si="91"/>
        <v>0</v>
      </c>
      <c r="H445" s="354">
        <f t="shared" si="92"/>
        <v>0</v>
      </c>
      <c r="J445" s="140">
        <f t="shared" si="93"/>
        <v>0</v>
      </c>
      <c r="K445" s="401">
        <v>6500</v>
      </c>
      <c r="M445" s="402"/>
      <c r="N445" s="382">
        <f t="shared" si="94"/>
        <v>6500</v>
      </c>
      <c r="O445" s="143"/>
      <c r="P445" s="335"/>
      <c r="Q445" s="335"/>
    </row>
    <row r="446" spans="1:17" s="139" customFormat="1" ht="22.25" customHeight="1">
      <c r="A446" s="349" t="s">
        <v>361</v>
      </c>
      <c r="B446" s="400" t="s">
        <v>370</v>
      </c>
      <c r="C446" s="379">
        <v>24</v>
      </c>
      <c r="D446" s="380" t="s">
        <v>65</v>
      </c>
      <c r="E446" s="352"/>
      <c r="F446" s="353">
        <v>0.4466</v>
      </c>
      <c r="G446" s="352">
        <f t="shared" si="91"/>
        <v>0</v>
      </c>
      <c r="H446" s="354">
        <f t="shared" si="92"/>
        <v>0</v>
      </c>
      <c r="J446" s="140">
        <f t="shared" si="93"/>
        <v>0</v>
      </c>
      <c r="K446" s="401">
        <v>4600</v>
      </c>
      <c r="M446" s="402"/>
      <c r="N446" s="382">
        <f t="shared" si="94"/>
        <v>4600</v>
      </c>
      <c r="O446" s="143"/>
      <c r="P446" s="335"/>
      <c r="Q446" s="335"/>
    </row>
    <row r="447" spans="1:17" s="139" customFormat="1" ht="22.25" customHeight="1">
      <c r="A447" s="336" t="s">
        <v>165</v>
      </c>
      <c r="B447" s="328" t="s">
        <v>236</v>
      </c>
      <c r="C447" s="368">
        <v>24</v>
      </c>
      <c r="D447" s="376" t="s">
        <v>65</v>
      </c>
      <c r="E447" s="337"/>
      <c r="F447" s="329">
        <v>0.4466</v>
      </c>
      <c r="G447" s="337">
        <v>902.04</v>
      </c>
      <c r="H447" s="338">
        <f>G447*C447</f>
        <v>21648.959999999999</v>
      </c>
      <c r="J447" s="330">
        <f>G447*1.19*(1+J$16)</f>
        <v>1556.47002</v>
      </c>
      <c r="K447" s="377">
        <v>2300</v>
      </c>
      <c r="L447" s="331"/>
      <c r="M447" s="332"/>
      <c r="N447" s="378">
        <f>K447-J447</f>
        <v>743.52998000000002</v>
      </c>
      <c r="O447" s="333"/>
      <c r="P447" s="334"/>
      <c r="Q447" s="335"/>
    </row>
    <row r="448" spans="1:17" s="139" customFormat="1" ht="22.25" customHeight="1">
      <c r="A448" s="404"/>
      <c r="B448" s="362"/>
      <c r="C448" s="399"/>
      <c r="D448" s="405"/>
      <c r="E448" s="406"/>
      <c r="F448" s="407"/>
      <c r="G448" s="406"/>
      <c r="H448" s="408"/>
      <c r="J448" s="409"/>
      <c r="K448" s="410"/>
      <c r="L448" s="331"/>
      <c r="M448" s="411"/>
      <c r="N448" s="412"/>
      <c r="O448" s="333"/>
      <c r="P448" s="334"/>
      <c r="Q448" s="335"/>
    </row>
    <row r="449" spans="1:24" s="139" customFormat="1" ht="22.25" customHeight="1">
      <c r="A449" s="404"/>
      <c r="B449" s="362"/>
      <c r="C449" s="399"/>
      <c r="D449" s="405"/>
      <c r="E449" s="406"/>
      <c r="F449" s="407"/>
      <c r="G449" s="406"/>
      <c r="H449" s="408"/>
      <c r="J449" s="409"/>
      <c r="K449" s="410"/>
      <c r="L449" s="331"/>
      <c r="M449" s="411"/>
      <c r="N449" s="412"/>
      <c r="O449" s="333"/>
      <c r="P449" s="334"/>
      <c r="Q449" s="335"/>
    </row>
    <row r="450" spans="1:24" ht="14">
      <c r="A450" s="103"/>
      <c r="B450" s="394" t="s">
        <v>362</v>
      </c>
      <c r="C450" s="105"/>
      <c r="D450" s="22"/>
      <c r="F450" s="6"/>
    </row>
    <row r="451" spans="1:24" s="139" customFormat="1" ht="22.25" customHeight="1">
      <c r="A451" s="349" t="s">
        <v>163</v>
      </c>
      <c r="B451" s="359" t="s">
        <v>173</v>
      </c>
      <c r="C451" s="379">
        <v>100</v>
      </c>
      <c r="D451" s="395" t="s">
        <v>65</v>
      </c>
      <c r="E451" s="396"/>
      <c r="F451" s="136">
        <v>0.4466</v>
      </c>
      <c r="G451" s="396" t="str">
        <f>IFERROR(VLOOKUP(A451,#REF!,6,FALSE),"")</f>
        <v/>
      </c>
      <c r="H451" s="138" t="e">
        <f t="shared" ref="H451:H457" si="95">G451*C451</f>
        <v>#VALUE!</v>
      </c>
      <c r="J451" s="140" t="e">
        <f t="shared" ref="J451:J457" si="96">G451*1.19*(1+J$16)</f>
        <v>#VALUE!</v>
      </c>
      <c r="K451" s="393">
        <v>3500</v>
      </c>
      <c r="M451" s="360"/>
      <c r="N451" s="382" t="e">
        <f t="shared" ref="N451:N457" si="97">K451-J451</f>
        <v>#VALUE!</v>
      </c>
      <c r="O451" s="143"/>
      <c r="P451" s="335"/>
      <c r="Q451" s="335"/>
      <c r="U451"/>
      <c r="V451"/>
      <c r="W451"/>
      <c r="X451"/>
    </row>
    <row r="452" spans="1:24" s="139" customFormat="1" ht="22.25" customHeight="1">
      <c r="A452" s="349" t="s">
        <v>307</v>
      </c>
      <c r="B452" s="359" t="s">
        <v>306</v>
      </c>
      <c r="C452" s="379">
        <v>180</v>
      </c>
      <c r="D452" s="380" t="s">
        <v>65</v>
      </c>
      <c r="E452" s="352"/>
      <c r="F452" s="353">
        <v>0.4466</v>
      </c>
      <c r="G452" s="352" t="str">
        <f>IFERROR(VLOOKUP(A452,#REF!,6,FALSE),"")</f>
        <v/>
      </c>
      <c r="H452" s="354" t="e">
        <f t="shared" si="95"/>
        <v>#VALUE!</v>
      </c>
      <c r="J452" s="140" t="e">
        <f t="shared" si="96"/>
        <v>#VALUE!</v>
      </c>
      <c r="K452" s="393">
        <v>2600</v>
      </c>
      <c r="M452" s="360"/>
      <c r="N452" s="382" t="e">
        <f t="shared" si="97"/>
        <v>#VALUE!</v>
      </c>
      <c r="O452" s="143"/>
      <c r="P452" s="335"/>
      <c r="Q452" s="335"/>
      <c r="U452"/>
      <c r="V452"/>
      <c r="W452"/>
      <c r="X452"/>
    </row>
    <row r="453" spans="1:24" s="139" customFormat="1" ht="22.25" customHeight="1">
      <c r="A453" s="349" t="s">
        <v>312</v>
      </c>
      <c r="B453" s="359" t="s">
        <v>325</v>
      </c>
      <c r="C453" s="379">
        <v>24</v>
      </c>
      <c r="D453" s="380" t="s">
        <v>65</v>
      </c>
      <c r="E453" s="352"/>
      <c r="F453" s="353">
        <v>0.4466</v>
      </c>
      <c r="G453" s="352" t="str">
        <f>IFERROR(VLOOKUP(A453,#REF!,6,FALSE),"")</f>
        <v/>
      </c>
      <c r="H453" s="354" t="e">
        <f t="shared" si="95"/>
        <v>#VALUE!</v>
      </c>
      <c r="J453" s="140" t="e">
        <f t="shared" si="96"/>
        <v>#VALUE!</v>
      </c>
      <c r="K453" s="393">
        <v>2400</v>
      </c>
      <c r="M453" s="360"/>
      <c r="N453" s="382" t="e">
        <f t="shared" si="97"/>
        <v>#VALUE!</v>
      </c>
      <c r="O453" s="143"/>
      <c r="P453" s="335"/>
      <c r="Q453" s="335"/>
      <c r="U453"/>
      <c r="V453"/>
      <c r="W453"/>
      <c r="X453"/>
    </row>
    <row r="454" spans="1:24" s="139" customFormat="1" ht="22.25" customHeight="1">
      <c r="A454" s="349" t="s">
        <v>351</v>
      </c>
      <c r="B454" s="359" t="s">
        <v>350</v>
      </c>
      <c r="C454" s="379">
        <v>24</v>
      </c>
      <c r="D454" s="380" t="s">
        <v>65</v>
      </c>
      <c r="E454" s="352"/>
      <c r="F454" s="353">
        <v>0.4466</v>
      </c>
      <c r="G454" s="352" t="str">
        <f>IFERROR(VLOOKUP(A454,#REF!,6,FALSE),"")</f>
        <v/>
      </c>
      <c r="H454" s="354" t="e">
        <f t="shared" si="95"/>
        <v>#VALUE!</v>
      </c>
      <c r="J454" s="140" t="e">
        <f t="shared" si="96"/>
        <v>#VALUE!</v>
      </c>
      <c r="K454" s="393">
        <v>2400</v>
      </c>
      <c r="M454" s="360"/>
      <c r="N454" s="382" t="e">
        <f t="shared" si="97"/>
        <v>#VALUE!</v>
      </c>
      <c r="O454" s="143"/>
      <c r="P454" s="335"/>
      <c r="Q454" s="335"/>
      <c r="U454"/>
      <c r="V454"/>
      <c r="W454"/>
      <c r="X454"/>
    </row>
    <row r="455" spans="1:24" s="139" customFormat="1" ht="22.25" customHeight="1">
      <c r="A455" s="349" t="s">
        <v>357</v>
      </c>
      <c r="B455" s="359" t="s">
        <v>355</v>
      </c>
      <c r="C455" s="379">
        <v>18</v>
      </c>
      <c r="D455" s="380" t="s">
        <v>65</v>
      </c>
      <c r="E455" s="352"/>
      <c r="F455" s="353">
        <v>0.4466</v>
      </c>
      <c r="G455" s="352" t="str">
        <f>IFERROR(VLOOKUP(A455,#REF!,6,FALSE),"")</f>
        <v/>
      </c>
      <c r="H455" s="354" t="e">
        <f t="shared" si="95"/>
        <v>#VALUE!</v>
      </c>
      <c r="J455" s="140" t="e">
        <f t="shared" si="96"/>
        <v>#VALUE!</v>
      </c>
      <c r="K455" s="393">
        <v>2600</v>
      </c>
      <c r="M455" s="360"/>
      <c r="N455" s="382" t="e">
        <f t="shared" si="97"/>
        <v>#VALUE!</v>
      </c>
      <c r="O455" s="143"/>
      <c r="P455" s="335"/>
      <c r="Q455" s="335"/>
      <c r="U455"/>
      <c r="V455"/>
      <c r="W455"/>
      <c r="X455"/>
    </row>
    <row r="456" spans="1:24" s="139" customFormat="1" ht="22.25" customHeight="1">
      <c r="A456" s="349" t="s">
        <v>75</v>
      </c>
      <c r="B456" s="359" t="s">
        <v>187</v>
      </c>
      <c r="C456" s="379">
        <v>1000</v>
      </c>
      <c r="D456" s="380" t="s">
        <v>65</v>
      </c>
      <c r="E456" s="352"/>
      <c r="F456" s="353">
        <v>0.4466</v>
      </c>
      <c r="G456" s="352" t="str">
        <f>IFERROR(VLOOKUP(A456,#REF!,6,FALSE),"")</f>
        <v/>
      </c>
      <c r="H456" s="354" t="e">
        <f t="shared" si="95"/>
        <v>#VALUE!</v>
      </c>
      <c r="J456" s="140" t="e">
        <f t="shared" si="96"/>
        <v>#VALUE!</v>
      </c>
      <c r="K456" s="393">
        <v>10</v>
      </c>
      <c r="M456" s="360"/>
      <c r="N456" s="382" t="e">
        <f t="shared" si="97"/>
        <v>#VALUE!</v>
      </c>
      <c r="O456" s="143"/>
      <c r="P456" s="335"/>
      <c r="Q456" s="335"/>
      <c r="U456"/>
      <c r="V456"/>
      <c r="W456"/>
      <c r="X456"/>
    </row>
    <row r="457" spans="1:24" s="139" customFormat="1" ht="22.25" customHeight="1">
      <c r="A457" s="349" t="s">
        <v>109</v>
      </c>
      <c r="B457" s="359" t="s">
        <v>188</v>
      </c>
      <c r="C457" s="379">
        <v>1000</v>
      </c>
      <c r="D457" s="380" t="s">
        <v>65</v>
      </c>
      <c r="E457" s="352"/>
      <c r="F457" s="353">
        <v>0.4466</v>
      </c>
      <c r="G457" s="352" t="str">
        <f>IFERROR(VLOOKUP(A457,#REF!,6,FALSE),"")</f>
        <v/>
      </c>
      <c r="H457" s="354" t="e">
        <f t="shared" si="95"/>
        <v>#VALUE!</v>
      </c>
      <c r="J457" s="140" t="e">
        <f t="shared" si="96"/>
        <v>#VALUE!</v>
      </c>
      <c r="K457" s="393">
        <v>10</v>
      </c>
      <c r="M457" s="360"/>
      <c r="N457" s="382" t="e">
        <f t="shared" si="97"/>
        <v>#VALUE!</v>
      </c>
      <c r="O457" s="143"/>
      <c r="P457" s="335"/>
      <c r="Q457" s="335"/>
      <c r="U457"/>
      <c r="V457"/>
      <c r="W457"/>
      <c r="X457"/>
    </row>
    <row r="458" spans="1:24" s="139" customFormat="1" ht="21" customHeight="1">
      <c r="A458" s="349" t="s">
        <v>165</v>
      </c>
      <c r="B458" s="369" t="s">
        <v>183</v>
      </c>
      <c r="C458" s="379">
        <v>24</v>
      </c>
      <c r="D458" s="380" t="s">
        <v>65</v>
      </c>
      <c r="E458" s="352">
        <f>G458/F458</f>
        <v>2019.7939991043438</v>
      </c>
      <c r="F458" s="353">
        <v>0.4466</v>
      </c>
      <c r="G458" s="352">
        <v>902.04</v>
      </c>
      <c r="H458" s="354">
        <f>G458*C458</f>
        <v>21648.959999999999</v>
      </c>
      <c r="J458" s="140">
        <f>G458*1.19*(1+J$16)</f>
        <v>1556.47002</v>
      </c>
      <c r="K458" s="381">
        <v>2300</v>
      </c>
      <c r="M458" s="372"/>
      <c r="N458" s="382">
        <f>K458-J458</f>
        <v>743.52998000000002</v>
      </c>
      <c r="O458" s="143"/>
      <c r="P458" s="335"/>
      <c r="Q458" s="335"/>
    </row>
    <row r="459" spans="1:24" s="139" customFormat="1" ht="22.25" customHeight="1">
      <c r="A459" s="349" t="s">
        <v>361</v>
      </c>
      <c r="B459" s="369" t="s">
        <v>360</v>
      </c>
      <c r="C459" s="379">
        <v>24</v>
      </c>
      <c r="D459" s="380" t="s">
        <v>65</v>
      </c>
      <c r="E459" s="352">
        <f>G459/F459</f>
        <v>5899.5521719659646</v>
      </c>
      <c r="F459" s="353">
        <v>0.4466</v>
      </c>
      <c r="G459" s="352">
        <v>2634.74</v>
      </c>
      <c r="H459" s="354">
        <f>G459*C459</f>
        <v>63233.759999999995</v>
      </c>
      <c r="J459" s="140">
        <f>G459*1.19*(1+J$16)</f>
        <v>4546.2438699999993</v>
      </c>
      <c r="K459" s="381">
        <v>4600</v>
      </c>
      <c r="M459" s="372"/>
      <c r="N459" s="382">
        <f>K459-J459</f>
        <v>53.756130000000667</v>
      </c>
      <c r="O459" s="143"/>
      <c r="P459" s="335"/>
      <c r="Q459" s="335"/>
    </row>
    <row r="460" spans="1:24" s="139" customFormat="1" ht="22.25" customHeight="1">
      <c r="A460" s="383"/>
      <c r="C460" s="385"/>
      <c r="D460" s="386"/>
      <c r="E460" s="387"/>
      <c r="F460" s="388"/>
      <c r="G460" s="387"/>
      <c r="H460" s="389"/>
      <c r="J460" s="390"/>
      <c r="K460" s="397"/>
      <c r="M460" s="398"/>
      <c r="N460" s="142"/>
      <c r="O460" s="143"/>
      <c r="P460" s="335"/>
      <c r="Q460" s="335"/>
      <c r="U460"/>
      <c r="V460"/>
      <c r="W460"/>
      <c r="X460"/>
    </row>
    <row r="461" spans="1:24">
      <c r="B461" s="94" t="s">
        <v>359</v>
      </c>
    </row>
    <row r="462" spans="1:24" s="139" customFormat="1" ht="22.25" customHeight="1">
      <c r="A462" s="349" t="s">
        <v>356</v>
      </c>
      <c r="B462" s="369" t="s">
        <v>354</v>
      </c>
      <c r="C462" s="370">
        <v>24</v>
      </c>
      <c r="D462" s="380" t="s">
        <v>65</v>
      </c>
      <c r="E462" s="352">
        <f>G462/(1-F462)</f>
        <v>2615.992049150705</v>
      </c>
      <c r="F462" s="353">
        <v>0.4466</v>
      </c>
      <c r="G462" s="352">
        <v>1447.69</v>
      </c>
      <c r="H462" s="354">
        <f>G462*C462</f>
        <v>34744.559999999998</v>
      </c>
      <c r="J462" s="140">
        <f>G462*1.19*(1+J$16)</f>
        <v>2497.9890949999999</v>
      </c>
      <c r="K462" s="381">
        <v>2700</v>
      </c>
      <c r="M462" s="372"/>
      <c r="N462" s="382">
        <f>K462-J462</f>
        <v>202.01090500000009</v>
      </c>
      <c r="O462" s="143"/>
      <c r="P462" s="335"/>
      <c r="Q462" s="335"/>
    </row>
    <row r="463" spans="1:24" s="139" customFormat="1" ht="22.25" customHeight="1">
      <c r="A463" s="349" t="s">
        <v>351</v>
      </c>
      <c r="B463" s="369" t="s">
        <v>350</v>
      </c>
      <c r="C463" s="379">
        <v>24</v>
      </c>
      <c r="D463" s="380" t="s">
        <v>65</v>
      </c>
      <c r="E463" s="352">
        <f>G463/(1-F463)</f>
        <v>2350</v>
      </c>
      <c r="F463" s="353">
        <v>0.4466</v>
      </c>
      <c r="G463" s="352">
        <v>1300.49</v>
      </c>
      <c r="H463" s="354">
        <f>G463*C463</f>
        <v>31211.760000000002</v>
      </c>
      <c r="J463" s="140">
        <f>G463*1.19*(1+J$16)</f>
        <v>2243.9954949999997</v>
      </c>
      <c r="K463" s="381">
        <v>2400</v>
      </c>
      <c r="M463" s="372"/>
      <c r="N463" s="382">
        <f>K463-J463</f>
        <v>156.00450500000034</v>
      </c>
      <c r="O463" s="143"/>
      <c r="P463" s="335"/>
      <c r="Q463" s="335"/>
    </row>
    <row r="464" spans="1:24" s="139" customFormat="1" ht="22.25" customHeight="1">
      <c r="A464" s="383"/>
      <c r="B464" s="384"/>
      <c r="C464" s="385"/>
      <c r="D464" s="386"/>
      <c r="E464" s="387"/>
      <c r="F464" s="388"/>
      <c r="G464" s="387"/>
      <c r="H464" s="389"/>
      <c r="J464" s="390"/>
      <c r="K464" s="391"/>
      <c r="M464" s="392"/>
      <c r="N464" s="142"/>
      <c r="O464" s="143"/>
      <c r="P464" s="335"/>
      <c r="Q464" s="335"/>
    </row>
    <row r="465" spans="1:17" s="139" customFormat="1" ht="22.25" customHeight="1">
      <c r="A465" s="383"/>
      <c r="B465" s="384"/>
      <c r="C465" s="385"/>
      <c r="D465" s="386"/>
      <c r="E465" s="387"/>
      <c r="F465" s="388"/>
      <c r="G465" s="387"/>
      <c r="H465" s="389"/>
      <c r="J465" s="390"/>
      <c r="K465" s="391"/>
      <c r="M465" s="392"/>
      <c r="N465" s="142"/>
      <c r="O465" s="143"/>
      <c r="P465" s="335"/>
      <c r="Q465" s="335"/>
    </row>
    <row r="466" spans="1:17" ht="13">
      <c r="B466" s="105"/>
      <c r="C466" s="105"/>
      <c r="D466" s="22"/>
      <c r="F466" s="6"/>
    </row>
    <row r="467" spans="1:17" ht="13">
      <c r="A467" s="94" t="s">
        <v>358</v>
      </c>
      <c r="B467" s="105"/>
      <c r="C467" s="105"/>
      <c r="D467" s="22"/>
      <c r="F467" s="6"/>
    </row>
    <row r="468" spans="1:17" s="139" customFormat="1" ht="22.25" customHeight="1">
      <c r="A468" s="336" t="s">
        <v>163</v>
      </c>
      <c r="B468" s="369" t="s">
        <v>173</v>
      </c>
      <c r="C468" s="379">
        <v>100</v>
      </c>
      <c r="D468" s="380" t="s">
        <v>65</v>
      </c>
      <c r="E468" s="352">
        <f t="shared" ref="E468:E476" si="98">G468/(1-F468)</f>
        <v>0</v>
      </c>
      <c r="F468" s="353">
        <v>0.4466</v>
      </c>
      <c r="G468" s="352"/>
      <c r="H468" s="354">
        <f t="shared" ref="H468:H476" si="99">G468*C468</f>
        <v>0</v>
      </c>
      <c r="J468" s="140">
        <f t="shared" ref="J468:J476" si="100">G468*1.19*(1+J$16)</f>
        <v>0</v>
      </c>
      <c r="K468" s="381">
        <v>3500</v>
      </c>
      <c r="M468" s="372"/>
      <c r="N468" s="382">
        <f t="shared" ref="N468:N476" si="101">K468-J468</f>
        <v>3500</v>
      </c>
      <c r="O468" s="333"/>
      <c r="P468" s="334"/>
      <c r="Q468" s="335"/>
    </row>
    <row r="469" spans="1:17" s="139" customFormat="1" ht="22.25" customHeight="1">
      <c r="A469" s="336" t="s">
        <v>293</v>
      </c>
      <c r="B469" s="369" t="s">
        <v>353</v>
      </c>
      <c r="C469" s="379">
        <v>6</v>
      </c>
      <c r="D469" s="380" t="s">
        <v>65</v>
      </c>
      <c r="E469" s="352">
        <f t="shared" si="98"/>
        <v>0</v>
      </c>
      <c r="F469" s="353">
        <v>0.4466</v>
      </c>
      <c r="G469" s="352"/>
      <c r="H469" s="354">
        <f t="shared" si="99"/>
        <v>0</v>
      </c>
      <c r="J469" s="140">
        <f t="shared" si="100"/>
        <v>0</v>
      </c>
      <c r="K469" s="381">
        <v>18400</v>
      </c>
      <c r="M469" s="372"/>
      <c r="N469" s="382">
        <f t="shared" si="101"/>
        <v>18400</v>
      </c>
      <c r="O469" s="333"/>
      <c r="P469" s="334"/>
      <c r="Q469" s="335"/>
    </row>
    <row r="470" spans="1:17" s="331" customFormat="1" ht="22.25" customHeight="1">
      <c r="A470" s="336" t="s">
        <v>307</v>
      </c>
      <c r="B470" s="369" t="s">
        <v>306</v>
      </c>
      <c r="C470" s="379">
        <v>120</v>
      </c>
      <c r="D470" s="380" t="s">
        <v>65</v>
      </c>
      <c r="E470" s="352">
        <f t="shared" si="98"/>
        <v>0</v>
      </c>
      <c r="F470" s="353">
        <v>0.4466</v>
      </c>
      <c r="G470" s="352"/>
      <c r="H470" s="354">
        <f t="shared" si="99"/>
        <v>0</v>
      </c>
      <c r="I470" s="139"/>
      <c r="J470" s="140">
        <f t="shared" si="100"/>
        <v>0</v>
      </c>
      <c r="K470" s="381">
        <v>2600</v>
      </c>
      <c r="L470" s="139"/>
      <c r="M470" s="372"/>
      <c r="N470" s="382">
        <f t="shared" si="101"/>
        <v>2600</v>
      </c>
      <c r="O470" s="333"/>
      <c r="P470" s="334"/>
      <c r="Q470" s="334"/>
    </row>
    <row r="471" spans="1:17" s="139" customFormat="1" ht="22.25" customHeight="1">
      <c r="A471" s="336" t="s">
        <v>294</v>
      </c>
      <c r="B471" s="369" t="s">
        <v>290</v>
      </c>
      <c r="C471" s="379">
        <v>20</v>
      </c>
      <c r="D471" s="380" t="s">
        <v>65</v>
      </c>
      <c r="E471" s="352">
        <f t="shared" si="98"/>
        <v>0</v>
      </c>
      <c r="F471" s="353">
        <v>0.4466</v>
      </c>
      <c r="G471" s="352"/>
      <c r="H471" s="354">
        <f t="shared" si="99"/>
        <v>0</v>
      </c>
      <c r="J471" s="140">
        <f t="shared" si="100"/>
        <v>0</v>
      </c>
      <c r="K471" s="381">
        <v>3850</v>
      </c>
      <c r="M471" s="372"/>
      <c r="N471" s="382">
        <f t="shared" si="101"/>
        <v>3850</v>
      </c>
      <c r="O471" s="333"/>
      <c r="P471" s="334"/>
      <c r="Q471" s="335"/>
    </row>
    <row r="472" spans="1:17" s="139" customFormat="1" ht="22.25" customHeight="1">
      <c r="A472" s="336" t="s">
        <v>312</v>
      </c>
      <c r="B472" s="369" t="s">
        <v>325</v>
      </c>
      <c r="C472" s="379">
        <v>24</v>
      </c>
      <c r="D472" s="380" t="s">
        <v>65</v>
      </c>
      <c r="E472" s="352">
        <f t="shared" si="98"/>
        <v>0</v>
      </c>
      <c r="F472" s="353">
        <v>0.4466</v>
      </c>
      <c r="G472" s="352"/>
      <c r="H472" s="354">
        <f t="shared" si="99"/>
        <v>0</v>
      </c>
      <c r="J472" s="140">
        <f t="shared" si="100"/>
        <v>0</v>
      </c>
      <c r="K472" s="381">
        <v>2400</v>
      </c>
      <c r="M472" s="372"/>
      <c r="N472" s="382">
        <f t="shared" si="101"/>
        <v>2400</v>
      </c>
      <c r="O472" s="333"/>
      <c r="P472" s="334"/>
      <c r="Q472" s="335"/>
    </row>
    <row r="473" spans="1:17" s="139" customFormat="1" ht="22.25" customHeight="1">
      <c r="A473" s="336" t="s">
        <v>258</v>
      </c>
      <c r="B473" s="369" t="s">
        <v>265</v>
      </c>
      <c r="C473" s="373">
        <v>30</v>
      </c>
      <c r="D473" s="380" t="s">
        <v>65</v>
      </c>
      <c r="E473" s="200">
        <f t="shared" si="98"/>
        <v>0</v>
      </c>
      <c r="F473" s="353">
        <v>0.4466</v>
      </c>
      <c r="G473" s="352"/>
      <c r="H473" s="354">
        <f t="shared" si="99"/>
        <v>0</v>
      </c>
      <c r="J473" s="140">
        <f t="shared" si="100"/>
        <v>0</v>
      </c>
      <c r="K473" s="371">
        <v>650</v>
      </c>
      <c r="M473" s="372"/>
      <c r="N473" s="238">
        <f t="shared" si="101"/>
        <v>650</v>
      </c>
      <c r="O473" s="333"/>
      <c r="P473" s="334"/>
      <c r="Q473" s="335"/>
    </row>
    <row r="474" spans="1:17" s="139" customFormat="1" ht="22.25" customHeight="1">
      <c r="A474" s="336" t="s">
        <v>271</v>
      </c>
      <c r="B474" s="369" t="s">
        <v>266</v>
      </c>
      <c r="C474" s="373">
        <v>30</v>
      </c>
      <c r="D474" s="380" t="s">
        <v>65</v>
      </c>
      <c r="E474" s="200">
        <f t="shared" si="98"/>
        <v>0</v>
      </c>
      <c r="F474" s="353">
        <v>0.4466</v>
      </c>
      <c r="G474" s="352"/>
      <c r="H474" s="354">
        <f t="shared" si="99"/>
        <v>0</v>
      </c>
      <c r="J474" s="140">
        <f t="shared" si="100"/>
        <v>0</v>
      </c>
      <c r="K474" s="371">
        <v>800</v>
      </c>
      <c r="M474" s="372"/>
      <c r="N474" s="238">
        <f t="shared" si="101"/>
        <v>800</v>
      </c>
      <c r="O474" s="333"/>
      <c r="P474" s="334"/>
      <c r="Q474" s="335"/>
    </row>
    <row r="475" spans="1:17" s="139" customFormat="1" ht="22.25" customHeight="1">
      <c r="A475" s="336" t="s">
        <v>107</v>
      </c>
      <c r="B475" s="369" t="s">
        <v>267</v>
      </c>
      <c r="C475" s="373">
        <v>30</v>
      </c>
      <c r="D475" s="380" t="s">
        <v>65</v>
      </c>
      <c r="E475" s="200">
        <f t="shared" si="98"/>
        <v>0</v>
      </c>
      <c r="F475" s="353">
        <v>0.4466</v>
      </c>
      <c r="G475" s="352"/>
      <c r="H475" s="354">
        <f t="shared" si="99"/>
        <v>0</v>
      </c>
      <c r="J475" s="140">
        <f t="shared" si="100"/>
        <v>0</v>
      </c>
      <c r="K475" s="371">
        <v>500</v>
      </c>
      <c r="M475" s="372"/>
      <c r="N475" s="238">
        <f t="shared" si="101"/>
        <v>500</v>
      </c>
      <c r="O475" s="333"/>
      <c r="P475" s="334"/>
      <c r="Q475" s="335"/>
    </row>
    <row r="476" spans="1:17" s="139" customFormat="1" ht="22.25" customHeight="1">
      <c r="A476" s="336" t="s">
        <v>245</v>
      </c>
      <c r="B476" s="369" t="s">
        <v>268</v>
      </c>
      <c r="C476" s="373">
        <v>30</v>
      </c>
      <c r="D476" s="380" t="s">
        <v>65</v>
      </c>
      <c r="E476" s="200">
        <f t="shared" si="98"/>
        <v>0</v>
      </c>
      <c r="F476" s="353">
        <v>0.4466</v>
      </c>
      <c r="G476" s="352"/>
      <c r="H476" s="354">
        <f t="shared" si="99"/>
        <v>0</v>
      </c>
      <c r="J476" s="140">
        <f t="shared" si="100"/>
        <v>0</v>
      </c>
      <c r="K476" s="371">
        <v>550</v>
      </c>
      <c r="M476" s="372"/>
      <c r="N476" s="238">
        <f t="shared" si="101"/>
        <v>550</v>
      </c>
      <c r="O476" s="333"/>
      <c r="P476" s="334"/>
      <c r="Q476" s="335"/>
    </row>
    <row r="477" spans="1:17" ht="13">
      <c r="B477" s="105"/>
      <c r="C477" s="105"/>
      <c r="D477" s="22"/>
      <c r="F477" s="6"/>
    </row>
    <row r="478" spans="1:17" ht="13">
      <c r="A478" s="375" t="s">
        <v>352</v>
      </c>
      <c r="B478" s="105"/>
      <c r="C478" s="105"/>
      <c r="D478" s="22"/>
      <c r="F478" s="6"/>
    </row>
    <row r="479" spans="1:17" s="139" customFormat="1" ht="22.25" customHeight="1">
      <c r="A479" s="374" t="s">
        <v>351</v>
      </c>
      <c r="B479" s="369" t="s">
        <v>350</v>
      </c>
      <c r="C479" s="373">
        <v>12</v>
      </c>
      <c r="D479" s="274" t="s">
        <v>65</v>
      </c>
      <c r="E479" s="200">
        <f>G479/(1-F479)</f>
        <v>2350</v>
      </c>
      <c r="F479" s="353">
        <v>0.4466</v>
      </c>
      <c r="G479" s="352">
        <v>1300.49</v>
      </c>
      <c r="H479" s="354">
        <f>G479*C479</f>
        <v>15605.880000000001</v>
      </c>
      <c r="J479" s="140">
        <f>G479*1.19*(1+J$16)</f>
        <v>2243.9954949999997</v>
      </c>
      <c r="K479" s="371">
        <v>2400</v>
      </c>
      <c r="M479" s="372"/>
      <c r="N479" s="238">
        <f>K479-J479</f>
        <v>156.00450500000034</v>
      </c>
      <c r="O479" s="143"/>
      <c r="P479" s="335"/>
      <c r="Q479" s="335"/>
    </row>
    <row r="480" spans="1:17" s="139" customFormat="1" ht="22.25" customHeight="1">
      <c r="A480" s="349" t="s">
        <v>208</v>
      </c>
      <c r="B480" s="369" t="s">
        <v>172</v>
      </c>
      <c r="C480" s="370">
        <v>100</v>
      </c>
      <c r="D480" s="274" t="s">
        <v>65</v>
      </c>
      <c r="E480" s="200"/>
      <c r="F480" s="353">
        <v>0.4466</v>
      </c>
      <c r="G480" s="352"/>
      <c r="H480" s="354">
        <f t="shared" ref="H480:H485" si="102">G480*C480</f>
        <v>0</v>
      </c>
      <c r="J480" s="140">
        <f t="shared" ref="J480:J485" si="103">G480*1.19*(1+J$16)</f>
        <v>0</v>
      </c>
      <c r="K480" s="371">
        <v>3500</v>
      </c>
      <c r="M480" s="372"/>
      <c r="N480" s="238">
        <f t="shared" ref="N480:N485" si="104">K480-J480</f>
        <v>3500</v>
      </c>
      <c r="O480" s="143"/>
      <c r="P480" s="335"/>
      <c r="Q480" s="335"/>
    </row>
    <row r="481" spans="1:17" s="139" customFormat="1" ht="22.25" customHeight="1">
      <c r="A481" s="349" t="s">
        <v>163</v>
      </c>
      <c r="B481" s="369" t="s">
        <v>173</v>
      </c>
      <c r="C481" s="370">
        <v>50</v>
      </c>
      <c r="D481" s="274" t="s">
        <v>65</v>
      </c>
      <c r="E481" s="200">
        <f>G481/(1-F481)</f>
        <v>0</v>
      </c>
      <c r="F481" s="353">
        <v>0.4466</v>
      </c>
      <c r="G481" s="352"/>
      <c r="H481" s="354">
        <f t="shared" si="102"/>
        <v>0</v>
      </c>
      <c r="J481" s="140">
        <f t="shared" si="103"/>
        <v>0</v>
      </c>
      <c r="K481" s="371">
        <v>3500</v>
      </c>
      <c r="M481" s="372"/>
      <c r="N481" s="238">
        <f t="shared" si="104"/>
        <v>3500</v>
      </c>
      <c r="O481" s="143"/>
      <c r="P481" s="335"/>
      <c r="Q481" s="335"/>
    </row>
    <row r="482" spans="1:17" s="139" customFormat="1" ht="22.25" customHeight="1">
      <c r="A482" s="349" t="s">
        <v>294</v>
      </c>
      <c r="B482" s="369" t="s">
        <v>290</v>
      </c>
      <c r="C482" s="373">
        <v>20</v>
      </c>
      <c r="D482" s="274" t="s">
        <v>65</v>
      </c>
      <c r="E482" s="200"/>
      <c r="F482" s="353">
        <v>0.4466</v>
      </c>
      <c r="G482" s="352"/>
      <c r="H482" s="354">
        <f t="shared" si="102"/>
        <v>0</v>
      </c>
      <c r="J482" s="140">
        <f t="shared" si="103"/>
        <v>0</v>
      </c>
      <c r="K482" s="371">
        <v>3850</v>
      </c>
      <c r="M482" s="372"/>
      <c r="N482" s="238">
        <f t="shared" si="104"/>
        <v>3850</v>
      </c>
      <c r="O482" s="143"/>
      <c r="P482" s="335"/>
      <c r="Q482" s="335"/>
    </row>
    <row r="483" spans="1:17" s="139" customFormat="1" ht="22.25" customHeight="1">
      <c r="A483" s="349" t="s">
        <v>58</v>
      </c>
      <c r="B483" s="369" t="s">
        <v>202</v>
      </c>
      <c r="C483" s="370">
        <v>100</v>
      </c>
      <c r="D483" s="274" t="s">
        <v>65</v>
      </c>
      <c r="E483" s="200"/>
      <c r="F483" s="353">
        <v>0.4466</v>
      </c>
      <c r="G483" s="352"/>
      <c r="H483" s="354">
        <f t="shared" si="102"/>
        <v>0</v>
      </c>
      <c r="J483" s="140">
        <f t="shared" si="103"/>
        <v>0</v>
      </c>
      <c r="K483" s="371">
        <v>2900</v>
      </c>
      <c r="M483" s="372"/>
      <c r="N483" s="238">
        <f t="shared" si="104"/>
        <v>2900</v>
      </c>
      <c r="O483" s="143"/>
      <c r="P483" s="335"/>
      <c r="Q483" s="335"/>
    </row>
    <row r="484" spans="1:17" s="139" customFormat="1" ht="22.25" customHeight="1">
      <c r="A484" s="349" t="s">
        <v>107</v>
      </c>
      <c r="B484" s="369" t="s">
        <v>267</v>
      </c>
      <c r="C484" s="373">
        <v>20</v>
      </c>
      <c r="D484" s="274" t="s">
        <v>65</v>
      </c>
      <c r="E484" s="200">
        <f>G484/(1-F484)</f>
        <v>0</v>
      </c>
      <c r="F484" s="353">
        <v>0.4466</v>
      </c>
      <c r="G484" s="352"/>
      <c r="H484" s="354">
        <f t="shared" si="102"/>
        <v>0</v>
      </c>
      <c r="J484" s="140">
        <f t="shared" si="103"/>
        <v>0</v>
      </c>
      <c r="K484" s="371">
        <v>500</v>
      </c>
      <c r="M484" s="372"/>
      <c r="N484" s="238">
        <f t="shared" si="104"/>
        <v>500</v>
      </c>
      <c r="O484" s="143"/>
      <c r="P484" s="335"/>
      <c r="Q484" s="335"/>
    </row>
    <row r="485" spans="1:17" s="139" customFormat="1" ht="22.25" customHeight="1">
      <c r="A485" s="349" t="s">
        <v>245</v>
      </c>
      <c r="B485" s="369" t="s">
        <v>268</v>
      </c>
      <c r="C485" s="373">
        <v>20</v>
      </c>
      <c r="D485" s="274" t="s">
        <v>65</v>
      </c>
      <c r="E485" s="200">
        <f>G485/(1-F485)</f>
        <v>0</v>
      </c>
      <c r="F485" s="353">
        <v>0.4466</v>
      </c>
      <c r="G485" s="352"/>
      <c r="H485" s="354">
        <f t="shared" si="102"/>
        <v>0</v>
      </c>
      <c r="J485" s="140">
        <f t="shared" si="103"/>
        <v>0</v>
      </c>
      <c r="K485" s="371">
        <v>550</v>
      </c>
      <c r="M485" s="372"/>
      <c r="N485" s="238">
        <f t="shared" si="104"/>
        <v>550</v>
      </c>
      <c r="O485" s="143"/>
      <c r="P485" s="335"/>
      <c r="Q485" s="335"/>
    </row>
    <row r="486" spans="1:17" ht="13">
      <c r="B486" s="105"/>
      <c r="C486" s="105"/>
      <c r="D486" s="22"/>
      <c r="F486" s="6"/>
    </row>
    <row r="487" spans="1:17" ht="13">
      <c r="A487" s="98" t="s">
        <v>349</v>
      </c>
    </row>
    <row r="488" spans="1:17" s="54" customFormat="1" ht="22.25" customHeight="1">
      <c r="A488" s="277" t="s">
        <v>163</v>
      </c>
      <c r="B488" s="161" t="s">
        <v>157</v>
      </c>
      <c r="C488" s="363">
        <v>30</v>
      </c>
      <c r="D488" s="274" t="s">
        <v>65</v>
      </c>
      <c r="E488" s="200">
        <f t="shared" ref="E488:E494" si="105">G488/(1-F488)</f>
        <v>0</v>
      </c>
      <c r="F488" s="91">
        <v>0.4466</v>
      </c>
      <c r="G488" s="200"/>
      <c r="H488" s="52">
        <f t="shared" ref="H488:H493" si="106">G488*C488</f>
        <v>0</v>
      </c>
      <c r="J488" s="53">
        <f t="shared" ref="J488:J494" si="107">G488*1.19*(1+J$16)</f>
        <v>0</v>
      </c>
      <c r="K488" s="364">
        <v>3500</v>
      </c>
      <c r="M488" s="365"/>
      <c r="N488" s="238">
        <f t="shared" ref="N488:N494" si="108">K488-J488</f>
        <v>3500</v>
      </c>
      <c r="O488" s="74"/>
      <c r="P488" s="171"/>
      <c r="Q488" s="201"/>
    </row>
    <row r="489" spans="1:17" s="139" customFormat="1" ht="22.25" customHeight="1">
      <c r="A489" s="349" t="s">
        <v>58</v>
      </c>
      <c r="B489" s="359" t="s">
        <v>346</v>
      </c>
      <c r="C489" s="317">
        <v>100</v>
      </c>
      <c r="D489" s="274" t="s">
        <v>65</v>
      </c>
      <c r="E489" s="200">
        <f t="shared" si="105"/>
        <v>0</v>
      </c>
      <c r="F489" s="353">
        <v>0.4466</v>
      </c>
      <c r="G489" s="352"/>
      <c r="H489" s="354">
        <f t="shared" si="106"/>
        <v>0</v>
      </c>
      <c r="J489" s="140">
        <f t="shared" si="107"/>
        <v>0</v>
      </c>
      <c r="K489" s="364">
        <v>2900</v>
      </c>
      <c r="M489" s="367"/>
      <c r="N489" s="238">
        <f t="shared" si="108"/>
        <v>2900</v>
      </c>
      <c r="O489" s="333"/>
      <c r="P489" s="334"/>
      <c r="Q489" s="335"/>
    </row>
    <row r="490" spans="1:17" s="139" customFormat="1" ht="22.25" customHeight="1">
      <c r="A490" s="349" t="s">
        <v>258</v>
      </c>
      <c r="B490" s="366" t="s">
        <v>276</v>
      </c>
      <c r="C490" s="317">
        <v>20</v>
      </c>
      <c r="D490" s="274" t="s">
        <v>65</v>
      </c>
      <c r="E490" s="200">
        <f t="shared" si="105"/>
        <v>0</v>
      </c>
      <c r="F490" s="353">
        <v>0.4466</v>
      </c>
      <c r="G490" s="352"/>
      <c r="H490" s="354">
        <f t="shared" si="106"/>
        <v>0</v>
      </c>
      <c r="J490" s="140">
        <f t="shared" si="107"/>
        <v>0</v>
      </c>
      <c r="K490" s="364">
        <v>650</v>
      </c>
      <c r="M490" s="367"/>
      <c r="N490" s="238">
        <f t="shared" si="108"/>
        <v>650</v>
      </c>
      <c r="O490" s="333"/>
      <c r="P490" s="334"/>
      <c r="Q490" s="335"/>
    </row>
    <row r="491" spans="1:17" s="139" customFormat="1" ht="22.25" customHeight="1">
      <c r="A491" s="349" t="s">
        <v>271</v>
      </c>
      <c r="B491" s="366" t="s">
        <v>335</v>
      </c>
      <c r="C491" s="317">
        <v>20</v>
      </c>
      <c r="D491" s="274" t="s">
        <v>65</v>
      </c>
      <c r="E491" s="200">
        <f t="shared" si="105"/>
        <v>0</v>
      </c>
      <c r="F491" s="353">
        <v>0.4466</v>
      </c>
      <c r="G491" s="352"/>
      <c r="H491" s="354">
        <f t="shared" si="106"/>
        <v>0</v>
      </c>
      <c r="J491" s="140">
        <f t="shared" si="107"/>
        <v>0</v>
      </c>
      <c r="K491" s="364">
        <v>800</v>
      </c>
      <c r="M491" s="367"/>
      <c r="N491" s="238">
        <f t="shared" si="108"/>
        <v>800</v>
      </c>
      <c r="O491" s="333"/>
      <c r="P491" s="334"/>
      <c r="Q491" s="335"/>
    </row>
    <row r="492" spans="1:17" s="139" customFormat="1" ht="22.25" customHeight="1">
      <c r="A492" s="349" t="s">
        <v>107</v>
      </c>
      <c r="B492" s="366" t="s">
        <v>277</v>
      </c>
      <c r="C492" s="317">
        <v>20</v>
      </c>
      <c r="D492" s="274" t="s">
        <v>65</v>
      </c>
      <c r="E492" s="200">
        <f t="shared" si="105"/>
        <v>0</v>
      </c>
      <c r="F492" s="353">
        <v>0.4466</v>
      </c>
      <c r="G492" s="352"/>
      <c r="H492" s="354">
        <f t="shared" si="106"/>
        <v>0</v>
      </c>
      <c r="J492" s="140">
        <f t="shared" si="107"/>
        <v>0</v>
      </c>
      <c r="K492" s="364">
        <v>500</v>
      </c>
      <c r="M492" s="367"/>
      <c r="N492" s="238">
        <f t="shared" si="108"/>
        <v>500</v>
      </c>
      <c r="O492" s="333"/>
      <c r="P492" s="334"/>
      <c r="Q492" s="335"/>
    </row>
    <row r="493" spans="1:17" s="139" customFormat="1" ht="22.25" customHeight="1">
      <c r="A493" s="349" t="s">
        <v>245</v>
      </c>
      <c r="B493" s="366" t="s">
        <v>278</v>
      </c>
      <c r="C493" s="317">
        <v>20</v>
      </c>
      <c r="D493" s="274" t="s">
        <v>65</v>
      </c>
      <c r="E493" s="200">
        <f t="shared" si="105"/>
        <v>0</v>
      </c>
      <c r="F493" s="353">
        <v>0.4466</v>
      </c>
      <c r="G493" s="352"/>
      <c r="H493" s="354">
        <f t="shared" si="106"/>
        <v>0</v>
      </c>
      <c r="J493" s="140">
        <f t="shared" si="107"/>
        <v>0</v>
      </c>
      <c r="K493" s="364">
        <v>550</v>
      </c>
      <c r="M493" s="367"/>
      <c r="N493" s="238">
        <f t="shared" si="108"/>
        <v>550</v>
      </c>
      <c r="O493" s="333"/>
      <c r="P493" s="334"/>
      <c r="Q493" s="335"/>
    </row>
    <row r="494" spans="1:17" s="54" customFormat="1" ht="22.25" customHeight="1">
      <c r="A494" s="277" t="s">
        <v>348</v>
      </c>
      <c r="B494" s="161" t="s">
        <v>347</v>
      </c>
      <c r="C494" s="363">
        <v>20</v>
      </c>
      <c r="D494" s="274" t="s">
        <v>65</v>
      </c>
      <c r="E494" s="200">
        <f t="shared" si="105"/>
        <v>0</v>
      </c>
      <c r="F494" s="91">
        <v>0.4466</v>
      </c>
      <c r="G494" s="200"/>
      <c r="H494" s="52">
        <f t="shared" ref="H494" si="109">G494*C494</f>
        <v>0</v>
      </c>
      <c r="J494" s="53">
        <f t="shared" si="107"/>
        <v>0</v>
      </c>
      <c r="K494" s="364">
        <v>2400</v>
      </c>
      <c r="L494" s="54" t="s">
        <v>343</v>
      </c>
      <c r="M494" s="255" t="s">
        <v>345</v>
      </c>
      <c r="N494" s="238">
        <f t="shared" si="108"/>
        <v>2400</v>
      </c>
      <c r="O494" s="74"/>
      <c r="P494" s="171"/>
      <c r="Q494" s="201"/>
    </row>
    <row r="495" spans="1:17" ht="13">
      <c r="A495" s="98" t="s">
        <v>344</v>
      </c>
    </row>
    <row r="496" spans="1:17" s="139" customFormat="1" ht="22.25" customHeight="1">
      <c r="A496" s="349" t="s">
        <v>294</v>
      </c>
      <c r="B496" s="359" t="s">
        <v>290</v>
      </c>
      <c r="C496" s="317">
        <v>20</v>
      </c>
      <c r="D496" s="274" t="s">
        <v>65</v>
      </c>
      <c r="E496" s="200">
        <f t="shared" ref="E496:E503" si="110">G496/(1-F496)</f>
        <v>0</v>
      </c>
      <c r="F496" s="353">
        <v>0.4466</v>
      </c>
      <c r="G496" s="352"/>
      <c r="H496" s="354">
        <f t="shared" ref="H496:H503" si="111">G496*C496</f>
        <v>0</v>
      </c>
      <c r="J496" s="140">
        <f t="shared" ref="J496:J503" si="112">G496*1.19*(1+J$16)</f>
        <v>0</v>
      </c>
      <c r="K496" s="149">
        <v>3850</v>
      </c>
      <c r="M496" s="360"/>
      <c r="N496" s="238">
        <f t="shared" ref="N496:N503" si="113">K496-J496</f>
        <v>3850</v>
      </c>
      <c r="O496" s="143"/>
      <c r="P496" s="335"/>
      <c r="Q496" s="335"/>
    </row>
    <row r="497" spans="1:18" s="139" customFormat="1" ht="22.25" customHeight="1">
      <c r="A497" s="349" t="s">
        <v>58</v>
      </c>
      <c r="B497" s="359" t="s">
        <v>202</v>
      </c>
      <c r="C497" s="317">
        <v>100</v>
      </c>
      <c r="D497" s="274" t="s">
        <v>65</v>
      </c>
      <c r="E497" s="200">
        <f t="shared" si="110"/>
        <v>0</v>
      </c>
      <c r="F497" s="353">
        <v>0.4466</v>
      </c>
      <c r="G497" s="352"/>
      <c r="H497" s="354">
        <f t="shared" si="111"/>
        <v>0</v>
      </c>
      <c r="J497" s="140">
        <f t="shared" si="112"/>
        <v>0</v>
      </c>
      <c r="K497" s="149">
        <v>2900</v>
      </c>
      <c r="M497" s="360"/>
      <c r="N497" s="238">
        <f t="shared" si="113"/>
        <v>2900</v>
      </c>
      <c r="O497" s="143"/>
      <c r="P497" s="335"/>
      <c r="Q497" s="335"/>
    </row>
    <row r="498" spans="1:18" s="139" customFormat="1" ht="22.25" customHeight="1">
      <c r="A498" s="349" t="s">
        <v>258</v>
      </c>
      <c r="B498" s="359" t="s">
        <v>265</v>
      </c>
      <c r="C498" s="317">
        <v>20</v>
      </c>
      <c r="D498" s="274" t="s">
        <v>65</v>
      </c>
      <c r="E498" s="200">
        <f t="shared" si="110"/>
        <v>0</v>
      </c>
      <c r="F498" s="353">
        <v>0.4466</v>
      </c>
      <c r="G498" s="352"/>
      <c r="H498" s="354">
        <f t="shared" si="111"/>
        <v>0</v>
      </c>
      <c r="J498" s="140">
        <f t="shared" si="112"/>
        <v>0</v>
      </c>
      <c r="K498" s="149">
        <v>650</v>
      </c>
      <c r="M498" s="360"/>
      <c r="N498" s="238">
        <f t="shared" si="113"/>
        <v>650</v>
      </c>
      <c r="O498" s="143"/>
      <c r="P498" s="335"/>
      <c r="Q498" s="335"/>
    </row>
    <row r="499" spans="1:18" s="139" customFormat="1" ht="22.25" customHeight="1">
      <c r="A499" s="349" t="s">
        <v>271</v>
      </c>
      <c r="B499" s="359" t="s">
        <v>266</v>
      </c>
      <c r="C499" s="317">
        <v>20</v>
      </c>
      <c r="D499" s="274" t="s">
        <v>65</v>
      </c>
      <c r="E499" s="200">
        <f t="shared" si="110"/>
        <v>0</v>
      </c>
      <c r="F499" s="353">
        <v>0.4466</v>
      </c>
      <c r="G499" s="352"/>
      <c r="H499" s="354">
        <f t="shared" si="111"/>
        <v>0</v>
      </c>
      <c r="J499" s="140">
        <f t="shared" si="112"/>
        <v>0</v>
      </c>
      <c r="K499" s="149">
        <v>800</v>
      </c>
      <c r="M499" s="360"/>
      <c r="N499" s="238">
        <f t="shared" si="113"/>
        <v>800</v>
      </c>
      <c r="O499" s="143"/>
      <c r="P499" s="335"/>
      <c r="Q499" s="335"/>
    </row>
    <row r="500" spans="1:18" s="139" customFormat="1" ht="22.25" customHeight="1">
      <c r="A500" s="349" t="s">
        <v>107</v>
      </c>
      <c r="B500" s="359" t="s">
        <v>267</v>
      </c>
      <c r="C500" s="317">
        <v>20</v>
      </c>
      <c r="D500" s="274" t="s">
        <v>65</v>
      </c>
      <c r="E500" s="200">
        <f t="shared" si="110"/>
        <v>0</v>
      </c>
      <c r="F500" s="353">
        <v>0.4466</v>
      </c>
      <c r="G500" s="352"/>
      <c r="H500" s="354">
        <f t="shared" si="111"/>
        <v>0</v>
      </c>
      <c r="J500" s="140">
        <f t="shared" si="112"/>
        <v>0</v>
      </c>
      <c r="K500" s="149">
        <v>500</v>
      </c>
      <c r="M500" s="360"/>
      <c r="N500" s="238">
        <f t="shared" si="113"/>
        <v>500</v>
      </c>
      <c r="O500" s="143"/>
      <c r="P500" s="335"/>
      <c r="Q500" s="335"/>
    </row>
    <row r="501" spans="1:18" s="54" customFormat="1" ht="22.25" customHeight="1">
      <c r="A501" s="277" t="s">
        <v>245</v>
      </c>
      <c r="B501" s="161" t="s">
        <v>268</v>
      </c>
      <c r="C501" s="317">
        <v>20</v>
      </c>
      <c r="D501" s="274" t="s">
        <v>65</v>
      </c>
      <c r="E501" s="200">
        <f t="shared" si="110"/>
        <v>0</v>
      </c>
      <c r="F501" s="353">
        <v>0.4466</v>
      </c>
      <c r="G501" s="200"/>
      <c r="H501" s="354">
        <f t="shared" si="111"/>
        <v>0</v>
      </c>
      <c r="J501" s="140">
        <f t="shared" si="112"/>
        <v>0</v>
      </c>
      <c r="K501" s="149">
        <v>550</v>
      </c>
      <c r="M501" s="255"/>
      <c r="N501" s="238">
        <f t="shared" si="113"/>
        <v>550</v>
      </c>
      <c r="O501" s="90"/>
      <c r="P501" s="201"/>
      <c r="Q501" s="201"/>
    </row>
    <row r="502" spans="1:18" s="54" customFormat="1" ht="22.25" customHeight="1">
      <c r="A502" s="224" t="s">
        <v>313</v>
      </c>
      <c r="B502" s="161" t="s">
        <v>326</v>
      </c>
      <c r="C502" s="317">
        <v>10</v>
      </c>
      <c r="D502" s="274" t="s">
        <v>65</v>
      </c>
      <c r="E502" s="200">
        <f t="shared" si="110"/>
        <v>0</v>
      </c>
      <c r="F502" s="91">
        <v>0.4466</v>
      </c>
      <c r="G502" s="228"/>
      <c r="H502" s="71">
        <f t="shared" si="111"/>
        <v>0</v>
      </c>
      <c r="I502" s="161"/>
      <c r="J502" s="168">
        <f t="shared" si="112"/>
        <v>0</v>
      </c>
      <c r="K502" s="149">
        <v>2800</v>
      </c>
      <c r="L502" s="161"/>
      <c r="M502" s="255"/>
      <c r="N502" s="238">
        <f t="shared" si="113"/>
        <v>2800</v>
      </c>
      <c r="O502" s="90"/>
      <c r="P502" s="201"/>
      <c r="Q502" s="201"/>
    </row>
    <row r="503" spans="1:18" s="54" customFormat="1" ht="22.25" customHeight="1">
      <c r="A503" s="277" t="s">
        <v>163</v>
      </c>
      <c r="B503" s="161" t="s">
        <v>157</v>
      </c>
      <c r="C503" s="361">
        <v>60</v>
      </c>
      <c r="D503" s="274" t="s">
        <v>65</v>
      </c>
      <c r="E503" s="200">
        <f t="shared" si="110"/>
        <v>0</v>
      </c>
      <c r="F503" s="91">
        <v>0.4466</v>
      </c>
      <c r="G503" s="200"/>
      <c r="H503" s="52">
        <f t="shared" si="111"/>
        <v>0</v>
      </c>
      <c r="J503" s="53">
        <f t="shared" si="112"/>
        <v>0</v>
      </c>
      <c r="K503" s="149">
        <v>3500</v>
      </c>
      <c r="M503" s="255"/>
      <c r="N503" s="238">
        <f t="shared" si="113"/>
        <v>3500</v>
      </c>
      <c r="O503" s="90"/>
      <c r="P503" s="201"/>
      <c r="Q503" s="201"/>
    </row>
    <row r="504" spans="1:18" ht="13">
      <c r="A504" s="98" t="s">
        <v>339</v>
      </c>
    </row>
    <row r="505" spans="1:18" s="54" customFormat="1" ht="15" customHeight="1">
      <c r="A505" s="277" t="s">
        <v>208</v>
      </c>
      <c r="B505" s="161" t="s">
        <v>333</v>
      </c>
      <c r="C505" s="345">
        <v>200</v>
      </c>
      <c r="D505" s="274" t="s">
        <v>65</v>
      </c>
      <c r="E505" s="200"/>
      <c r="F505" s="91">
        <v>0.4466</v>
      </c>
      <c r="G505" s="200"/>
      <c r="H505" s="52">
        <f t="shared" ref="H505:H512" si="114">G505*C505</f>
        <v>0</v>
      </c>
      <c r="J505" s="53">
        <f t="shared" ref="J505:J512" si="115">G505*1.19*(1+J$16)</f>
        <v>0</v>
      </c>
      <c r="K505" s="346">
        <v>3500</v>
      </c>
      <c r="M505" s="347"/>
      <c r="N505" s="238"/>
      <c r="O505" s="358" t="s">
        <v>337</v>
      </c>
      <c r="P505" s="266"/>
      <c r="Q505" s="266"/>
    </row>
    <row r="506" spans="1:18" s="54" customFormat="1" ht="15" customHeight="1">
      <c r="A506" s="277" t="s">
        <v>163</v>
      </c>
      <c r="B506" s="348" t="s">
        <v>157</v>
      </c>
      <c r="C506" s="345">
        <v>60</v>
      </c>
      <c r="D506" s="274" t="s">
        <v>65</v>
      </c>
      <c r="E506" s="200"/>
      <c r="F506" s="91">
        <v>0.4466</v>
      </c>
      <c r="G506" s="200"/>
      <c r="H506" s="52">
        <f t="shared" si="114"/>
        <v>0</v>
      </c>
      <c r="J506" s="53">
        <f t="shared" si="115"/>
        <v>0</v>
      </c>
      <c r="K506" s="346">
        <v>3500</v>
      </c>
      <c r="M506" s="347"/>
      <c r="N506" s="238"/>
      <c r="O506" s="358" t="s">
        <v>337</v>
      </c>
      <c r="P506" s="266"/>
      <c r="Q506" s="266"/>
    </row>
    <row r="507" spans="1:18" s="139" customFormat="1" ht="15" customHeight="1">
      <c r="A507" s="349" t="s">
        <v>294</v>
      </c>
      <c r="B507" s="350" t="s">
        <v>334</v>
      </c>
      <c r="C507" s="351">
        <v>20</v>
      </c>
      <c r="D507" s="274" t="s">
        <v>65</v>
      </c>
      <c r="E507" s="352"/>
      <c r="F507" s="353">
        <v>0.4466</v>
      </c>
      <c r="G507" s="352"/>
      <c r="H507" s="354">
        <f t="shared" si="114"/>
        <v>0</v>
      </c>
      <c r="J507" s="140">
        <f t="shared" si="115"/>
        <v>0</v>
      </c>
      <c r="K507" s="355">
        <v>3850</v>
      </c>
      <c r="M507" s="356"/>
      <c r="N507" s="357"/>
      <c r="O507" s="143" t="s">
        <v>338</v>
      </c>
      <c r="P507" s="335"/>
      <c r="Q507" s="335"/>
    </row>
    <row r="508" spans="1:18" s="54" customFormat="1" ht="15" customHeight="1">
      <c r="A508" s="277" t="s">
        <v>258</v>
      </c>
      <c r="B508" s="348" t="s">
        <v>276</v>
      </c>
      <c r="C508" s="345">
        <v>20</v>
      </c>
      <c r="D508" s="274" t="s">
        <v>65</v>
      </c>
      <c r="E508" s="200"/>
      <c r="F508" s="91">
        <v>0.4466</v>
      </c>
      <c r="G508" s="200"/>
      <c r="H508" s="52">
        <f t="shared" si="114"/>
        <v>0</v>
      </c>
      <c r="J508" s="53">
        <f t="shared" si="115"/>
        <v>0</v>
      </c>
      <c r="K508" s="346">
        <v>650</v>
      </c>
      <c r="M508" s="347"/>
      <c r="N508" s="238"/>
      <c r="O508" s="143" t="s">
        <v>338</v>
      </c>
      <c r="P508" s="335"/>
      <c r="Q508" s="335"/>
      <c r="R508" s="139"/>
    </row>
    <row r="509" spans="1:18" s="54" customFormat="1" ht="15" customHeight="1">
      <c r="A509" s="277" t="s">
        <v>271</v>
      </c>
      <c r="B509" s="348" t="s">
        <v>335</v>
      </c>
      <c r="C509" s="345">
        <v>20</v>
      </c>
      <c r="D509" s="274" t="s">
        <v>65</v>
      </c>
      <c r="E509" s="200"/>
      <c r="F509" s="91">
        <v>0.4466</v>
      </c>
      <c r="G509" s="200"/>
      <c r="H509" s="52">
        <f t="shared" si="114"/>
        <v>0</v>
      </c>
      <c r="J509" s="53">
        <f t="shared" si="115"/>
        <v>0</v>
      </c>
      <c r="K509" s="346">
        <v>800</v>
      </c>
      <c r="M509" s="347"/>
      <c r="N509" s="238"/>
      <c r="O509" s="143" t="s">
        <v>338</v>
      </c>
      <c r="P509" s="335"/>
      <c r="Q509" s="335"/>
      <c r="R509" s="139"/>
    </row>
    <row r="510" spans="1:18" s="54" customFormat="1" ht="15" customHeight="1">
      <c r="A510" s="277" t="s">
        <v>107</v>
      </c>
      <c r="B510" s="348" t="s">
        <v>277</v>
      </c>
      <c r="C510" s="345">
        <v>20</v>
      </c>
      <c r="D510" s="274" t="s">
        <v>65</v>
      </c>
      <c r="E510" s="200"/>
      <c r="F510" s="91">
        <v>0.4466</v>
      </c>
      <c r="G510" s="200"/>
      <c r="H510" s="52">
        <f t="shared" si="114"/>
        <v>0</v>
      </c>
      <c r="J510" s="53">
        <f t="shared" si="115"/>
        <v>0</v>
      </c>
      <c r="K510" s="346">
        <v>500</v>
      </c>
      <c r="M510" s="347"/>
      <c r="N510" s="238"/>
      <c r="O510" s="143" t="s">
        <v>338</v>
      </c>
      <c r="P510" s="335"/>
      <c r="Q510" s="335"/>
      <c r="R510" s="139"/>
    </row>
    <row r="511" spans="1:18" s="54" customFormat="1" ht="15" customHeight="1">
      <c r="A511" s="277" t="s">
        <v>245</v>
      </c>
      <c r="B511" s="348" t="s">
        <v>278</v>
      </c>
      <c r="C511" s="345">
        <v>20</v>
      </c>
      <c r="D511" s="274" t="s">
        <v>65</v>
      </c>
      <c r="E511" s="200"/>
      <c r="F511" s="91">
        <v>0.4466</v>
      </c>
      <c r="G511" s="200"/>
      <c r="H511" s="52">
        <f t="shared" si="114"/>
        <v>0</v>
      </c>
      <c r="J511" s="53">
        <f t="shared" si="115"/>
        <v>0</v>
      </c>
      <c r="K511" s="346">
        <v>550</v>
      </c>
      <c r="M511" s="347"/>
      <c r="N511" s="238"/>
      <c r="O511" s="143" t="s">
        <v>338</v>
      </c>
      <c r="P511" s="335"/>
      <c r="Q511" s="335"/>
      <c r="R511" s="139"/>
    </row>
    <row r="512" spans="1:18" s="54" customFormat="1" ht="15" customHeight="1">
      <c r="A512" s="277" t="s">
        <v>313</v>
      </c>
      <c r="B512" s="348" t="s">
        <v>336</v>
      </c>
      <c r="C512" s="345">
        <v>12</v>
      </c>
      <c r="D512" s="274" t="s">
        <v>65</v>
      </c>
      <c r="E512" s="200"/>
      <c r="F512" s="91">
        <v>0.4466</v>
      </c>
      <c r="G512" s="200"/>
      <c r="H512" s="52">
        <f t="shared" si="114"/>
        <v>0</v>
      </c>
      <c r="J512" s="53">
        <f t="shared" si="115"/>
        <v>0</v>
      </c>
      <c r="K512" s="346">
        <v>2800</v>
      </c>
      <c r="M512" s="347"/>
      <c r="N512" s="238"/>
      <c r="O512" s="90"/>
      <c r="P512" s="201"/>
      <c r="Q512" s="201"/>
    </row>
    <row r="513" spans="1:17" ht="13">
      <c r="A513" s="98"/>
    </row>
    <row r="514" spans="1:17" ht="13">
      <c r="A514" s="344" t="s">
        <v>330</v>
      </c>
      <c r="B514" s="96" t="s">
        <v>332</v>
      </c>
    </row>
    <row r="515" spans="1:17" s="54" customFormat="1" ht="15" customHeight="1">
      <c r="A515" s="277" t="s">
        <v>307</v>
      </c>
      <c r="B515" s="161" t="s">
        <v>306</v>
      </c>
      <c r="C515" s="317">
        <v>84</v>
      </c>
      <c r="D515" s="274" t="s">
        <v>65</v>
      </c>
      <c r="E515" s="200">
        <f>G515/(1-F515)</f>
        <v>2320.003614022407</v>
      </c>
      <c r="F515" s="91">
        <v>0.4466</v>
      </c>
      <c r="G515" s="200">
        <v>1283.8900000000001</v>
      </c>
      <c r="H515" s="52">
        <f>G515*C515</f>
        <v>107846.76000000001</v>
      </c>
      <c r="J515" s="53">
        <f>G515*1.19*(1+J$16)</f>
        <v>2215.3521949999999</v>
      </c>
      <c r="K515" s="149">
        <v>2200</v>
      </c>
      <c r="M515" s="255"/>
      <c r="N515" s="238"/>
      <c r="O515" s="90"/>
      <c r="P515" s="201"/>
      <c r="Q515" s="201"/>
    </row>
    <row r="516" spans="1:17" s="54" customFormat="1" ht="15" customHeight="1">
      <c r="A516" s="258" t="s">
        <v>68</v>
      </c>
      <c r="B516" s="341" t="s">
        <v>331</v>
      </c>
      <c r="C516" s="342">
        <v>12</v>
      </c>
      <c r="D516" s="339" t="s">
        <v>65</v>
      </c>
      <c r="E516" s="262">
        <f>G516/(1-F516)</f>
        <v>11042.64546440188</v>
      </c>
      <c r="F516" s="340">
        <v>0.4466</v>
      </c>
      <c r="G516" s="343">
        <v>6111</v>
      </c>
      <c r="H516" s="70">
        <f>G516*C516</f>
        <v>73332</v>
      </c>
      <c r="J516" s="42">
        <f>G516*1.19*(1+J$16)</f>
        <v>10544.530499999999</v>
      </c>
      <c r="K516" s="73">
        <v>12100</v>
      </c>
      <c r="L516" s="21"/>
      <c r="M516" s="230"/>
      <c r="N516" s="231"/>
      <c r="O516" s="74"/>
      <c r="P516" s="171"/>
      <c r="Q516" s="201"/>
    </row>
    <row r="517" spans="1:17" ht="13">
      <c r="A517" s="98"/>
    </row>
    <row r="518" spans="1:17" s="54" customFormat="1" ht="15" customHeight="1">
      <c r="A518" s="344" t="s">
        <v>330</v>
      </c>
      <c r="B518" s="58"/>
      <c r="C518" s="310"/>
      <c r="D518" s="272"/>
      <c r="E518" s="172"/>
      <c r="F518" s="249"/>
      <c r="G518" s="172"/>
      <c r="H518" s="40"/>
      <c r="J518" s="42"/>
      <c r="K518" s="73"/>
      <c r="L518" s="21"/>
      <c r="M518" s="230"/>
      <c r="N518" s="231"/>
      <c r="O518" s="74"/>
      <c r="P518" s="171"/>
      <c r="Q518" s="201"/>
    </row>
    <row r="519" spans="1:17" s="54" customFormat="1" ht="15" customHeight="1">
      <c r="A519" s="246"/>
      <c r="B519" s="58"/>
      <c r="C519" s="310"/>
      <c r="D519" s="272"/>
      <c r="E519" s="172"/>
      <c r="F519" s="249"/>
      <c r="G519" s="172"/>
      <c r="H519" s="40"/>
      <c r="J519" s="42"/>
      <c r="K519" s="73"/>
      <c r="L519" s="21"/>
      <c r="M519" s="230"/>
      <c r="N519" s="231"/>
      <c r="O519" s="74"/>
      <c r="P519" s="171"/>
      <c r="Q519" s="201"/>
    </row>
    <row r="520" spans="1:17" s="54" customFormat="1" ht="15" customHeight="1">
      <c r="A520" s="277" t="s">
        <v>163</v>
      </c>
      <c r="B520" s="161" t="s">
        <v>173</v>
      </c>
      <c r="C520" s="317">
        <v>60</v>
      </c>
      <c r="D520" s="274" t="s">
        <v>65</v>
      </c>
      <c r="E520" s="200"/>
      <c r="F520" s="91"/>
      <c r="G520" s="200">
        <f t="shared" ref="G520:G530" si="116">E520*(1-F520)</f>
        <v>0</v>
      </c>
      <c r="H520" s="52">
        <f>G520*C520</f>
        <v>0</v>
      </c>
      <c r="J520" s="53">
        <f t="shared" ref="J520:J530" si="117">G520*1.19*(1+J$16)</f>
        <v>0</v>
      </c>
      <c r="K520" s="149">
        <v>3500</v>
      </c>
      <c r="M520" s="255"/>
      <c r="N520" s="238"/>
      <c r="O520" s="74"/>
      <c r="P520" s="171"/>
      <c r="Q520" s="201"/>
    </row>
    <row r="521" spans="1:17" s="54" customFormat="1" ht="15" customHeight="1">
      <c r="A521" s="277" t="s">
        <v>328</v>
      </c>
      <c r="B521" s="161" t="s">
        <v>324</v>
      </c>
      <c r="C521" s="317">
        <v>60</v>
      </c>
      <c r="D521" s="274" t="s">
        <v>65</v>
      </c>
      <c r="E521" s="200"/>
      <c r="F521" s="91"/>
      <c r="G521" s="200">
        <f t="shared" si="116"/>
        <v>0</v>
      </c>
      <c r="H521" s="52">
        <f>G521*C521</f>
        <v>0</v>
      </c>
      <c r="J521" s="53">
        <f t="shared" si="117"/>
        <v>0</v>
      </c>
      <c r="K521" s="149">
        <v>1750</v>
      </c>
      <c r="M521" s="255"/>
      <c r="N521" s="238"/>
      <c r="O521" s="74"/>
      <c r="P521" s="171"/>
      <c r="Q521" s="201"/>
    </row>
    <row r="522" spans="1:17" s="54" customFormat="1" ht="15" customHeight="1">
      <c r="A522" s="277" t="s">
        <v>104</v>
      </c>
      <c r="B522" s="161" t="s">
        <v>260</v>
      </c>
      <c r="C522" s="317">
        <v>36</v>
      </c>
      <c r="D522" s="274" t="s">
        <v>65</v>
      </c>
      <c r="E522" s="200"/>
      <c r="F522" s="91"/>
      <c r="G522" s="200">
        <f t="shared" si="116"/>
        <v>0</v>
      </c>
      <c r="H522" s="52">
        <f>G522*C522</f>
        <v>0</v>
      </c>
      <c r="J522" s="53">
        <f t="shared" si="117"/>
        <v>0</v>
      </c>
      <c r="K522" s="160">
        <v>1400</v>
      </c>
      <c r="M522" s="255"/>
      <c r="N522" s="238"/>
      <c r="O522" s="74"/>
      <c r="P522" s="171"/>
      <c r="Q522" s="201"/>
    </row>
    <row r="523" spans="1:17" s="54" customFormat="1" ht="15" customHeight="1">
      <c r="A523" s="277" t="s">
        <v>294</v>
      </c>
      <c r="B523" s="161" t="s">
        <v>290</v>
      </c>
      <c r="C523" s="317">
        <v>20</v>
      </c>
      <c r="D523" s="274" t="s">
        <v>65</v>
      </c>
      <c r="E523" s="200"/>
      <c r="F523" s="91"/>
      <c r="G523" s="200"/>
      <c r="H523" s="52">
        <f t="shared" ref="H523:H528" si="118">G523*C523</f>
        <v>0</v>
      </c>
      <c r="J523" s="53">
        <f t="shared" si="117"/>
        <v>0</v>
      </c>
      <c r="K523" s="149">
        <v>3850</v>
      </c>
      <c r="M523" s="255"/>
      <c r="N523" s="238"/>
      <c r="O523" s="74"/>
      <c r="P523" s="171"/>
      <c r="Q523" s="201"/>
    </row>
    <row r="524" spans="1:17" s="54" customFormat="1" ht="15" customHeight="1">
      <c r="A524" s="277" t="s">
        <v>312</v>
      </c>
      <c r="B524" s="161" t="s">
        <v>325</v>
      </c>
      <c r="C524" s="317">
        <v>12</v>
      </c>
      <c r="D524" s="274" t="s">
        <v>65</v>
      </c>
      <c r="E524" s="200"/>
      <c r="F524" s="91"/>
      <c r="G524" s="200"/>
      <c r="H524" s="52">
        <f t="shared" si="118"/>
        <v>0</v>
      </c>
      <c r="J524" s="53">
        <f t="shared" si="117"/>
        <v>0</v>
      </c>
      <c r="K524" s="149">
        <v>2000</v>
      </c>
      <c r="M524" s="255"/>
      <c r="N524" s="238"/>
      <c r="O524" s="74"/>
      <c r="P524" s="171"/>
      <c r="Q524" s="201"/>
    </row>
    <row r="525" spans="1:17" s="54" customFormat="1" ht="15" customHeight="1">
      <c r="A525" s="277" t="s">
        <v>258</v>
      </c>
      <c r="B525" s="161" t="s">
        <v>265</v>
      </c>
      <c r="C525" s="317">
        <v>20</v>
      </c>
      <c r="D525" s="274" t="s">
        <v>65</v>
      </c>
      <c r="E525" s="200"/>
      <c r="F525" s="91"/>
      <c r="G525" s="200"/>
      <c r="H525" s="52">
        <f t="shared" si="118"/>
        <v>0</v>
      </c>
      <c r="J525" s="53">
        <f t="shared" si="117"/>
        <v>0</v>
      </c>
      <c r="K525" s="149">
        <v>650</v>
      </c>
      <c r="M525" s="255"/>
      <c r="N525" s="238"/>
      <c r="O525" s="74"/>
      <c r="P525" s="171"/>
      <c r="Q525" s="201"/>
    </row>
    <row r="526" spans="1:17" s="54" customFormat="1" ht="15" customHeight="1">
      <c r="A526" s="277" t="s">
        <v>271</v>
      </c>
      <c r="B526" s="161" t="s">
        <v>266</v>
      </c>
      <c r="C526" s="317">
        <v>20</v>
      </c>
      <c r="D526" s="274" t="s">
        <v>65</v>
      </c>
      <c r="E526" s="200"/>
      <c r="F526" s="91"/>
      <c r="G526" s="200"/>
      <c r="H526" s="52">
        <f t="shared" si="118"/>
        <v>0</v>
      </c>
      <c r="J526" s="53">
        <f t="shared" si="117"/>
        <v>0</v>
      </c>
      <c r="K526" s="149">
        <v>800</v>
      </c>
      <c r="M526" s="255"/>
      <c r="N526" s="238"/>
      <c r="O526" s="74"/>
      <c r="P526" s="171"/>
      <c r="Q526" s="201"/>
    </row>
    <row r="527" spans="1:17" s="54" customFormat="1" ht="15" customHeight="1">
      <c r="A527" s="277" t="s">
        <v>107</v>
      </c>
      <c r="B527" s="161" t="s">
        <v>267</v>
      </c>
      <c r="C527" s="317">
        <v>20</v>
      </c>
      <c r="D527" s="274" t="s">
        <v>65</v>
      </c>
      <c r="E527" s="200"/>
      <c r="F527" s="91"/>
      <c r="G527" s="200"/>
      <c r="H527" s="52">
        <f t="shared" si="118"/>
        <v>0</v>
      </c>
      <c r="J527" s="53">
        <f t="shared" si="117"/>
        <v>0</v>
      </c>
      <c r="K527" s="149">
        <v>500</v>
      </c>
      <c r="M527" s="255"/>
      <c r="N527" s="238"/>
      <c r="O527" s="74"/>
      <c r="P527" s="171"/>
      <c r="Q527" s="201"/>
    </row>
    <row r="528" spans="1:17" s="54" customFormat="1" ht="15" customHeight="1">
      <c r="A528" s="277" t="s">
        <v>245</v>
      </c>
      <c r="B528" s="161" t="s">
        <v>268</v>
      </c>
      <c r="C528" s="317">
        <v>20</v>
      </c>
      <c r="D528" s="274" t="s">
        <v>65</v>
      </c>
      <c r="E528" s="200"/>
      <c r="F528" s="91"/>
      <c r="G528" s="200">
        <f t="shared" si="116"/>
        <v>0</v>
      </c>
      <c r="H528" s="52">
        <f t="shared" si="118"/>
        <v>0</v>
      </c>
      <c r="J528" s="53">
        <f t="shared" si="117"/>
        <v>0</v>
      </c>
      <c r="K528" s="149">
        <v>550</v>
      </c>
      <c r="M528" s="255"/>
      <c r="N528" s="238"/>
      <c r="O528" s="74"/>
      <c r="P528" s="171"/>
      <c r="Q528" s="201"/>
    </row>
    <row r="529" spans="1:17" s="54" customFormat="1" ht="15" customHeight="1">
      <c r="A529" s="277" t="s">
        <v>313</v>
      </c>
      <c r="B529" s="161" t="s">
        <v>326</v>
      </c>
      <c r="C529" s="317">
        <v>12</v>
      </c>
      <c r="D529" s="274" t="s">
        <v>65</v>
      </c>
      <c r="E529" s="200"/>
      <c r="F529" s="91"/>
      <c r="G529" s="200">
        <f t="shared" si="116"/>
        <v>0</v>
      </c>
      <c r="H529" s="52">
        <f t="shared" ref="H529:H530" si="119">G529*C529</f>
        <v>0</v>
      </c>
      <c r="J529" s="53">
        <f t="shared" si="117"/>
        <v>0</v>
      </c>
      <c r="K529" s="149">
        <v>2800</v>
      </c>
      <c r="M529" s="255"/>
      <c r="N529" s="238"/>
      <c r="O529" s="74"/>
      <c r="P529" s="171"/>
      <c r="Q529" s="201"/>
    </row>
    <row r="530" spans="1:17" s="54" customFormat="1" ht="15" customHeight="1">
      <c r="A530" s="277" t="s">
        <v>329</v>
      </c>
      <c r="B530" s="161" t="s">
        <v>327</v>
      </c>
      <c r="C530" s="317">
        <v>50</v>
      </c>
      <c r="D530" s="274" t="s">
        <v>65</v>
      </c>
      <c r="E530" s="200"/>
      <c r="F530" s="91"/>
      <c r="G530" s="200">
        <f t="shared" si="116"/>
        <v>0</v>
      </c>
      <c r="H530" s="52">
        <f t="shared" si="119"/>
        <v>0</v>
      </c>
      <c r="J530" s="53">
        <f t="shared" si="117"/>
        <v>0</v>
      </c>
      <c r="K530" s="149">
        <v>1300</v>
      </c>
      <c r="M530" s="255"/>
      <c r="N530" s="238"/>
      <c r="O530" s="74"/>
      <c r="P530" s="171"/>
      <c r="Q530" s="201"/>
    </row>
    <row r="531" spans="1:17" ht="13">
      <c r="B531" s="105"/>
      <c r="C531" s="105"/>
      <c r="D531" s="22"/>
      <c r="F531" s="6"/>
    </row>
    <row r="532" spans="1:17" ht="13">
      <c r="A532" s="98" t="s">
        <v>323</v>
      </c>
      <c r="B532" s="105"/>
      <c r="C532" s="105"/>
      <c r="D532" s="22"/>
      <c r="F532" s="6"/>
    </row>
    <row r="533" spans="1:17" s="54" customFormat="1" ht="15" customHeight="1">
      <c r="A533" s="224" t="s">
        <v>104</v>
      </c>
      <c r="B533" s="161" t="s">
        <v>97</v>
      </c>
      <c r="C533" s="317">
        <v>24</v>
      </c>
      <c r="D533" s="274" t="s">
        <v>65</v>
      </c>
      <c r="E533" s="200"/>
      <c r="F533" s="91"/>
      <c r="G533" s="200"/>
      <c r="H533" s="52">
        <f t="shared" ref="H533:H539" si="120">G533*C533</f>
        <v>0</v>
      </c>
      <c r="J533" s="53">
        <f t="shared" ref="J533:J541" si="121">G533*1.19*(1+J$16)</f>
        <v>0</v>
      </c>
      <c r="K533" s="149">
        <v>1400</v>
      </c>
      <c r="M533" s="255"/>
      <c r="N533" s="238"/>
      <c r="O533" s="90"/>
      <c r="P533" s="201"/>
      <c r="Q533" s="201"/>
    </row>
    <row r="534" spans="1:17" s="54" customFormat="1" ht="15" customHeight="1">
      <c r="A534" s="277" t="s">
        <v>294</v>
      </c>
      <c r="B534" s="161" t="s">
        <v>314</v>
      </c>
      <c r="C534" s="317">
        <v>20</v>
      </c>
      <c r="D534" s="274" t="s">
        <v>65</v>
      </c>
      <c r="E534" s="200"/>
      <c r="F534" s="91"/>
      <c r="G534" s="200"/>
      <c r="H534" s="52">
        <f t="shared" si="120"/>
        <v>0</v>
      </c>
      <c r="J534" s="53">
        <f t="shared" si="121"/>
        <v>0</v>
      </c>
      <c r="K534" s="149">
        <v>3850</v>
      </c>
      <c r="M534" s="255"/>
      <c r="N534" s="238"/>
      <c r="O534" s="90"/>
      <c r="P534" s="201"/>
      <c r="Q534" s="201"/>
    </row>
    <row r="535" spans="1:17" s="54" customFormat="1" ht="15" customHeight="1">
      <c r="A535" s="277" t="s">
        <v>312</v>
      </c>
      <c r="B535" s="161" t="s">
        <v>315</v>
      </c>
      <c r="C535" s="317">
        <v>30</v>
      </c>
      <c r="D535" s="274" t="s">
        <v>65</v>
      </c>
      <c r="E535" s="200"/>
      <c r="F535" s="91"/>
      <c r="G535" s="200"/>
      <c r="H535" s="52">
        <f t="shared" si="120"/>
        <v>0</v>
      </c>
      <c r="J535" s="53">
        <f t="shared" si="121"/>
        <v>0</v>
      </c>
      <c r="K535" s="149">
        <v>2000</v>
      </c>
      <c r="M535" s="255"/>
      <c r="N535" s="238"/>
      <c r="O535" s="90"/>
      <c r="P535" s="201"/>
      <c r="Q535" s="201"/>
    </row>
    <row r="536" spans="1:17" s="54" customFormat="1" ht="15" customHeight="1">
      <c r="A536" s="277" t="s">
        <v>258</v>
      </c>
      <c r="B536" s="161" t="s">
        <v>316</v>
      </c>
      <c r="C536" s="317">
        <v>30</v>
      </c>
      <c r="D536" s="274" t="s">
        <v>65</v>
      </c>
      <c r="E536" s="200"/>
      <c r="F536" s="91"/>
      <c r="G536" s="200"/>
      <c r="H536" s="52">
        <f t="shared" si="120"/>
        <v>0</v>
      </c>
      <c r="J536" s="168">
        <f t="shared" si="121"/>
        <v>0</v>
      </c>
      <c r="K536" s="79">
        <v>650</v>
      </c>
      <c r="M536" s="255"/>
      <c r="N536" s="238"/>
      <c r="O536" s="90"/>
      <c r="P536" s="201"/>
      <c r="Q536" s="201"/>
    </row>
    <row r="537" spans="1:17" s="54" customFormat="1" ht="15" customHeight="1">
      <c r="A537" s="318" t="s">
        <v>271</v>
      </c>
      <c r="B537" s="319" t="s">
        <v>317</v>
      </c>
      <c r="C537" s="320">
        <v>30</v>
      </c>
      <c r="D537" s="274" t="s">
        <v>65</v>
      </c>
      <c r="E537" s="321"/>
      <c r="F537" s="322"/>
      <c r="G537" s="200"/>
      <c r="H537" s="323">
        <f t="shared" si="120"/>
        <v>0</v>
      </c>
      <c r="J537" s="168">
        <f t="shared" si="121"/>
        <v>0</v>
      </c>
      <c r="K537" s="79">
        <v>800</v>
      </c>
      <c r="M537" s="255"/>
      <c r="N537" s="238"/>
      <c r="O537" s="90"/>
      <c r="P537" s="201"/>
      <c r="Q537" s="201"/>
    </row>
    <row r="538" spans="1:17" s="54" customFormat="1" ht="15" customHeight="1">
      <c r="A538" s="224" t="s">
        <v>107</v>
      </c>
      <c r="B538" s="161" t="s">
        <v>318</v>
      </c>
      <c r="C538" s="317">
        <v>30</v>
      </c>
      <c r="D538" s="274" t="s">
        <v>65</v>
      </c>
      <c r="E538" s="228"/>
      <c r="F538" s="50"/>
      <c r="G538" s="200"/>
      <c r="H538" s="71">
        <f t="shared" si="120"/>
        <v>0</v>
      </c>
      <c r="J538" s="168">
        <f t="shared" si="121"/>
        <v>0</v>
      </c>
      <c r="K538" s="79">
        <v>500</v>
      </c>
      <c r="M538" s="255"/>
      <c r="N538" s="238"/>
      <c r="O538" s="90"/>
      <c r="P538" s="201"/>
      <c r="Q538" s="201"/>
    </row>
    <row r="539" spans="1:17" s="54" customFormat="1" ht="15" customHeight="1">
      <c r="A539" s="224" t="s">
        <v>245</v>
      </c>
      <c r="B539" s="161" t="s">
        <v>319</v>
      </c>
      <c r="C539" s="317">
        <v>30</v>
      </c>
      <c r="D539" s="274" t="s">
        <v>65</v>
      </c>
      <c r="E539" s="228"/>
      <c r="F539" s="50"/>
      <c r="G539" s="200"/>
      <c r="H539" s="71">
        <f t="shared" si="120"/>
        <v>0</v>
      </c>
      <c r="J539" s="168">
        <f t="shared" si="121"/>
        <v>0</v>
      </c>
      <c r="K539" s="79">
        <v>550</v>
      </c>
      <c r="M539" s="324"/>
      <c r="N539" s="325"/>
      <c r="O539" s="90"/>
      <c r="P539" s="201"/>
      <c r="Q539" s="201"/>
    </row>
    <row r="540" spans="1:17" s="54" customFormat="1" ht="15" customHeight="1">
      <c r="A540" s="224">
        <v>50999000</v>
      </c>
      <c r="B540" s="161" t="s">
        <v>320</v>
      </c>
      <c r="C540" s="317">
        <v>10</v>
      </c>
      <c r="D540" s="274" t="s">
        <v>65</v>
      </c>
      <c r="E540" s="228"/>
      <c r="F540" s="50"/>
      <c r="G540" s="200"/>
      <c r="H540" s="71">
        <f t="shared" ref="H540:H541" si="122">G540*C540</f>
        <v>0</v>
      </c>
      <c r="J540" s="168">
        <f t="shared" si="121"/>
        <v>0</v>
      </c>
      <c r="K540" s="79" t="s">
        <v>322</v>
      </c>
      <c r="M540" s="255"/>
      <c r="N540" s="238"/>
      <c r="O540" s="90"/>
      <c r="P540" s="201"/>
      <c r="Q540" s="201"/>
    </row>
    <row r="541" spans="1:17" s="54" customFormat="1" ht="15" customHeight="1">
      <c r="A541" s="277">
        <v>241040120</v>
      </c>
      <c r="B541" s="326" t="s">
        <v>321</v>
      </c>
      <c r="C541" s="327">
        <v>10</v>
      </c>
      <c r="D541" s="274" t="s">
        <v>65</v>
      </c>
      <c r="E541" s="200"/>
      <c r="F541" s="91"/>
      <c r="G541" s="200"/>
      <c r="H541" s="52">
        <f t="shared" si="122"/>
        <v>0</v>
      </c>
      <c r="J541" s="168">
        <f t="shared" si="121"/>
        <v>0</v>
      </c>
      <c r="K541" s="79" t="s">
        <v>322</v>
      </c>
      <c r="M541" s="255"/>
      <c r="N541" s="238"/>
      <c r="O541" s="90"/>
      <c r="P541" s="201"/>
      <c r="Q541" s="201"/>
    </row>
    <row r="542" spans="1:17" ht="13">
      <c r="A542" s="94" t="s">
        <v>311</v>
      </c>
      <c r="B542" s="105"/>
      <c r="C542" s="105"/>
      <c r="D542" s="22"/>
      <c r="F542" s="6"/>
    </row>
    <row r="543" spans="1:17" s="54" customFormat="1" ht="15" customHeight="1">
      <c r="A543" s="277" t="s">
        <v>307</v>
      </c>
      <c r="B543" s="311" t="s">
        <v>306</v>
      </c>
      <c r="C543" s="312">
        <v>60</v>
      </c>
      <c r="D543" s="274" t="s">
        <v>65</v>
      </c>
      <c r="E543" s="200">
        <f t="shared" ref="E543" si="123">G543/(1-F543)</f>
        <v>2320.003614022407</v>
      </c>
      <c r="F543" s="91">
        <v>0.4466</v>
      </c>
      <c r="G543" s="200">
        <v>1283.8900000000001</v>
      </c>
      <c r="H543" s="52">
        <f t="shared" ref="H543" si="124">G543*C543</f>
        <v>77033.400000000009</v>
      </c>
      <c r="J543" s="53">
        <f>G543*1.19*(1+J$16)</f>
        <v>2215.3521949999999</v>
      </c>
      <c r="K543" s="313">
        <v>2200</v>
      </c>
      <c r="M543" s="314"/>
      <c r="N543" s="238"/>
      <c r="O543" s="90"/>
      <c r="P543" s="201"/>
      <c r="Q543" s="201"/>
    </row>
    <row r="544" spans="1:17" s="54" customFormat="1" ht="15" customHeight="1">
      <c r="A544" s="224" t="s">
        <v>208</v>
      </c>
      <c r="B544" s="311" t="s">
        <v>172</v>
      </c>
      <c r="C544" s="312">
        <v>50</v>
      </c>
      <c r="D544" s="274" t="s">
        <v>65</v>
      </c>
      <c r="E544" s="200"/>
      <c r="F544" s="91">
        <v>0.4466</v>
      </c>
      <c r="G544" s="200">
        <f t="shared" ref="G544:G551" si="125">E544-(F544*E544)</f>
        <v>0</v>
      </c>
      <c r="H544" s="52">
        <f t="shared" ref="H544:H551" si="126">G544*C544</f>
        <v>0</v>
      </c>
      <c r="J544" s="53">
        <f t="shared" ref="J544:J551" si="127">G544*1.19*(1+J$16)</f>
        <v>0</v>
      </c>
      <c r="K544" s="313">
        <v>3500</v>
      </c>
      <c r="M544" s="314"/>
      <c r="N544" s="238"/>
      <c r="O544" s="90"/>
      <c r="P544" s="201"/>
      <c r="Q544" s="201"/>
    </row>
    <row r="545" spans="1:17" s="54" customFormat="1" ht="15" customHeight="1">
      <c r="A545" s="277" t="s">
        <v>294</v>
      </c>
      <c r="B545" s="311" t="s">
        <v>290</v>
      </c>
      <c r="C545" s="312">
        <v>20</v>
      </c>
      <c r="D545" s="274" t="s">
        <v>65</v>
      </c>
      <c r="E545" s="200"/>
      <c r="F545" s="91">
        <v>0.4466</v>
      </c>
      <c r="G545" s="200">
        <f t="shared" si="125"/>
        <v>0</v>
      </c>
      <c r="H545" s="52">
        <f t="shared" si="126"/>
        <v>0</v>
      </c>
      <c r="J545" s="53">
        <f t="shared" si="127"/>
        <v>0</v>
      </c>
      <c r="K545" s="313">
        <v>3850</v>
      </c>
      <c r="M545" s="314"/>
      <c r="N545" s="238"/>
      <c r="O545" s="90"/>
      <c r="P545" s="201"/>
      <c r="Q545" s="201"/>
    </row>
    <row r="546" spans="1:17" s="54" customFormat="1" ht="15" customHeight="1">
      <c r="A546" s="277" t="s">
        <v>258</v>
      </c>
      <c r="B546" s="311" t="s">
        <v>265</v>
      </c>
      <c r="C546" s="312">
        <v>30</v>
      </c>
      <c r="D546" s="274" t="s">
        <v>65</v>
      </c>
      <c r="E546" s="200"/>
      <c r="F546" s="91">
        <v>0.4466</v>
      </c>
      <c r="G546" s="200">
        <f t="shared" si="125"/>
        <v>0</v>
      </c>
      <c r="H546" s="52">
        <f t="shared" si="126"/>
        <v>0</v>
      </c>
      <c r="J546" s="53">
        <f t="shared" si="127"/>
        <v>0</v>
      </c>
      <c r="K546" s="313">
        <v>650</v>
      </c>
      <c r="M546" s="314"/>
      <c r="N546" s="238"/>
      <c r="O546" s="90"/>
      <c r="P546" s="201"/>
      <c r="Q546" s="201"/>
    </row>
    <row r="547" spans="1:17" s="54" customFormat="1" ht="15" customHeight="1">
      <c r="A547" s="277" t="s">
        <v>271</v>
      </c>
      <c r="B547" s="311" t="s">
        <v>266</v>
      </c>
      <c r="C547" s="312">
        <v>30</v>
      </c>
      <c r="D547" s="274" t="s">
        <v>65</v>
      </c>
      <c r="E547" s="200"/>
      <c r="F547" s="91">
        <v>0.4466</v>
      </c>
      <c r="G547" s="200">
        <f t="shared" si="125"/>
        <v>0</v>
      </c>
      <c r="H547" s="52">
        <f t="shared" si="126"/>
        <v>0</v>
      </c>
      <c r="J547" s="53">
        <f t="shared" si="127"/>
        <v>0</v>
      </c>
      <c r="K547" s="313">
        <v>800</v>
      </c>
      <c r="M547" s="314"/>
      <c r="N547" s="238"/>
      <c r="O547" s="90"/>
      <c r="P547" s="201"/>
      <c r="Q547" s="201"/>
    </row>
    <row r="548" spans="1:17" s="54" customFormat="1" ht="15" customHeight="1">
      <c r="A548" s="277" t="s">
        <v>107</v>
      </c>
      <c r="B548" s="311" t="s">
        <v>267</v>
      </c>
      <c r="C548" s="312">
        <v>30</v>
      </c>
      <c r="D548" s="274" t="s">
        <v>65</v>
      </c>
      <c r="E548" s="200"/>
      <c r="F548" s="91">
        <v>0.4466</v>
      </c>
      <c r="G548" s="200">
        <f t="shared" si="125"/>
        <v>0</v>
      </c>
      <c r="H548" s="52">
        <f t="shared" si="126"/>
        <v>0</v>
      </c>
      <c r="J548" s="53">
        <f t="shared" si="127"/>
        <v>0</v>
      </c>
      <c r="K548" s="313">
        <v>500</v>
      </c>
      <c r="M548" s="314"/>
      <c r="N548" s="238"/>
      <c r="O548" s="90"/>
      <c r="P548" s="201"/>
      <c r="Q548" s="201"/>
    </row>
    <row r="549" spans="1:17" s="54" customFormat="1" ht="15" customHeight="1">
      <c r="A549" s="277" t="s">
        <v>245</v>
      </c>
      <c r="B549" s="311" t="s">
        <v>268</v>
      </c>
      <c r="C549" s="312">
        <v>30</v>
      </c>
      <c r="D549" s="274" t="s">
        <v>65</v>
      </c>
      <c r="E549" s="200"/>
      <c r="F549" s="91">
        <v>0.4466</v>
      </c>
      <c r="G549" s="200">
        <f t="shared" si="125"/>
        <v>0</v>
      </c>
      <c r="H549" s="52">
        <f t="shared" si="126"/>
        <v>0</v>
      </c>
      <c r="J549" s="53">
        <f t="shared" si="127"/>
        <v>0</v>
      </c>
      <c r="K549" s="313">
        <v>550</v>
      </c>
      <c r="M549" s="314"/>
      <c r="N549" s="238"/>
      <c r="O549" s="90"/>
      <c r="P549" s="201"/>
      <c r="Q549" s="201"/>
    </row>
    <row r="550" spans="1:17" s="54" customFormat="1" ht="15" customHeight="1">
      <c r="A550" s="277" t="s">
        <v>75</v>
      </c>
      <c r="B550" s="311" t="s">
        <v>187</v>
      </c>
      <c r="C550" s="315">
        <v>10</v>
      </c>
      <c r="D550" s="274" t="s">
        <v>308</v>
      </c>
      <c r="E550" s="200"/>
      <c r="F550" s="91">
        <v>0.4466</v>
      </c>
      <c r="G550" s="200">
        <f t="shared" si="125"/>
        <v>0</v>
      </c>
      <c r="H550" s="52">
        <f t="shared" si="126"/>
        <v>0</v>
      </c>
      <c r="J550" s="53">
        <f t="shared" si="127"/>
        <v>0</v>
      </c>
      <c r="K550" s="313">
        <v>10</v>
      </c>
      <c r="M550" s="314"/>
      <c r="N550" s="238"/>
      <c r="O550" s="90"/>
      <c r="P550" s="201"/>
      <c r="Q550" s="201"/>
    </row>
    <row r="551" spans="1:17" s="54" customFormat="1" ht="15" customHeight="1" thickBot="1">
      <c r="A551" s="277" t="s">
        <v>309</v>
      </c>
      <c r="B551" s="311" t="s">
        <v>310</v>
      </c>
      <c r="C551" s="315">
        <v>1000</v>
      </c>
      <c r="D551" s="274" t="s">
        <v>65</v>
      </c>
      <c r="E551" s="200"/>
      <c r="F551" s="316">
        <v>0.47760000000000002</v>
      </c>
      <c r="G551" s="200">
        <f t="shared" si="125"/>
        <v>0</v>
      </c>
      <c r="H551" s="52">
        <f t="shared" si="126"/>
        <v>0</v>
      </c>
      <c r="J551" s="53">
        <f t="shared" si="127"/>
        <v>0</v>
      </c>
      <c r="K551" s="313"/>
      <c r="M551" s="314"/>
      <c r="N551" s="238"/>
      <c r="O551" s="90"/>
      <c r="P551" s="201"/>
      <c r="Q551" s="201"/>
    </row>
    <row r="552" spans="1:17" ht="13">
      <c r="A552" s="94" t="s">
        <v>304</v>
      </c>
      <c r="B552" s="105"/>
      <c r="C552" s="105"/>
      <c r="D552" s="22"/>
      <c r="F552" s="6"/>
    </row>
    <row r="553" spans="1:17" ht="13">
      <c r="A553" s="304" t="s">
        <v>283</v>
      </c>
      <c r="B553" s="305" t="s">
        <v>280</v>
      </c>
      <c r="C553" s="306">
        <v>24</v>
      </c>
      <c r="D553" s="303" t="s">
        <v>65</v>
      </c>
      <c r="E553" s="241">
        <v>8165</v>
      </c>
      <c r="F553" s="291">
        <v>0.4466</v>
      </c>
      <c r="G553" s="172">
        <f t="shared" ref="G553:G554" si="128">E553-(F553*E553)</f>
        <v>4518.5110000000004</v>
      </c>
      <c r="H553" s="70">
        <f>G553*C553</f>
        <v>108444.26400000001</v>
      </c>
      <c r="J553" s="292">
        <f>G553*1.19*(1+J$16)</f>
        <v>7796.6907305000004</v>
      </c>
      <c r="K553">
        <v>8400</v>
      </c>
    </row>
    <row r="554" spans="1:17" ht="13">
      <c r="A554" s="307" t="s">
        <v>302</v>
      </c>
      <c r="B554" s="308" t="s">
        <v>301</v>
      </c>
      <c r="C554" s="309">
        <v>12</v>
      </c>
      <c r="D554" s="303" t="s">
        <v>65</v>
      </c>
      <c r="E554" s="241">
        <v>4771</v>
      </c>
      <c r="F554" s="291">
        <v>0.4466</v>
      </c>
      <c r="G554" s="172">
        <f t="shared" si="128"/>
        <v>2640.2714000000001</v>
      </c>
      <c r="H554" s="70">
        <f>G554*C554</f>
        <v>31683.256800000003</v>
      </c>
      <c r="J554" s="292">
        <f>G554*1.19*(1+J$16)</f>
        <v>4555.7883007</v>
      </c>
      <c r="K554">
        <v>4350</v>
      </c>
    </row>
    <row r="555" spans="1:17" s="54" customFormat="1" ht="15" customHeight="1">
      <c r="A555" s="277" t="s">
        <v>294</v>
      </c>
      <c r="B555" s="301" t="s">
        <v>303</v>
      </c>
      <c r="C555" s="302">
        <v>30</v>
      </c>
      <c r="D555" s="274" t="s">
        <v>65</v>
      </c>
      <c r="E555" s="243"/>
      <c r="F555" s="91"/>
      <c r="G555" s="200"/>
      <c r="H555" s="52">
        <f t="shared" ref="H555:H560" si="129">G555*C555</f>
        <v>0</v>
      </c>
      <c r="J555" s="53"/>
      <c r="K555" s="288">
        <v>3850</v>
      </c>
      <c r="M555" s="289"/>
      <c r="N555" s="238"/>
      <c r="O555" s="90"/>
      <c r="P555" s="201"/>
      <c r="Q555" s="201"/>
    </row>
    <row r="556" spans="1:17" s="54" customFormat="1" ht="15" customHeight="1">
      <c r="A556" s="277" t="s">
        <v>258</v>
      </c>
      <c r="B556" s="286" t="s">
        <v>265</v>
      </c>
      <c r="C556" s="287">
        <v>30</v>
      </c>
      <c r="D556" s="274" t="s">
        <v>65</v>
      </c>
      <c r="E556" s="243"/>
      <c r="F556" s="91"/>
      <c r="G556" s="200"/>
      <c r="H556" s="52">
        <f t="shared" si="129"/>
        <v>0</v>
      </c>
      <c r="J556" s="53"/>
      <c r="K556" s="288">
        <v>650</v>
      </c>
      <c r="M556" s="289"/>
      <c r="N556" s="238"/>
      <c r="O556" s="90"/>
      <c r="P556" s="201"/>
      <c r="Q556" s="201"/>
    </row>
    <row r="557" spans="1:17" s="54" customFormat="1" ht="15" customHeight="1">
      <c r="A557" s="277" t="s">
        <v>271</v>
      </c>
      <c r="B557" s="286" t="s">
        <v>266</v>
      </c>
      <c r="C557" s="287">
        <v>30</v>
      </c>
      <c r="D557" s="274" t="s">
        <v>65</v>
      </c>
      <c r="E557" s="243"/>
      <c r="F557" s="91"/>
      <c r="G557" s="200"/>
      <c r="H557" s="52">
        <f t="shared" si="129"/>
        <v>0</v>
      </c>
      <c r="J557" s="53"/>
      <c r="K557" s="288">
        <v>800</v>
      </c>
      <c r="M557" s="289"/>
      <c r="N557" s="238"/>
      <c r="O557" s="90"/>
      <c r="P557" s="201"/>
      <c r="Q557" s="201"/>
    </row>
    <row r="558" spans="1:17" s="54" customFormat="1" ht="15" customHeight="1">
      <c r="A558" s="277" t="s">
        <v>107</v>
      </c>
      <c r="B558" s="286" t="s">
        <v>267</v>
      </c>
      <c r="C558" s="287">
        <v>30</v>
      </c>
      <c r="D558" s="274" t="s">
        <v>65</v>
      </c>
      <c r="E558" s="243"/>
      <c r="F558" s="91"/>
      <c r="G558" s="200"/>
      <c r="H558" s="52">
        <f t="shared" si="129"/>
        <v>0</v>
      </c>
      <c r="J558" s="53"/>
      <c r="K558" s="288">
        <v>500</v>
      </c>
      <c r="M558" s="289"/>
      <c r="N558" s="238"/>
      <c r="O558" s="90"/>
      <c r="P558" s="201"/>
      <c r="Q558" s="201"/>
    </row>
    <row r="559" spans="1:17" s="54" customFormat="1" ht="15" customHeight="1">
      <c r="A559" s="277" t="s">
        <v>245</v>
      </c>
      <c r="B559" s="286" t="s">
        <v>268</v>
      </c>
      <c r="C559" s="287">
        <v>30</v>
      </c>
      <c r="D559" s="274" t="s">
        <v>65</v>
      </c>
      <c r="E559" s="243"/>
      <c r="F559" s="91"/>
      <c r="G559" s="200"/>
      <c r="H559" s="52">
        <f t="shared" si="129"/>
        <v>0</v>
      </c>
      <c r="J559" s="53"/>
      <c r="K559" s="288">
        <v>550</v>
      </c>
      <c r="M559" s="289"/>
      <c r="N559" s="238"/>
      <c r="O559" s="90"/>
      <c r="P559" s="201"/>
      <c r="Q559" s="201"/>
    </row>
    <row r="560" spans="1:17" s="54" customFormat="1" ht="15" customHeight="1">
      <c r="A560" s="277" t="s">
        <v>246</v>
      </c>
      <c r="B560" s="286" t="s">
        <v>269</v>
      </c>
      <c r="C560" s="287">
        <v>12</v>
      </c>
      <c r="D560" s="274" t="s">
        <v>65</v>
      </c>
      <c r="E560" s="243"/>
      <c r="F560" s="91"/>
      <c r="G560" s="200"/>
      <c r="H560" s="52">
        <f t="shared" si="129"/>
        <v>0</v>
      </c>
      <c r="J560" s="53"/>
      <c r="K560" s="288">
        <v>3100</v>
      </c>
      <c r="M560" s="289"/>
      <c r="N560" s="238"/>
      <c r="O560" s="90"/>
      <c r="P560" s="201"/>
      <c r="Q560" s="201"/>
    </row>
    <row r="561" spans="1:17" s="54" customFormat="1" ht="15" customHeight="1">
      <c r="A561" s="294"/>
      <c r="B561" s="295"/>
      <c r="C561" s="296"/>
      <c r="D561" s="297"/>
      <c r="E561" s="298"/>
      <c r="F561" s="179"/>
      <c r="G561" s="217"/>
      <c r="H561" s="181"/>
      <c r="J561" s="182"/>
      <c r="K561" s="299"/>
      <c r="M561" s="300"/>
      <c r="N561" s="55"/>
      <c r="O561" s="90"/>
      <c r="P561" s="201"/>
      <c r="Q561" s="201"/>
    </row>
    <row r="562" spans="1:17" ht="13.5" thickBot="1">
      <c r="B562" s="105"/>
      <c r="C562" s="105"/>
      <c r="D562" s="22"/>
      <c r="F562" s="6"/>
    </row>
    <row r="563" spans="1:17" ht="13.5" thickBot="1">
      <c r="A563" s="163" t="s">
        <v>18</v>
      </c>
      <c r="B563" s="130" t="s">
        <v>5</v>
      </c>
      <c r="C563" s="164" t="s">
        <v>35</v>
      </c>
      <c r="D563" s="233" t="s">
        <v>16</v>
      </c>
      <c r="E563" s="31" t="s">
        <v>6</v>
      </c>
      <c r="F563" s="31" t="s">
        <v>26</v>
      </c>
      <c r="G563" s="271" t="s">
        <v>27</v>
      </c>
      <c r="H563" s="77" t="s">
        <v>11</v>
      </c>
    </row>
    <row r="564" spans="1:17" ht="13">
      <c r="A564" s="279"/>
      <c r="B564" s="280" t="s">
        <v>300</v>
      </c>
      <c r="C564" s="281"/>
      <c r="D564" s="282"/>
      <c r="E564" s="283"/>
      <c r="F564" s="282"/>
      <c r="G564" s="284"/>
      <c r="H564" s="285"/>
    </row>
    <row r="565" spans="1:17" s="54" customFormat="1" ht="15" customHeight="1">
      <c r="A565" s="224" t="s">
        <v>210</v>
      </c>
      <c r="B565" s="106" t="s">
        <v>287</v>
      </c>
      <c r="C565" s="273">
        <v>2</v>
      </c>
      <c r="D565" s="274" t="s">
        <v>65</v>
      </c>
      <c r="E565" s="243">
        <f t="shared" ref="E565:E577" si="130">G565/(1-F565)</f>
        <v>0</v>
      </c>
      <c r="F565" s="91">
        <v>1.4347000000000001</v>
      </c>
      <c r="G565" s="200"/>
      <c r="H565" s="71">
        <f t="shared" ref="H565:H577" si="131">G565*C565</f>
        <v>0</v>
      </c>
      <c r="J565" s="53">
        <f>G565*1.19*(1+J$16)/100</f>
        <v>0</v>
      </c>
      <c r="K565" s="275">
        <v>50</v>
      </c>
      <c r="M565" s="276"/>
      <c r="N565" s="238"/>
      <c r="O565" s="90"/>
      <c r="P565" s="201"/>
      <c r="Q565" s="201"/>
    </row>
    <row r="566" spans="1:17" s="54" customFormat="1" ht="15" customHeight="1">
      <c r="A566" s="224" t="s">
        <v>212</v>
      </c>
      <c r="B566" s="106" t="s">
        <v>298</v>
      </c>
      <c r="C566" s="273">
        <v>1</v>
      </c>
      <c r="D566" s="274" t="s">
        <v>217</v>
      </c>
      <c r="E566" s="243">
        <f t="shared" si="130"/>
        <v>0</v>
      </c>
      <c r="F566" s="91">
        <v>2.4346999999999999</v>
      </c>
      <c r="G566" s="200"/>
      <c r="H566" s="71">
        <f t="shared" si="131"/>
        <v>0</v>
      </c>
      <c r="J566" s="53">
        <f>G566*1.19*(1+J$16)/100</f>
        <v>0</v>
      </c>
      <c r="K566" s="275">
        <v>50</v>
      </c>
      <c r="M566" s="276"/>
      <c r="N566" s="238"/>
      <c r="O566" s="90"/>
      <c r="P566" s="201"/>
      <c r="Q566" s="201"/>
    </row>
    <row r="567" spans="1:17" s="54" customFormat="1" ht="15" customHeight="1">
      <c r="A567" s="224" t="s">
        <v>283</v>
      </c>
      <c r="B567" s="106" t="s">
        <v>280</v>
      </c>
      <c r="C567" s="273">
        <v>24</v>
      </c>
      <c r="D567" s="274" t="s">
        <v>65</v>
      </c>
      <c r="E567" s="243">
        <f t="shared" si="130"/>
        <v>0</v>
      </c>
      <c r="F567" s="91">
        <v>3.4346999999999999</v>
      </c>
      <c r="G567" s="200"/>
      <c r="H567" s="71">
        <f t="shared" si="131"/>
        <v>0</v>
      </c>
      <c r="J567" s="53">
        <f>G567*1.19*(1+J$16)/100</f>
        <v>0</v>
      </c>
      <c r="K567" s="275">
        <v>8400</v>
      </c>
      <c r="M567" s="276"/>
      <c r="N567" s="238"/>
      <c r="O567" s="90"/>
      <c r="P567" s="201"/>
      <c r="Q567" s="201"/>
    </row>
    <row r="568" spans="1:17" s="54" customFormat="1" ht="15" customHeight="1">
      <c r="A568" s="224" t="s">
        <v>294</v>
      </c>
      <c r="B568" s="106" t="s">
        <v>290</v>
      </c>
      <c r="C568" s="273">
        <v>20</v>
      </c>
      <c r="D568" s="274" t="s">
        <v>65</v>
      </c>
      <c r="E568" s="243">
        <f t="shared" si="130"/>
        <v>0</v>
      </c>
      <c r="F568" s="91">
        <v>0.43469999999999998</v>
      </c>
      <c r="G568" s="200"/>
      <c r="H568" s="71">
        <f t="shared" si="131"/>
        <v>0</v>
      </c>
      <c r="J568" s="53">
        <f t="shared" ref="J568:J577" si="132">G568*1.19*(1+J$16)</f>
        <v>0</v>
      </c>
      <c r="K568" s="275">
        <v>3850</v>
      </c>
      <c r="M568" s="276"/>
      <c r="N568" s="238">
        <f t="shared" ref="N568:N577" si="133">IF(AND((K568-J568&lt;0),M568&lt;&gt;""),M568-J568,K568-J568)</f>
        <v>3850</v>
      </c>
      <c r="O568" s="90"/>
      <c r="P568" s="201"/>
      <c r="Q568" s="201"/>
    </row>
    <row r="569" spans="1:17" s="54" customFormat="1" ht="15" customHeight="1">
      <c r="A569" s="224" t="s">
        <v>296</v>
      </c>
      <c r="B569" s="106" t="s">
        <v>292</v>
      </c>
      <c r="C569" s="273">
        <v>12</v>
      </c>
      <c r="D569" s="274" t="s">
        <v>65</v>
      </c>
      <c r="E569" s="243">
        <f t="shared" si="130"/>
        <v>0</v>
      </c>
      <c r="F569" s="91">
        <v>0.43469999999999998</v>
      </c>
      <c r="G569" s="200"/>
      <c r="H569" s="71">
        <f t="shared" si="131"/>
        <v>0</v>
      </c>
      <c r="J569" s="53">
        <f t="shared" si="132"/>
        <v>0</v>
      </c>
      <c r="K569" s="275">
        <v>4500</v>
      </c>
      <c r="M569" s="276"/>
      <c r="N569" s="238">
        <f t="shared" si="133"/>
        <v>4500</v>
      </c>
      <c r="O569" s="90"/>
      <c r="P569" s="201"/>
      <c r="Q569" s="201"/>
    </row>
    <row r="570" spans="1:17" s="54" customFormat="1" ht="15" customHeight="1">
      <c r="A570" s="224" t="s">
        <v>106</v>
      </c>
      <c r="B570" s="106" t="s">
        <v>299</v>
      </c>
      <c r="C570" s="273">
        <v>12</v>
      </c>
      <c r="D570" s="274" t="s">
        <v>65</v>
      </c>
      <c r="E570" s="243">
        <f t="shared" si="130"/>
        <v>0</v>
      </c>
      <c r="F570" s="91">
        <v>0.43469999999999998</v>
      </c>
      <c r="G570" s="200"/>
      <c r="H570" s="71">
        <f t="shared" si="131"/>
        <v>0</v>
      </c>
      <c r="J570" s="53">
        <f t="shared" si="132"/>
        <v>0</v>
      </c>
      <c r="K570" s="275">
        <v>2950</v>
      </c>
      <c r="M570" s="276"/>
      <c r="N570" s="238">
        <f t="shared" si="133"/>
        <v>2950</v>
      </c>
      <c r="O570" s="90"/>
      <c r="P570" s="201"/>
      <c r="Q570" s="201"/>
    </row>
    <row r="571" spans="1:17" s="54" customFormat="1" ht="15" customHeight="1">
      <c r="A571" s="224" t="s">
        <v>258</v>
      </c>
      <c r="B571" s="106" t="s">
        <v>265</v>
      </c>
      <c r="C571" s="273">
        <v>24</v>
      </c>
      <c r="D571" s="274" t="s">
        <v>65</v>
      </c>
      <c r="E571" s="243">
        <f t="shared" si="130"/>
        <v>0</v>
      </c>
      <c r="F571" s="91">
        <v>0.43469999999999998</v>
      </c>
      <c r="G571" s="200"/>
      <c r="H571" s="71">
        <f t="shared" si="131"/>
        <v>0</v>
      </c>
      <c r="J571" s="53">
        <f t="shared" si="132"/>
        <v>0</v>
      </c>
      <c r="K571" s="275">
        <v>650</v>
      </c>
      <c r="M571" s="276"/>
      <c r="N571" s="238">
        <f t="shared" si="133"/>
        <v>650</v>
      </c>
      <c r="O571" s="90"/>
      <c r="P571" s="201"/>
      <c r="Q571" s="201"/>
    </row>
    <row r="572" spans="1:17" s="54" customFormat="1" ht="15" customHeight="1">
      <c r="A572" s="224" t="s">
        <v>271</v>
      </c>
      <c r="B572" s="106" t="s">
        <v>266</v>
      </c>
      <c r="C572" s="273">
        <v>24</v>
      </c>
      <c r="D572" s="274" t="s">
        <v>65</v>
      </c>
      <c r="E572" s="243">
        <f t="shared" si="130"/>
        <v>0</v>
      </c>
      <c r="F572" s="91">
        <v>0.43469999999999998</v>
      </c>
      <c r="G572" s="200"/>
      <c r="H572" s="71">
        <f t="shared" si="131"/>
        <v>0</v>
      </c>
      <c r="J572" s="53">
        <f t="shared" si="132"/>
        <v>0</v>
      </c>
      <c r="K572" s="275">
        <v>800</v>
      </c>
      <c r="M572" s="276"/>
      <c r="N572" s="238">
        <f t="shared" si="133"/>
        <v>800</v>
      </c>
      <c r="O572" s="90"/>
      <c r="P572" s="201"/>
      <c r="Q572" s="201"/>
    </row>
    <row r="573" spans="1:17" s="54" customFormat="1" ht="15" customHeight="1">
      <c r="A573" s="224" t="s">
        <v>107</v>
      </c>
      <c r="B573" s="106" t="s">
        <v>267</v>
      </c>
      <c r="C573" s="273">
        <v>24</v>
      </c>
      <c r="D573" s="274" t="s">
        <v>65</v>
      </c>
      <c r="E573" s="243">
        <f t="shared" si="130"/>
        <v>0</v>
      </c>
      <c r="F573" s="91">
        <v>0.43469999999999998</v>
      </c>
      <c r="G573" s="200"/>
      <c r="H573" s="71">
        <f t="shared" si="131"/>
        <v>0</v>
      </c>
      <c r="J573" s="53">
        <f t="shared" si="132"/>
        <v>0</v>
      </c>
      <c r="K573" s="275">
        <v>500</v>
      </c>
      <c r="M573" s="276"/>
      <c r="N573" s="238">
        <f t="shared" si="133"/>
        <v>500</v>
      </c>
      <c r="O573" s="90"/>
      <c r="P573" s="201"/>
      <c r="Q573" s="201"/>
    </row>
    <row r="574" spans="1:17" s="54" customFormat="1" ht="15" customHeight="1">
      <c r="A574" s="224" t="s">
        <v>245</v>
      </c>
      <c r="B574" s="106" t="s">
        <v>268</v>
      </c>
      <c r="C574" s="273">
        <v>24</v>
      </c>
      <c r="D574" s="274" t="s">
        <v>65</v>
      </c>
      <c r="E574" s="243">
        <f t="shared" si="130"/>
        <v>0</v>
      </c>
      <c r="F574" s="91">
        <v>0.43469999999999998</v>
      </c>
      <c r="G574" s="200"/>
      <c r="H574" s="71">
        <f t="shared" si="131"/>
        <v>0</v>
      </c>
      <c r="J574" s="53">
        <f t="shared" si="132"/>
        <v>0</v>
      </c>
      <c r="K574" s="275">
        <v>550</v>
      </c>
      <c r="M574" s="276"/>
      <c r="N574" s="238">
        <f t="shared" si="133"/>
        <v>550</v>
      </c>
      <c r="O574" s="90"/>
      <c r="P574" s="201"/>
      <c r="Q574" s="201"/>
    </row>
    <row r="575" spans="1:17" s="54" customFormat="1" ht="15" customHeight="1">
      <c r="A575" s="224" t="s">
        <v>246</v>
      </c>
      <c r="B575" s="106" t="s">
        <v>269</v>
      </c>
      <c r="C575" s="273">
        <v>12</v>
      </c>
      <c r="D575" s="274" t="s">
        <v>65</v>
      </c>
      <c r="E575" s="243">
        <f t="shared" si="130"/>
        <v>0</v>
      </c>
      <c r="F575" s="91">
        <v>0.43469999999999998</v>
      </c>
      <c r="G575" s="200"/>
      <c r="H575" s="71">
        <f t="shared" si="131"/>
        <v>0</v>
      </c>
      <c r="J575" s="53">
        <f t="shared" si="132"/>
        <v>0</v>
      </c>
      <c r="K575" s="275">
        <v>3100</v>
      </c>
      <c r="M575" s="276"/>
      <c r="N575" s="238">
        <f t="shared" si="133"/>
        <v>3100</v>
      </c>
      <c r="O575" s="90"/>
      <c r="P575" s="201"/>
      <c r="Q575" s="201"/>
    </row>
    <row r="576" spans="1:17" s="54" customFormat="1" ht="15" customHeight="1">
      <c r="A576" s="224" t="s">
        <v>75</v>
      </c>
      <c r="B576" s="106" t="s">
        <v>187</v>
      </c>
      <c r="C576" s="273">
        <v>1000</v>
      </c>
      <c r="D576" s="274" t="s">
        <v>65</v>
      </c>
      <c r="E576" s="243">
        <f t="shared" si="130"/>
        <v>0</v>
      </c>
      <c r="F576" s="91">
        <v>0.43469999999999998</v>
      </c>
      <c r="G576" s="200"/>
      <c r="H576" s="71">
        <f t="shared" si="131"/>
        <v>0</v>
      </c>
      <c r="J576" s="53">
        <f t="shared" si="132"/>
        <v>0</v>
      </c>
      <c r="K576" s="275">
        <v>10</v>
      </c>
      <c r="M576" s="276"/>
      <c r="N576" s="238">
        <f t="shared" si="133"/>
        <v>10</v>
      </c>
      <c r="O576" s="90"/>
      <c r="P576" s="201"/>
      <c r="Q576" s="201"/>
    </row>
    <row r="577" spans="1:17" s="54" customFormat="1" ht="15" customHeight="1">
      <c r="A577" s="277" t="s">
        <v>109</v>
      </c>
      <c r="B577" s="108" t="s">
        <v>188</v>
      </c>
      <c r="C577" s="273">
        <v>1000</v>
      </c>
      <c r="D577" s="274" t="s">
        <v>65</v>
      </c>
      <c r="E577" s="243">
        <f t="shared" si="130"/>
        <v>0</v>
      </c>
      <c r="F577" s="91">
        <v>0.43469999999999998</v>
      </c>
      <c r="G577" s="200"/>
      <c r="H577" s="52">
        <f t="shared" si="131"/>
        <v>0</v>
      </c>
      <c r="J577" s="53">
        <f t="shared" si="132"/>
        <v>0</v>
      </c>
      <c r="K577" s="278">
        <v>10</v>
      </c>
      <c r="M577" s="276"/>
      <c r="N577" s="238">
        <f t="shared" si="133"/>
        <v>10</v>
      </c>
      <c r="O577" s="90"/>
      <c r="P577" s="201"/>
      <c r="Q577" s="201"/>
    </row>
    <row r="578" spans="1:17" s="54" customFormat="1" ht="15" customHeight="1">
      <c r="A578" s="277"/>
      <c r="B578" s="108"/>
      <c r="C578" s="273"/>
      <c r="D578" s="274"/>
      <c r="E578" s="243"/>
      <c r="F578" s="91"/>
      <c r="G578" s="200"/>
      <c r="H578" s="52"/>
      <c r="J578" s="53"/>
      <c r="K578" s="278"/>
      <c r="M578" s="276"/>
      <c r="N578" s="238"/>
      <c r="O578" s="90"/>
      <c r="P578" s="201"/>
      <c r="Q578" s="201"/>
    </row>
    <row r="579" spans="1:17" s="54" customFormat="1" ht="15" customHeight="1">
      <c r="A579" s="224" t="s">
        <v>104</v>
      </c>
      <c r="B579" s="106" t="s">
        <v>260</v>
      </c>
      <c r="C579" s="229">
        <v>24</v>
      </c>
      <c r="D579" s="222" t="s">
        <v>65</v>
      </c>
      <c r="E579" s="243">
        <f t="shared" ref="E579:E580" si="134">G579/(1-F579)</f>
        <v>1200</v>
      </c>
      <c r="F579" s="91">
        <v>0.43469999999999998</v>
      </c>
      <c r="G579" s="200">
        <v>678.36</v>
      </c>
      <c r="H579" s="71">
        <f t="shared" ref="H579:H580" si="135">G579*C579</f>
        <v>16280.64</v>
      </c>
      <c r="J579" s="53">
        <f t="shared" ref="J579:J593" si="136">G579*1.19*(1+J$16)</f>
        <v>1170.51018</v>
      </c>
      <c r="K579" s="149">
        <v>1300</v>
      </c>
      <c r="M579" s="255"/>
      <c r="N579" s="238">
        <f t="shared" ref="N579:N580" si="137">IF(AND((K579-J579&lt;0),M579&lt;&gt;""),M579-J579,K579-J579)</f>
        <v>129.48982000000001</v>
      </c>
      <c r="O579" s="90"/>
      <c r="P579" s="171"/>
      <c r="Q579" s="201"/>
    </row>
    <row r="580" spans="1:17" s="54" customFormat="1" ht="15" customHeight="1">
      <c r="A580" s="224" t="s">
        <v>105</v>
      </c>
      <c r="B580" s="106" t="s">
        <v>289</v>
      </c>
      <c r="C580" s="229">
        <v>6</v>
      </c>
      <c r="D580" s="222" t="s">
        <v>65</v>
      </c>
      <c r="E580" s="243">
        <f t="shared" si="134"/>
        <v>10116.292234211922</v>
      </c>
      <c r="F580" s="91">
        <v>0.43469999999999998</v>
      </c>
      <c r="G580" s="200">
        <v>5718.74</v>
      </c>
      <c r="H580" s="71">
        <f t="shared" si="135"/>
        <v>34312.44</v>
      </c>
      <c r="J580" s="53">
        <f t="shared" si="136"/>
        <v>9867.6858699999993</v>
      </c>
      <c r="K580" s="149">
        <v>10500</v>
      </c>
      <c r="M580" s="255"/>
      <c r="N580" s="238">
        <f t="shared" si="137"/>
        <v>632.31413000000066</v>
      </c>
      <c r="O580" s="90"/>
      <c r="P580" s="171"/>
      <c r="Q580" s="201"/>
    </row>
    <row r="581" spans="1:17" s="54" customFormat="1" ht="15" customHeight="1">
      <c r="A581" s="224" t="s">
        <v>210</v>
      </c>
      <c r="B581" s="106" t="s">
        <v>287</v>
      </c>
      <c r="C581" s="229">
        <v>2</v>
      </c>
      <c r="D581" s="222" t="s">
        <v>297</v>
      </c>
      <c r="E581" s="243">
        <f t="shared" ref="E581:E593" si="138">G581/(1-F581)</f>
        <v>0</v>
      </c>
      <c r="F581" s="91">
        <v>0.43469999999999998</v>
      </c>
      <c r="G581" s="200"/>
      <c r="H581" s="71">
        <f t="shared" ref="H581:H593" si="139">G581*C581</f>
        <v>0</v>
      </c>
      <c r="J581" s="53">
        <f t="shared" si="136"/>
        <v>0</v>
      </c>
      <c r="K581" s="149">
        <v>50</v>
      </c>
      <c r="M581" s="255"/>
      <c r="N581" s="238">
        <f t="shared" ref="N581:N593" si="140">IF(AND((K581-J581&lt;0),M581&lt;&gt;""),M581-J581,K581-J581)</f>
        <v>50</v>
      </c>
      <c r="O581" s="90"/>
      <c r="P581" s="171"/>
      <c r="Q581" s="201"/>
    </row>
    <row r="582" spans="1:17" s="54" customFormat="1" ht="15" customHeight="1">
      <c r="A582" s="224" t="s">
        <v>283</v>
      </c>
      <c r="B582" s="106" t="s">
        <v>280</v>
      </c>
      <c r="C582" s="229">
        <v>6</v>
      </c>
      <c r="D582" s="222" t="s">
        <v>65</v>
      </c>
      <c r="E582" s="243">
        <f t="shared" si="138"/>
        <v>0</v>
      </c>
      <c r="F582" s="91">
        <v>0.43469999999999998</v>
      </c>
      <c r="G582" s="200"/>
      <c r="H582" s="71">
        <f t="shared" si="139"/>
        <v>0</v>
      </c>
      <c r="J582" s="53">
        <f t="shared" si="136"/>
        <v>0</v>
      </c>
      <c r="K582" s="149">
        <v>8400</v>
      </c>
      <c r="M582" s="255"/>
      <c r="N582" s="238">
        <f t="shared" si="140"/>
        <v>8400</v>
      </c>
      <c r="O582" s="90"/>
      <c r="P582" s="171"/>
      <c r="Q582" s="201"/>
    </row>
    <row r="583" spans="1:17" s="54" customFormat="1" ht="15" customHeight="1">
      <c r="A583" s="224" t="s">
        <v>293</v>
      </c>
      <c r="B583" s="106" t="s">
        <v>288</v>
      </c>
      <c r="C583" s="229">
        <v>6</v>
      </c>
      <c r="D583" s="222" t="s">
        <v>65</v>
      </c>
      <c r="E583" s="243">
        <f t="shared" si="138"/>
        <v>0</v>
      </c>
      <c r="F583" s="91">
        <v>0.43469999999999998</v>
      </c>
      <c r="G583" s="200"/>
      <c r="H583" s="71">
        <f t="shared" si="139"/>
        <v>0</v>
      </c>
      <c r="J583" s="53">
        <f t="shared" si="136"/>
        <v>0</v>
      </c>
      <c r="K583" s="149">
        <v>18400</v>
      </c>
      <c r="M583" s="255"/>
      <c r="N583" s="238">
        <f t="shared" si="140"/>
        <v>18400</v>
      </c>
      <c r="O583" s="90"/>
      <c r="P583" s="171"/>
      <c r="Q583" s="201"/>
    </row>
    <row r="584" spans="1:17" s="54" customFormat="1" ht="15" customHeight="1">
      <c r="A584" s="224" t="s">
        <v>294</v>
      </c>
      <c r="B584" s="106" t="s">
        <v>290</v>
      </c>
      <c r="C584" s="229">
        <v>10</v>
      </c>
      <c r="D584" s="222" t="s">
        <v>65</v>
      </c>
      <c r="E584" s="243">
        <f t="shared" si="138"/>
        <v>0</v>
      </c>
      <c r="F584" s="91">
        <v>0.43469999999999998</v>
      </c>
      <c r="G584" s="200"/>
      <c r="H584" s="71">
        <f t="shared" si="139"/>
        <v>0</v>
      </c>
      <c r="J584" s="53">
        <f t="shared" si="136"/>
        <v>0</v>
      </c>
      <c r="K584" s="149">
        <v>3850</v>
      </c>
      <c r="M584" s="255"/>
      <c r="N584" s="238">
        <f t="shared" si="140"/>
        <v>3850</v>
      </c>
      <c r="O584" s="90"/>
      <c r="P584" s="171"/>
      <c r="Q584" s="201"/>
    </row>
    <row r="585" spans="1:17" s="54" customFormat="1" ht="15" customHeight="1">
      <c r="A585" s="224" t="s">
        <v>295</v>
      </c>
      <c r="B585" s="106" t="s">
        <v>291</v>
      </c>
      <c r="C585" s="229">
        <v>20</v>
      </c>
      <c r="D585" s="222" t="s">
        <v>65</v>
      </c>
      <c r="E585" s="243">
        <f t="shared" si="138"/>
        <v>0</v>
      </c>
      <c r="F585" s="91">
        <v>0.43469999999999998</v>
      </c>
      <c r="G585" s="200"/>
      <c r="H585" s="71">
        <f t="shared" si="139"/>
        <v>0</v>
      </c>
      <c r="J585" s="53">
        <f t="shared" si="136"/>
        <v>0</v>
      </c>
      <c r="K585" s="149">
        <v>800</v>
      </c>
      <c r="M585" s="255"/>
      <c r="N585" s="238">
        <f t="shared" si="140"/>
        <v>800</v>
      </c>
      <c r="O585" s="90"/>
      <c r="P585" s="171"/>
      <c r="Q585" s="201"/>
    </row>
    <row r="586" spans="1:17" s="54" customFormat="1" ht="15" customHeight="1">
      <c r="A586" s="224" t="s">
        <v>296</v>
      </c>
      <c r="B586" s="106" t="s">
        <v>292</v>
      </c>
      <c r="C586" s="229">
        <v>12</v>
      </c>
      <c r="D586" s="222" t="s">
        <v>65</v>
      </c>
      <c r="E586" s="243">
        <f t="shared" si="138"/>
        <v>0</v>
      </c>
      <c r="F586" s="91">
        <v>0.43469999999999998</v>
      </c>
      <c r="G586" s="200"/>
      <c r="H586" s="71">
        <f t="shared" si="139"/>
        <v>0</v>
      </c>
      <c r="J586" s="53">
        <f t="shared" si="136"/>
        <v>0</v>
      </c>
      <c r="K586" s="149">
        <v>4500</v>
      </c>
      <c r="M586" s="255"/>
      <c r="N586" s="238">
        <f t="shared" si="140"/>
        <v>4500</v>
      </c>
      <c r="O586" s="90"/>
      <c r="P586" s="171"/>
      <c r="Q586" s="201"/>
    </row>
    <row r="587" spans="1:17" s="54" customFormat="1" ht="15" customHeight="1">
      <c r="A587" s="224" t="s">
        <v>258</v>
      </c>
      <c r="B587" s="106" t="s">
        <v>265</v>
      </c>
      <c r="C587" s="229">
        <v>50</v>
      </c>
      <c r="D587" s="222" t="s">
        <v>65</v>
      </c>
      <c r="E587" s="243">
        <f t="shared" si="138"/>
        <v>0</v>
      </c>
      <c r="F587" s="91">
        <v>0.43469999999999998</v>
      </c>
      <c r="G587" s="200"/>
      <c r="H587" s="71">
        <f t="shared" si="139"/>
        <v>0</v>
      </c>
      <c r="J587" s="53">
        <f t="shared" si="136"/>
        <v>0</v>
      </c>
      <c r="K587" s="149">
        <v>650</v>
      </c>
      <c r="M587" s="255"/>
      <c r="N587" s="238">
        <f t="shared" si="140"/>
        <v>650</v>
      </c>
      <c r="O587" s="90"/>
      <c r="P587" s="171"/>
      <c r="Q587" s="201"/>
    </row>
    <row r="588" spans="1:17" s="54" customFormat="1" ht="15" customHeight="1">
      <c r="A588" s="224" t="s">
        <v>271</v>
      </c>
      <c r="B588" s="106" t="s">
        <v>266</v>
      </c>
      <c r="C588" s="229">
        <v>50</v>
      </c>
      <c r="D588" s="222" t="s">
        <v>65</v>
      </c>
      <c r="E588" s="243">
        <f t="shared" si="138"/>
        <v>0</v>
      </c>
      <c r="F588" s="91">
        <v>0.43469999999999998</v>
      </c>
      <c r="G588" s="200"/>
      <c r="H588" s="71">
        <f t="shared" si="139"/>
        <v>0</v>
      </c>
      <c r="J588" s="53">
        <f t="shared" si="136"/>
        <v>0</v>
      </c>
      <c r="K588" s="149">
        <v>800</v>
      </c>
      <c r="M588" s="255"/>
      <c r="N588" s="238">
        <f t="shared" si="140"/>
        <v>800</v>
      </c>
      <c r="O588" s="90"/>
      <c r="P588" s="171"/>
      <c r="Q588" s="201"/>
    </row>
    <row r="589" spans="1:17" s="54" customFormat="1" ht="15" customHeight="1">
      <c r="A589" s="224" t="s">
        <v>107</v>
      </c>
      <c r="B589" s="106" t="s">
        <v>267</v>
      </c>
      <c r="C589" s="229">
        <v>50</v>
      </c>
      <c r="D589" s="222" t="s">
        <v>65</v>
      </c>
      <c r="E589" s="243">
        <f t="shared" si="138"/>
        <v>0</v>
      </c>
      <c r="F589" s="91">
        <v>0.43469999999999998</v>
      </c>
      <c r="G589" s="200"/>
      <c r="H589" s="71">
        <f t="shared" si="139"/>
        <v>0</v>
      </c>
      <c r="J589" s="53">
        <f t="shared" si="136"/>
        <v>0</v>
      </c>
      <c r="K589" s="149">
        <v>500</v>
      </c>
      <c r="M589" s="255"/>
      <c r="N589" s="238">
        <f t="shared" si="140"/>
        <v>500</v>
      </c>
      <c r="O589" s="90"/>
      <c r="P589" s="171"/>
      <c r="Q589" s="201"/>
    </row>
    <row r="590" spans="1:17" s="54" customFormat="1" ht="15" customHeight="1">
      <c r="A590" s="224" t="s">
        <v>245</v>
      </c>
      <c r="B590" s="106" t="s">
        <v>268</v>
      </c>
      <c r="C590" s="229">
        <v>50</v>
      </c>
      <c r="D590" s="222" t="s">
        <v>65</v>
      </c>
      <c r="E590" s="243">
        <f t="shared" si="138"/>
        <v>0</v>
      </c>
      <c r="F590" s="91">
        <v>0.43469999999999998</v>
      </c>
      <c r="G590" s="200"/>
      <c r="H590" s="71">
        <f t="shared" si="139"/>
        <v>0</v>
      </c>
      <c r="J590" s="53">
        <f t="shared" si="136"/>
        <v>0</v>
      </c>
      <c r="K590" s="149">
        <v>550</v>
      </c>
      <c r="M590" s="255"/>
      <c r="N590" s="238">
        <f t="shared" si="140"/>
        <v>550</v>
      </c>
      <c r="O590" s="90"/>
      <c r="P590" s="171"/>
      <c r="Q590" s="201"/>
    </row>
    <row r="591" spans="1:17" s="54" customFormat="1" ht="15" customHeight="1">
      <c r="A591" s="224" t="s">
        <v>246</v>
      </c>
      <c r="B591" s="106" t="s">
        <v>269</v>
      </c>
      <c r="C591" s="229">
        <v>12</v>
      </c>
      <c r="D591" s="222" t="s">
        <v>65</v>
      </c>
      <c r="E591" s="243">
        <f t="shared" si="138"/>
        <v>0</v>
      </c>
      <c r="F591" s="91">
        <v>0.43469999999999998</v>
      </c>
      <c r="G591" s="200"/>
      <c r="H591" s="71">
        <f t="shared" si="139"/>
        <v>0</v>
      </c>
      <c r="J591" s="53">
        <f t="shared" si="136"/>
        <v>0</v>
      </c>
      <c r="K591" s="149">
        <v>3100</v>
      </c>
      <c r="M591" s="255"/>
      <c r="N591" s="238">
        <f t="shared" si="140"/>
        <v>3100</v>
      </c>
      <c r="O591" s="90"/>
      <c r="P591" s="171"/>
      <c r="Q591" s="201"/>
    </row>
    <row r="592" spans="1:17" s="54" customFormat="1" ht="15" customHeight="1">
      <c r="A592" s="224" t="s">
        <v>75</v>
      </c>
      <c r="B592" s="106" t="s">
        <v>187</v>
      </c>
      <c r="C592" s="229">
        <v>1000</v>
      </c>
      <c r="D592" s="222" t="s">
        <v>65</v>
      </c>
      <c r="E592" s="243">
        <f t="shared" si="138"/>
        <v>0</v>
      </c>
      <c r="F592" s="91">
        <v>0.43469999999999998</v>
      </c>
      <c r="G592" s="200"/>
      <c r="H592" s="71">
        <f t="shared" si="139"/>
        <v>0</v>
      </c>
      <c r="J592" s="53">
        <f t="shared" si="136"/>
        <v>0</v>
      </c>
      <c r="K592" s="149">
        <v>10</v>
      </c>
      <c r="M592" s="255"/>
      <c r="N592" s="238">
        <f t="shared" si="140"/>
        <v>10</v>
      </c>
      <c r="O592" s="90"/>
      <c r="P592" s="171"/>
      <c r="Q592" s="201"/>
    </row>
    <row r="593" spans="1:17" s="54" customFormat="1" ht="15" customHeight="1">
      <c r="A593" s="224" t="s">
        <v>104</v>
      </c>
      <c r="B593" s="106" t="s">
        <v>260</v>
      </c>
      <c r="C593" s="268">
        <v>24</v>
      </c>
      <c r="D593" s="210" t="s">
        <v>65</v>
      </c>
      <c r="E593" s="243">
        <f t="shared" si="138"/>
        <v>0</v>
      </c>
      <c r="F593" s="88">
        <v>0.40500000000000003</v>
      </c>
      <c r="G593" s="200">
        <f>IFERROR(VLOOKUP(A593,#REF!,7,FALSE),0)</f>
        <v>0</v>
      </c>
      <c r="H593" s="71">
        <f t="shared" si="139"/>
        <v>0</v>
      </c>
      <c r="J593" s="53">
        <f t="shared" si="136"/>
        <v>0</v>
      </c>
      <c r="K593" s="269">
        <v>1300</v>
      </c>
      <c r="M593" s="270"/>
      <c r="N593" s="238">
        <f t="shared" si="140"/>
        <v>1300</v>
      </c>
      <c r="O593" s="90"/>
      <c r="P593" s="201"/>
      <c r="Q593" s="201"/>
    </row>
    <row r="594" spans="1:17" ht="13">
      <c r="A594" s="94" t="s">
        <v>286</v>
      </c>
      <c r="B594" s="105"/>
      <c r="C594" s="105"/>
      <c r="D594" s="22"/>
      <c r="F594" s="6"/>
    </row>
    <row r="595" spans="1:17" s="267" customFormat="1" ht="15" customHeight="1">
      <c r="A595" s="258" t="s">
        <v>284</v>
      </c>
      <c r="B595" s="116" t="s">
        <v>281</v>
      </c>
      <c r="C595" s="259">
        <v>240</v>
      </c>
      <c r="D595" s="260" t="s">
        <v>65</v>
      </c>
      <c r="E595" s="261">
        <f>G595/(1-F595)</f>
        <v>0</v>
      </c>
      <c r="F595" s="122">
        <v>0.40500000000000003</v>
      </c>
      <c r="G595" s="262">
        <f>IFERROR(VLOOKUP(A595,#REF!,7,FALSE),0)</f>
        <v>0</v>
      </c>
      <c r="H595" s="124">
        <f>G595*C595</f>
        <v>0</v>
      </c>
      <c r="I595" s="125"/>
      <c r="J595" s="126">
        <f>G595*1.19*(1+J$16)</f>
        <v>0</v>
      </c>
      <c r="K595" s="127">
        <v>500</v>
      </c>
      <c r="L595" s="125"/>
      <c r="M595" s="263"/>
      <c r="N595" s="264">
        <f>IF(AND((K595-J595&lt;0),M595&lt;&gt;""),M595-J595,K595-J595)</f>
        <v>500</v>
      </c>
      <c r="O595" s="129"/>
      <c r="P595" s="265"/>
      <c r="Q595" s="266"/>
    </row>
    <row r="596" spans="1:17" s="267" customFormat="1" ht="15" customHeight="1">
      <c r="A596" s="258" t="s">
        <v>285</v>
      </c>
      <c r="B596" s="116" t="s">
        <v>282</v>
      </c>
      <c r="C596" s="259">
        <v>120</v>
      </c>
      <c r="D596" s="260" t="s">
        <v>65</v>
      </c>
      <c r="E596" s="261">
        <f>G596/(1-F596)</f>
        <v>0</v>
      </c>
      <c r="F596" s="122">
        <v>0.40500000000000003</v>
      </c>
      <c r="G596" s="262">
        <f>IFERROR(VLOOKUP(A596,#REF!,7,FALSE),0)</f>
        <v>0</v>
      </c>
      <c r="H596" s="124">
        <f>G596*C596</f>
        <v>0</v>
      </c>
      <c r="J596" s="126">
        <f>G596*1.19*(1+J$16)</f>
        <v>0</v>
      </c>
      <c r="K596" s="127">
        <v>1600</v>
      </c>
      <c r="L596" s="125"/>
      <c r="M596" s="263"/>
      <c r="N596" s="264">
        <f>IF(AND((K596-J596&lt;0),M596&lt;&gt;""),M596-J596,K596-J596)</f>
        <v>1600</v>
      </c>
      <c r="O596" s="129"/>
      <c r="P596" s="265"/>
      <c r="Q596" s="266"/>
    </row>
    <row r="597" spans="1:17" ht="13">
      <c r="B597" s="105"/>
      <c r="C597" s="105"/>
      <c r="D597" s="22"/>
      <c r="F597" s="6"/>
    </row>
    <row r="598" spans="1:17" s="54" customFormat="1" ht="15" customHeight="1">
      <c r="A598" s="224" t="s">
        <v>86</v>
      </c>
      <c r="B598" s="106" t="s">
        <v>259</v>
      </c>
      <c r="C598" s="229">
        <v>12</v>
      </c>
      <c r="D598" s="210" t="s">
        <v>65</v>
      </c>
      <c r="E598" s="243">
        <f t="shared" ref="E598:E603" si="141">G598/(1-F598)</f>
        <v>0</v>
      </c>
      <c r="F598" s="88">
        <v>0.40500000000000003</v>
      </c>
      <c r="G598" s="200">
        <f>IFERROR(VLOOKUP(A598,#REF!,7,FALSE),0)</f>
        <v>0</v>
      </c>
      <c r="H598" s="71">
        <f t="shared" ref="H598:H603" si="142">G598*C598</f>
        <v>0</v>
      </c>
      <c r="J598" s="53">
        <f t="shared" ref="J598:J603" si="143">G598*1.19*(1+J$16)</f>
        <v>0</v>
      </c>
      <c r="K598" s="149">
        <v>600</v>
      </c>
      <c r="M598" s="255"/>
      <c r="N598" s="238">
        <f t="shared" ref="N598:N603" si="144">IF(AND((K598-J598&lt;0),M598&lt;&gt;""),M598-J598,K598-J598)</f>
        <v>600</v>
      </c>
      <c r="O598" s="90"/>
      <c r="P598" s="201"/>
      <c r="Q598" s="201"/>
    </row>
    <row r="599" spans="1:17" s="54" customFormat="1" ht="15" customHeight="1">
      <c r="A599" s="224" t="s">
        <v>258</v>
      </c>
      <c r="B599" s="106" t="s">
        <v>261</v>
      </c>
      <c r="C599" s="229">
        <v>50</v>
      </c>
      <c r="D599" s="210" t="s">
        <v>65</v>
      </c>
      <c r="E599" s="243">
        <f t="shared" si="141"/>
        <v>0</v>
      </c>
      <c r="F599" s="88">
        <v>0.40500000000000003</v>
      </c>
      <c r="G599" s="200">
        <f>IFERROR(VLOOKUP(A599,#REF!,7,FALSE),0)</f>
        <v>0</v>
      </c>
      <c r="H599" s="71">
        <f t="shared" si="142"/>
        <v>0</v>
      </c>
      <c r="J599" s="53">
        <f t="shared" si="143"/>
        <v>0</v>
      </c>
      <c r="K599" s="149">
        <v>650</v>
      </c>
      <c r="M599" s="255"/>
      <c r="N599" s="238">
        <f t="shared" si="144"/>
        <v>650</v>
      </c>
      <c r="O599" s="90"/>
      <c r="P599" s="201"/>
      <c r="Q599" s="201"/>
    </row>
    <row r="600" spans="1:17" s="54" customFormat="1" ht="15" customHeight="1">
      <c r="A600" s="224" t="s">
        <v>107</v>
      </c>
      <c r="B600" s="106" t="s">
        <v>179</v>
      </c>
      <c r="C600" s="229">
        <v>50</v>
      </c>
      <c r="D600" s="210" t="s">
        <v>65</v>
      </c>
      <c r="E600" s="243">
        <f t="shared" si="141"/>
        <v>0</v>
      </c>
      <c r="F600" s="88">
        <v>0.40500000000000003</v>
      </c>
      <c r="G600" s="200">
        <f>IFERROR(VLOOKUP(A600,#REF!,7,FALSE),0)</f>
        <v>0</v>
      </c>
      <c r="H600" s="71">
        <f t="shared" si="142"/>
        <v>0</v>
      </c>
      <c r="J600" s="53">
        <f t="shared" si="143"/>
        <v>0</v>
      </c>
      <c r="K600" s="149">
        <v>500</v>
      </c>
      <c r="M600" s="255"/>
      <c r="N600" s="238">
        <f t="shared" si="144"/>
        <v>500</v>
      </c>
      <c r="O600" s="90"/>
      <c r="P600" s="201"/>
      <c r="Q600" s="201"/>
    </row>
    <row r="601" spans="1:17" s="54" customFormat="1" ht="15" customHeight="1">
      <c r="A601" s="224" t="s">
        <v>245</v>
      </c>
      <c r="B601" s="106" t="s">
        <v>180</v>
      </c>
      <c r="C601" s="229">
        <v>50</v>
      </c>
      <c r="D601" s="210" t="s">
        <v>65</v>
      </c>
      <c r="E601" s="243">
        <f t="shared" si="141"/>
        <v>0</v>
      </c>
      <c r="F601" s="88">
        <v>0.40500000000000003</v>
      </c>
      <c r="G601" s="200">
        <f>IFERROR(VLOOKUP(A601,#REF!,7,FALSE),0)</f>
        <v>0</v>
      </c>
      <c r="H601" s="71">
        <f t="shared" si="142"/>
        <v>0</v>
      </c>
      <c r="J601" s="53">
        <f t="shared" si="143"/>
        <v>0</v>
      </c>
      <c r="K601" s="149">
        <v>550</v>
      </c>
      <c r="M601" s="255"/>
      <c r="N601" s="238">
        <f t="shared" si="144"/>
        <v>550</v>
      </c>
      <c r="O601" s="90"/>
      <c r="P601" s="201"/>
      <c r="Q601" s="201"/>
    </row>
    <row r="602" spans="1:17" s="54" customFormat="1" ht="15" customHeight="1">
      <c r="A602" s="224" t="s">
        <v>67</v>
      </c>
      <c r="B602" s="106" t="s">
        <v>181</v>
      </c>
      <c r="C602" s="229">
        <v>12</v>
      </c>
      <c r="D602" s="210" t="s">
        <v>65</v>
      </c>
      <c r="E602" s="243">
        <f t="shared" si="141"/>
        <v>0</v>
      </c>
      <c r="F602" s="88">
        <v>0.40500000000000003</v>
      </c>
      <c r="G602" s="200">
        <f>IFERROR(VLOOKUP(A602,#REF!,7,FALSE),0)</f>
        <v>0</v>
      </c>
      <c r="H602" s="71">
        <f t="shared" si="142"/>
        <v>0</v>
      </c>
      <c r="J602" s="53">
        <f t="shared" si="143"/>
        <v>0</v>
      </c>
      <c r="K602" s="149">
        <v>0</v>
      </c>
      <c r="M602" s="255"/>
      <c r="N602" s="238">
        <f t="shared" si="144"/>
        <v>0</v>
      </c>
      <c r="O602" s="90"/>
      <c r="P602" s="201"/>
      <c r="Q602" s="201"/>
    </row>
    <row r="603" spans="1:17" s="54" customFormat="1" ht="15" customHeight="1">
      <c r="A603" s="224" t="s">
        <v>104</v>
      </c>
      <c r="B603" s="106" t="s">
        <v>274</v>
      </c>
      <c r="C603" s="254">
        <v>36</v>
      </c>
      <c r="D603" s="210" t="s">
        <v>65</v>
      </c>
      <c r="E603" s="243">
        <f t="shared" si="141"/>
        <v>1200</v>
      </c>
      <c r="F603" s="88">
        <v>0.40500000000000003</v>
      </c>
      <c r="G603" s="200">
        <v>714</v>
      </c>
      <c r="H603" s="71">
        <f t="shared" si="142"/>
        <v>25704</v>
      </c>
      <c r="J603" s="53">
        <f t="shared" si="143"/>
        <v>1232.0069999999998</v>
      </c>
      <c r="K603" s="244">
        <v>1300</v>
      </c>
      <c r="M603" s="245"/>
      <c r="N603" s="238">
        <f t="shared" si="144"/>
        <v>67.993000000000166</v>
      </c>
      <c r="O603" s="90"/>
      <c r="P603" s="201"/>
    </row>
    <row r="604" spans="1:17" s="54" customFormat="1" ht="15" customHeight="1">
      <c r="A604" s="246"/>
      <c r="B604" s="102"/>
      <c r="C604" s="247"/>
      <c r="D604" s="248"/>
      <c r="E604" s="241"/>
      <c r="F604" s="249"/>
      <c r="G604" s="172"/>
      <c r="H604" s="40"/>
      <c r="I604" s="21"/>
      <c r="J604" s="42"/>
      <c r="K604" s="250"/>
      <c r="L604" s="21"/>
      <c r="M604" s="251"/>
      <c r="N604" s="252"/>
      <c r="O604" s="74"/>
      <c r="P604" s="171"/>
    </row>
    <row r="605" spans="1:17" s="54" customFormat="1" ht="15" customHeight="1">
      <c r="A605" s="224" t="s">
        <v>122</v>
      </c>
      <c r="B605" s="106" t="s">
        <v>273</v>
      </c>
      <c r="C605" s="242">
        <v>12</v>
      </c>
      <c r="D605" s="210" t="s">
        <v>65</v>
      </c>
      <c r="E605" s="243"/>
      <c r="F605" s="88">
        <v>0.40500000000000003</v>
      </c>
      <c r="G605" s="200"/>
      <c r="H605" s="71">
        <f t="shared" ref="H605:H610" si="145">G605*C605</f>
        <v>0</v>
      </c>
      <c r="J605" s="53">
        <f t="shared" ref="J605:J610" si="146">G605*1.19*(1+J$16)</f>
        <v>0</v>
      </c>
      <c r="K605" s="244">
        <v>3690.0000000000005</v>
      </c>
      <c r="M605" s="245"/>
      <c r="N605" s="238">
        <f t="shared" ref="N605:N610" si="147">IF(AND((K605-J605&lt;0),M605&lt;&gt;""),M605-J605,K605-J605)</f>
        <v>3690.0000000000005</v>
      </c>
      <c r="O605" s="90"/>
      <c r="P605" s="201"/>
    </row>
    <row r="606" spans="1:17" s="54" customFormat="1" ht="15" customHeight="1">
      <c r="A606" s="224" t="s">
        <v>60</v>
      </c>
      <c r="B606" s="106" t="s">
        <v>275</v>
      </c>
      <c r="C606" s="253">
        <v>144</v>
      </c>
      <c r="D606" s="210" t="s">
        <v>65</v>
      </c>
      <c r="E606" s="243"/>
      <c r="F606" s="88">
        <v>0.40500000000000003</v>
      </c>
      <c r="G606" s="200"/>
      <c r="H606" s="71">
        <f t="shared" si="145"/>
        <v>0</v>
      </c>
      <c r="J606" s="53">
        <f t="shared" si="146"/>
        <v>0</v>
      </c>
      <c r="K606" s="244">
        <v>800</v>
      </c>
      <c r="M606" s="245"/>
      <c r="N606" s="238">
        <f t="shared" si="147"/>
        <v>800</v>
      </c>
      <c r="O606" s="90"/>
      <c r="P606" s="201"/>
    </row>
    <row r="607" spans="1:17" s="54" customFormat="1" ht="15" customHeight="1">
      <c r="A607" s="224" t="s">
        <v>258</v>
      </c>
      <c r="B607" s="106" t="s">
        <v>276</v>
      </c>
      <c r="C607" s="253">
        <v>50</v>
      </c>
      <c r="D607" s="210" t="s">
        <v>65</v>
      </c>
      <c r="E607" s="243"/>
      <c r="F607" s="88">
        <v>0.40500000000000003</v>
      </c>
      <c r="G607" s="200"/>
      <c r="H607" s="71">
        <f t="shared" si="145"/>
        <v>0</v>
      </c>
      <c r="J607" s="53">
        <f t="shared" si="146"/>
        <v>0</v>
      </c>
      <c r="K607" s="244">
        <v>538</v>
      </c>
      <c r="M607" s="245"/>
      <c r="N607" s="238">
        <f t="shared" si="147"/>
        <v>538</v>
      </c>
      <c r="O607" s="90"/>
      <c r="P607" s="201"/>
    </row>
    <row r="608" spans="1:17" s="54" customFormat="1" ht="15" customHeight="1">
      <c r="A608" s="224" t="s">
        <v>107</v>
      </c>
      <c r="B608" s="106" t="s">
        <v>277</v>
      </c>
      <c r="C608" s="253">
        <v>50</v>
      </c>
      <c r="D608" s="210" t="s">
        <v>65</v>
      </c>
      <c r="E608" s="243"/>
      <c r="F608" s="88">
        <v>0.40500000000000003</v>
      </c>
      <c r="G608" s="200"/>
      <c r="H608" s="71">
        <f t="shared" si="145"/>
        <v>0</v>
      </c>
      <c r="J608" s="53">
        <f t="shared" si="146"/>
        <v>0</v>
      </c>
      <c r="K608" s="244">
        <v>454</v>
      </c>
      <c r="M608" s="245"/>
      <c r="N608" s="238">
        <f t="shared" si="147"/>
        <v>454</v>
      </c>
      <c r="O608" s="90"/>
      <c r="P608" s="201"/>
    </row>
    <row r="609" spans="1:16" s="54" customFormat="1" ht="15" customHeight="1">
      <c r="A609" s="224" t="s">
        <v>245</v>
      </c>
      <c r="B609" s="106" t="s">
        <v>278</v>
      </c>
      <c r="C609" s="253">
        <v>50</v>
      </c>
      <c r="D609" s="210" t="s">
        <v>65</v>
      </c>
      <c r="E609" s="243"/>
      <c r="F609" s="88">
        <v>0.40500000000000003</v>
      </c>
      <c r="G609" s="200"/>
      <c r="H609" s="71">
        <f t="shared" si="145"/>
        <v>0</v>
      </c>
      <c r="J609" s="53">
        <f t="shared" si="146"/>
        <v>0</v>
      </c>
      <c r="K609" s="244">
        <v>515</v>
      </c>
      <c r="M609" s="245"/>
      <c r="N609" s="238">
        <f t="shared" si="147"/>
        <v>515</v>
      </c>
      <c r="O609" s="90"/>
      <c r="P609" s="201"/>
    </row>
    <row r="610" spans="1:16" s="54" customFormat="1" ht="15" customHeight="1">
      <c r="A610" s="224" t="s">
        <v>246</v>
      </c>
      <c r="B610" s="106" t="s">
        <v>279</v>
      </c>
      <c r="C610" s="253">
        <v>12</v>
      </c>
      <c r="D610" s="210" t="s">
        <v>65</v>
      </c>
      <c r="E610" s="243"/>
      <c r="F610" s="88">
        <v>0.40500000000000003</v>
      </c>
      <c r="G610" s="200"/>
      <c r="H610" s="71">
        <f t="shared" si="145"/>
        <v>0</v>
      </c>
      <c r="J610" s="53">
        <f t="shared" si="146"/>
        <v>0</v>
      </c>
      <c r="K610" s="244">
        <v>2980</v>
      </c>
      <c r="M610" s="245"/>
      <c r="N610" s="238">
        <f t="shared" si="147"/>
        <v>2980</v>
      </c>
      <c r="O610" s="90"/>
      <c r="P610" s="201"/>
    </row>
    <row r="611" spans="1:16" ht="13">
      <c r="B611" s="105"/>
      <c r="C611" s="105"/>
      <c r="D611" s="22"/>
      <c r="F611" s="6"/>
    </row>
    <row r="612" spans="1:16" s="54" customFormat="1" ht="15" customHeight="1">
      <c r="A612" s="223" t="s">
        <v>246</v>
      </c>
      <c r="B612" s="101" t="s">
        <v>269</v>
      </c>
      <c r="C612" s="234">
        <v>12</v>
      </c>
      <c r="D612" s="207" t="s">
        <v>65</v>
      </c>
      <c r="E612" s="241">
        <f>G612/(1-F612)</f>
        <v>2980</v>
      </c>
      <c r="F612" s="83">
        <v>0.40500000000000003</v>
      </c>
      <c r="G612" s="172">
        <v>1773.1</v>
      </c>
      <c r="H612" s="70">
        <f>G612*C612</f>
        <v>21277.199999999997</v>
      </c>
      <c r="J612" s="42">
        <f>G612*1.19*(1+J$16)</f>
        <v>3059.4840499999991</v>
      </c>
      <c r="K612" s="73">
        <v>3100</v>
      </c>
      <c r="L612" s="21"/>
      <c r="M612" s="230"/>
      <c r="N612" s="231">
        <f>IF(AND((K612-J612&lt;0),M612&lt;&gt;""),M612-J612,K612-J612)</f>
        <v>40.515950000000885</v>
      </c>
      <c r="O612" s="74"/>
      <c r="P612" s="171"/>
    </row>
    <row r="613" spans="1:16" ht="13">
      <c r="A613" s="96" t="s">
        <v>272</v>
      </c>
      <c r="B613" s="105"/>
      <c r="C613" s="105"/>
      <c r="D613" s="22"/>
      <c r="F613" s="6"/>
    </row>
    <row r="614" spans="1:16" s="54" customFormat="1" ht="15" customHeight="1">
      <c r="A614" s="224" t="s">
        <v>60</v>
      </c>
      <c r="B614" s="106" t="s">
        <v>255</v>
      </c>
      <c r="C614" s="235">
        <v>144</v>
      </c>
      <c r="D614" s="210" t="s">
        <v>65</v>
      </c>
      <c r="E614" s="199"/>
      <c r="F614" s="88">
        <v>0.40500000000000003</v>
      </c>
      <c r="G614" s="200"/>
      <c r="H614" s="71">
        <f t="shared" ref="H614:H620" si="148">G614*C614</f>
        <v>0</v>
      </c>
      <c r="J614" s="53">
        <f t="shared" ref="J614:J620" si="149">G614*1.19*(1+J$16)</f>
        <v>0</v>
      </c>
      <c r="K614" s="236">
        <v>1000</v>
      </c>
      <c r="M614" s="237"/>
      <c r="N614" s="238">
        <f t="shared" ref="N614:N620" si="150">IF(AND((K614-J614&lt;0),M614&lt;&gt;""),M614-J614,K614-J614)</f>
        <v>1000</v>
      </c>
      <c r="O614" s="90"/>
      <c r="P614" s="201"/>
    </row>
    <row r="615" spans="1:16" s="54" customFormat="1" ht="15" customHeight="1">
      <c r="A615" s="224" t="s">
        <v>258</v>
      </c>
      <c r="B615" s="106" t="s">
        <v>265</v>
      </c>
      <c r="C615" s="235">
        <v>50</v>
      </c>
      <c r="D615" s="210" t="s">
        <v>65</v>
      </c>
      <c r="E615" s="199"/>
      <c r="F615" s="88">
        <v>0.40500000000000003</v>
      </c>
      <c r="G615" s="200"/>
      <c r="H615" s="71">
        <f t="shared" si="148"/>
        <v>0</v>
      </c>
      <c r="J615" s="53">
        <f t="shared" si="149"/>
        <v>0</v>
      </c>
      <c r="K615" s="236">
        <v>650</v>
      </c>
      <c r="M615" s="237"/>
      <c r="N615" s="238">
        <f t="shared" si="150"/>
        <v>650</v>
      </c>
      <c r="O615" s="90"/>
      <c r="P615" s="201"/>
    </row>
    <row r="616" spans="1:16" s="54" customFormat="1" ht="15" customHeight="1">
      <c r="A616" s="224" t="s">
        <v>271</v>
      </c>
      <c r="B616" s="106" t="s">
        <v>266</v>
      </c>
      <c r="C616" s="235">
        <v>50</v>
      </c>
      <c r="D616" s="210" t="s">
        <v>65</v>
      </c>
      <c r="E616" s="199"/>
      <c r="F616" s="88">
        <v>0.40500000000000003</v>
      </c>
      <c r="G616" s="200"/>
      <c r="H616" s="71">
        <f t="shared" si="148"/>
        <v>0</v>
      </c>
      <c r="J616" s="53">
        <f t="shared" si="149"/>
        <v>0</v>
      </c>
      <c r="K616" s="236">
        <v>800</v>
      </c>
      <c r="M616" s="237"/>
      <c r="N616" s="238">
        <f t="shared" si="150"/>
        <v>800</v>
      </c>
      <c r="O616" s="90"/>
      <c r="P616" s="201"/>
    </row>
    <row r="617" spans="1:16" s="54" customFormat="1" ht="15" customHeight="1">
      <c r="A617" s="224" t="s">
        <v>107</v>
      </c>
      <c r="B617" s="106" t="s">
        <v>267</v>
      </c>
      <c r="C617" s="235">
        <v>50</v>
      </c>
      <c r="D617" s="210" t="s">
        <v>65</v>
      </c>
      <c r="E617" s="199"/>
      <c r="F617" s="88">
        <v>0.40500000000000003</v>
      </c>
      <c r="G617" s="200"/>
      <c r="H617" s="71">
        <f t="shared" si="148"/>
        <v>0</v>
      </c>
      <c r="J617" s="53">
        <f t="shared" si="149"/>
        <v>0</v>
      </c>
      <c r="K617" s="236">
        <v>500</v>
      </c>
      <c r="M617" s="237"/>
      <c r="N617" s="238">
        <f t="shared" si="150"/>
        <v>500</v>
      </c>
      <c r="O617" s="90"/>
      <c r="P617" s="201"/>
    </row>
    <row r="618" spans="1:16" s="54" customFormat="1" ht="15" customHeight="1">
      <c r="A618" s="224" t="s">
        <v>245</v>
      </c>
      <c r="B618" s="106" t="s">
        <v>268</v>
      </c>
      <c r="C618" s="235">
        <v>50</v>
      </c>
      <c r="D618" s="210" t="s">
        <v>65</v>
      </c>
      <c r="E618" s="199"/>
      <c r="F618" s="88">
        <v>0.40500000000000003</v>
      </c>
      <c r="G618" s="200"/>
      <c r="H618" s="71">
        <f t="shared" si="148"/>
        <v>0</v>
      </c>
      <c r="J618" s="53">
        <f t="shared" si="149"/>
        <v>0</v>
      </c>
      <c r="K618" s="236">
        <v>550</v>
      </c>
      <c r="M618" s="237"/>
      <c r="N618" s="238">
        <f t="shared" si="150"/>
        <v>550</v>
      </c>
      <c r="O618" s="90"/>
      <c r="P618" s="201"/>
    </row>
    <row r="619" spans="1:16" s="54" customFormat="1" ht="15" customHeight="1">
      <c r="A619" s="239" t="s">
        <v>75</v>
      </c>
      <c r="B619" s="106" t="s">
        <v>187</v>
      </c>
      <c r="C619" s="240">
        <v>1000</v>
      </c>
      <c r="D619" s="210" t="s">
        <v>65</v>
      </c>
      <c r="E619" s="199"/>
      <c r="F619" s="88">
        <v>0.40500000000000003</v>
      </c>
      <c r="G619" s="200"/>
      <c r="H619" s="71">
        <f t="shared" si="148"/>
        <v>0</v>
      </c>
      <c r="J619" s="53">
        <f t="shared" si="149"/>
        <v>0</v>
      </c>
      <c r="K619" s="236">
        <v>10</v>
      </c>
      <c r="M619" s="237"/>
      <c r="N619" s="238">
        <f t="shared" si="150"/>
        <v>10</v>
      </c>
      <c r="O619" s="90"/>
      <c r="P619" s="201"/>
    </row>
    <row r="620" spans="1:16" s="54" customFormat="1" ht="13.25" customHeight="1">
      <c r="A620" s="227" t="s">
        <v>132</v>
      </c>
      <c r="B620" s="106" t="s">
        <v>270</v>
      </c>
      <c r="C620" s="235">
        <v>1</v>
      </c>
      <c r="D620" s="210" t="s">
        <v>65</v>
      </c>
      <c r="E620" s="199"/>
      <c r="F620" s="88">
        <v>0.40500000000000003</v>
      </c>
      <c r="G620" s="200">
        <v>8160.43</v>
      </c>
      <c r="H620" s="71">
        <f t="shared" si="148"/>
        <v>8160.43</v>
      </c>
      <c r="J620" s="53">
        <f t="shared" si="149"/>
        <v>14080.821965000001</v>
      </c>
      <c r="K620" s="236">
        <v>150</v>
      </c>
      <c r="M620" s="237"/>
      <c r="N620" s="238">
        <f t="shared" si="150"/>
        <v>-13930.821965000001</v>
      </c>
      <c r="O620" s="90"/>
      <c r="P620" s="201"/>
    </row>
    <row r="621" spans="1:16" ht="13">
      <c r="B621" s="105"/>
      <c r="C621" s="105"/>
      <c r="D621" s="22"/>
      <c r="F621" s="6"/>
    </row>
    <row r="622" spans="1:16" ht="13">
      <c r="A622" s="96" t="s">
        <v>262</v>
      </c>
      <c r="B622" s="105"/>
      <c r="C622" s="105"/>
      <c r="D622" s="22"/>
      <c r="F622" s="6"/>
    </row>
    <row r="623" spans="1:16" s="54" customFormat="1" ht="15" customHeight="1">
      <c r="A623" s="224" t="s">
        <v>86</v>
      </c>
      <c r="B623" s="225" t="s">
        <v>259</v>
      </c>
      <c r="C623" s="226">
        <v>24</v>
      </c>
      <c r="D623" s="210" t="s">
        <v>65</v>
      </c>
      <c r="E623" s="199">
        <f>G570</f>
        <v>0</v>
      </c>
      <c r="F623" s="88">
        <v>0.40500000000000003</v>
      </c>
      <c r="G623" s="200"/>
      <c r="H623" s="71">
        <f t="shared" ref="H623:H633" si="151">G623*C623</f>
        <v>0</v>
      </c>
      <c r="J623" s="53">
        <f t="shared" ref="J623:J633" si="152">G623*1.19*(1+J$16)</f>
        <v>0</v>
      </c>
      <c r="K623" s="149">
        <v>600</v>
      </c>
      <c r="M623" s="55"/>
      <c r="N623" s="55">
        <f t="shared" ref="N623:N633" si="153">K623-J623</f>
        <v>600</v>
      </c>
      <c r="O623" s="90"/>
      <c r="P623" s="201"/>
    </row>
    <row r="624" spans="1:16" s="54" customFormat="1" ht="15" customHeight="1">
      <c r="A624" s="224" t="s">
        <v>104</v>
      </c>
      <c r="B624" s="106" t="s">
        <v>260</v>
      </c>
      <c r="C624" s="226">
        <v>24</v>
      </c>
      <c r="D624" s="210" t="s">
        <v>65</v>
      </c>
      <c r="E624" s="199">
        <f t="shared" ref="E624:E633" si="154">G624/(1-0.405)</f>
        <v>0</v>
      </c>
      <c r="F624" s="88">
        <v>0.40500000000000003</v>
      </c>
      <c r="G624" s="200"/>
      <c r="H624" s="71">
        <f t="shared" si="151"/>
        <v>0</v>
      </c>
      <c r="J624" s="53">
        <f t="shared" si="152"/>
        <v>0</v>
      </c>
      <c r="K624" s="149">
        <v>1300</v>
      </c>
      <c r="M624" s="55"/>
      <c r="N624" s="55">
        <f t="shared" si="153"/>
        <v>1300</v>
      </c>
      <c r="O624" s="90"/>
      <c r="P624" s="201"/>
    </row>
    <row r="625" spans="1:16" s="54" customFormat="1" ht="15" customHeight="1">
      <c r="A625" s="224" t="s">
        <v>164</v>
      </c>
      <c r="B625" s="106" t="s">
        <v>177</v>
      </c>
      <c r="C625" s="226">
        <v>36</v>
      </c>
      <c r="D625" s="210" t="s">
        <v>65</v>
      </c>
      <c r="E625" s="199">
        <f t="shared" si="154"/>
        <v>0</v>
      </c>
      <c r="F625" s="88">
        <v>0.40500000000000003</v>
      </c>
      <c r="G625" s="200"/>
      <c r="H625" s="71">
        <f t="shared" si="151"/>
        <v>0</v>
      </c>
      <c r="J625" s="53">
        <f t="shared" si="152"/>
        <v>0</v>
      </c>
      <c r="K625" s="149">
        <v>1850</v>
      </c>
      <c r="M625" s="55"/>
      <c r="N625" s="55">
        <f t="shared" si="153"/>
        <v>1850</v>
      </c>
      <c r="O625" s="90"/>
      <c r="P625" s="201"/>
    </row>
    <row r="626" spans="1:16" s="54" customFormat="1" ht="15" customHeight="1">
      <c r="A626" s="224" t="s">
        <v>74</v>
      </c>
      <c r="B626" s="106" t="s">
        <v>253</v>
      </c>
      <c r="C626" s="226">
        <v>12</v>
      </c>
      <c r="D626" s="210" t="s">
        <v>65</v>
      </c>
      <c r="E626" s="199">
        <f t="shared" si="154"/>
        <v>0</v>
      </c>
      <c r="F626" s="88">
        <v>0.40500000000000003</v>
      </c>
      <c r="G626" s="200"/>
      <c r="H626" s="71">
        <f t="shared" si="151"/>
        <v>0</v>
      </c>
      <c r="J626" s="53">
        <f t="shared" si="152"/>
        <v>0</v>
      </c>
      <c r="K626" s="149">
        <v>6800</v>
      </c>
      <c r="M626" s="55"/>
      <c r="N626" s="55">
        <f t="shared" si="153"/>
        <v>6800</v>
      </c>
      <c r="O626" s="90"/>
      <c r="P626" s="201"/>
    </row>
    <row r="627" spans="1:16" s="54" customFormat="1" ht="15" customHeight="1">
      <c r="A627" s="227" t="s">
        <v>258</v>
      </c>
      <c r="B627" s="106" t="s">
        <v>261</v>
      </c>
      <c r="C627" s="226">
        <v>50</v>
      </c>
      <c r="D627" s="210" t="s">
        <v>65</v>
      </c>
      <c r="E627" s="199">
        <f t="shared" si="154"/>
        <v>0</v>
      </c>
      <c r="F627" s="88">
        <v>0.40500000000000003</v>
      </c>
      <c r="G627" s="200"/>
      <c r="H627" s="71">
        <f t="shared" si="151"/>
        <v>0</v>
      </c>
      <c r="J627" s="53">
        <f t="shared" si="152"/>
        <v>0</v>
      </c>
      <c r="K627" s="149">
        <v>650</v>
      </c>
      <c r="M627" s="55"/>
      <c r="N627" s="55">
        <f t="shared" si="153"/>
        <v>650</v>
      </c>
      <c r="O627" s="90"/>
      <c r="P627" s="201"/>
    </row>
    <row r="628" spans="1:16" s="54" customFormat="1" ht="15" customHeight="1">
      <c r="A628" s="227" t="s">
        <v>107</v>
      </c>
      <c r="B628" s="106" t="s">
        <v>179</v>
      </c>
      <c r="C628" s="226">
        <v>16</v>
      </c>
      <c r="D628" s="210" t="s">
        <v>65</v>
      </c>
      <c r="E628" s="199">
        <f t="shared" si="154"/>
        <v>0</v>
      </c>
      <c r="F628" s="88">
        <v>0.40500000000000003</v>
      </c>
      <c r="G628" s="200"/>
      <c r="H628" s="71">
        <f t="shared" si="151"/>
        <v>0</v>
      </c>
      <c r="J628" s="53">
        <f t="shared" si="152"/>
        <v>0</v>
      </c>
      <c r="K628" s="149">
        <v>500</v>
      </c>
      <c r="M628" s="55"/>
      <c r="N628" s="55">
        <f t="shared" si="153"/>
        <v>500</v>
      </c>
      <c r="O628" s="90"/>
      <c r="P628" s="201"/>
    </row>
    <row r="629" spans="1:16" s="54" customFormat="1" ht="15" customHeight="1">
      <c r="A629" s="227" t="s">
        <v>67</v>
      </c>
      <c r="B629" s="106" t="s">
        <v>181</v>
      </c>
      <c r="C629" s="226">
        <v>12</v>
      </c>
      <c r="D629" s="210" t="s">
        <v>65</v>
      </c>
      <c r="E629" s="199">
        <f t="shared" si="154"/>
        <v>0</v>
      </c>
      <c r="F629" s="88">
        <v>0.40500000000000003</v>
      </c>
      <c r="G629" s="200"/>
      <c r="H629" s="71">
        <f t="shared" si="151"/>
        <v>0</v>
      </c>
      <c r="J629" s="53">
        <f t="shared" si="152"/>
        <v>0</v>
      </c>
      <c r="K629" s="149">
        <v>1800</v>
      </c>
      <c r="M629" s="55"/>
      <c r="N629" s="55">
        <f t="shared" si="153"/>
        <v>1800</v>
      </c>
      <c r="O629" s="90"/>
      <c r="P629" s="201"/>
    </row>
    <row r="630" spans="1:16" s="54" customFormat="1" ht="15" customHeight="1" thickBot="1">
      <c r="A630" s="227" t="s">
        <v>131</v>
      </c>
      <c r="B630" s="167" t="s">
        <v>256</v>
      </c>
      <c r="C630" s="226">
        <v>200</v>
      </c>
      <c r="D630" s="210" t="s">
        <v>65</v>
      </c>
      <c r="E630" s="226">
        <f t="shared" si="154"/>
        <v>0</v>
      </c>
      <c r="F630" s="50">
        <v>0.40500000000000003</v>
      </c>
      <c r="G630" s="228"/>
      <c r="H630" s="71">
        <f t="shared" si="151"/>
        <v>0</v>
      </c>
      <c r="I630" s="213"/>
      <c r="J630" s="168">
        <f t="shared" si="152"/>
        <v>0</v>
      </c>
      <c r="K630" s="79">
        <v>100</v>
      </c>
      <c r="M630" s="55"/>
      <c r="N630" s="55">
        <f t="shared" si="153"/>
        <v>100</v>
      </c>
      <c r="O630" s="90"/>
      <c r="P630" s="201"/>
    </row>
    <row r="631" spans="1:16" s="54" customFormat="1" ht="15" customHeight="1">
      <c r="A631" s="227" t="s">
        <v>133</v>
      </c>
      <c r="B631" s="167" t="s">
        <v>204</v>
      </c>
      <c r="C631" s="226">
        <v>100</v>
      </c>
      <c r="D631" s="210" t="s">
        <v>65</v>
      </c>
      <c r="E631" s="226">
        <f t="shared" si="154"/>
        <v>0</v>
      </c>
      <c r="F631" s="50">
        <v>0.40500000000000003</v>
      </c>
      <c r="G631" s="228"/>
      <c r="H631" s="71">
        <f t="shared" si="151"/>
        <v>0</v>
      </c>
      <c r="J631" s="168">
        <f t="shared" si="152"/>
        <v>0</v>
      </c>
      <c r="K631" s="79">
        <v>150</v>
      </c>
      <c r="M631" s="55"/>
      <c r="N631" s="55">
        <f t="shared" si="153"/>
        <v>150</v>
      </c>
      <c r="O631" s="90"/>
      <c r="P631" s="201"/>
    </row>
    <row r="632" spans="1:16" s="54" customFormat="1" ht="15" customHeight="1">
      <c r="A632" s="227" t="s">
        <v>75</v>
      </c>
      <c r="B632" s="167" t="s">
        <v>187</v>
      </c>
      <c r="C632" s="229">
        <v>1000</v>
      </c>
      <c r="D632" s="210" t="s">
        <v>65</v>
      </c>
      <c r="E632" s="226">
        <f t="shared" si="154"/>
        <v>0</v>
      </c>
      <c r="F632" s="50">
        <v>0.40500000000000003</v>
      </c>
      <c r="G632" s="228"/>
      <c r="H632" s="71">
        <f t="shared" si="151"/>
        <v>0</v>
      </c>
      <c r="J632" s="168">
        <f t="shared" si="152"/>
        <v>0</v>
      </c>
      <c r="K632" s="79">
        <v>10</v>
      </c>
      <c r="M632" s="55"/>
      <c r="N632" s="55">
        <f t="shared" si="153"/>
        <v>10</v>
      </c>
      <c r="O632" s="90"/>
      <c r="P632" s="201"/>
    </row>
    <row r="633" spans="1:16" s="54" customFormat="1" ht="15" customHeight="1">
      <c r="A633" s="227" t="s">
        <v>109</v>
      </c>
      <c r="B633" s="167" t="s">
        <v>188</v>
      </c>
      <c r="C633" s="229">
        <v>1000</v>
      </c>
      <c r="D633" s="210" t="s">
        <v>65</v>
      </c>
      <c r="E633" s="226">
        <f t="shared" si="154"/>
        <v>0</v>
      </c>
      <c r="F633" s="50">
        <v>0.40500000000000003</v>
      </c>
      <c r="G633" s="228"/>
      <c r="H633" s="71">
        <f t="shared" si="151"/>
        <v>0</v>
      </c>
      <c r="J633" s="168">
        <f t="shared" si="152"/>
        <v>0</v>
      </c>
      <c r="K633" s="79">
        <v>10</v>
      </c>
      <c r="M633" s="55"/>
      <c r="N633" s="55">
        <f t="shared" si="153"/>
        <v>10</v>
      </c>
      <c r="O633" s="90"/>
      <c r="P633" s="201"/>
    </row>
    <row r="634" spans="1:16" ht="13">
      <c r="B634" s="105"/>
      <c r="C634" s="105"/>
      <c r="D634" s="22"/>
      <c r="F634" s="6"/>
    </row>
    <row r="635" spans="1:16" ht="13">
      <c r="A635" s="94" t="s">
        <v>257</v>
      </c>
      <c r="B635" s="105"/>
      <c r="C635" s="105"/>
      <c r="D635" s="22"/>
      <c r="F635" s="6"/>
    </row>
    <row r="636" spans="1:16" s="54" customFormat="1" ht="15" customHeight="1">
      <c r="A636" s="208">
        <v>11700310</v>
      </c>
      <c r="B636" s="106" t="s">
        <v>251</v>
      </c>
      <c r="C636" s="209">
        <v>12</v>
      </c>
      <c r="D636" s="210" t="s">
        <v>65</v>
      </c>
      <c r="E636" s="199">
        <f t="shared" ref="E636:E641" si="155">G636/(1-0.405)</f>
        <v>0</v>
      </c>
      <c r="F636" s="88">
        <v>0.40500000000000003</v>
      </c>
      <c r="G636" s="200"/>
      <c r="H636" s="71">
        <f t="shared" ref="H636:H644" si="156">G636*C636</f>
        <v>0</v>
      </c>
      <c r="J636" s="53">
        <f t="shared" ref="J636:J644" si="157">G636*1.19*(1+J$16)</f>
        <v>0</v>
      </c>
      <c r="K636" s="211">
        <v>1200</v>
      </c>
      <c r="M636" s="55"/>
      <c r="N636" s="55">
        <f t="shared" ref="N636:N644" si="158">K636-J636</f>
        <v>1200</v>
      </c>
      <c r="O636" s="90"/>
      <c r="P636" s="201"/>
    </row>
    <row r="637" spans="1:16" s="54" customFormat="1" ht="15" customHeight="1">
      <c r="A637" s="208">
        <v>51180100</v>
      </c>
      <c r="B637" s="106" t="s">
        <v>252</v>
      </c>
      <c r="C637" s="209">
        <v>12</v>
      </c>
      <c r="D637" s="210" t="s">
        <v>65</v>
      </c>
      <c r="E637" s="199">
        <f t="shared" si="155"/>
        <v>0</v>
      </c>
      <c r="F637" s="88">
        <v>0.40500000000000003</v>
      </c>
      <c r="G637" s="200"/>
      <c r="H637" s="71">
        <f t="shared" si="156"/>
        <v>0</v>
      </c>
      <c r="J637" s="53">
        <f t="shared" si="157"/>
        <v>0</v>
      </c>
      <c r="K637" s="211">
        <v>11000</v>
      </c>
      <c r="M637" s="55"/>
      <c r="N637" s="55">
        <f t="shared" si="158"/>
        <v>11000</v>
      </c>
      <c r="O637" s="90"/>
      <c r="P637" s="201"/>
    </row>
    <row r="638" spans="1:16" s="54" customFormat="1" ht="15" customHeight="1">
      <c r="A638" s="208">
        <v>53000005</v>
      </c>
      <c r="B638" s="106" t="s">
        <v>254</v>
      </c>
      <c r="C638" s="209">
        <v>20</v>
      </c>
      <c r="D638" s="210" t="s">
        <v>65</v>
      </c>
      <c r="E638" s="199">
        <f t="shared" si="155"/>
        <v>0</v>
      </c>
      <c r="F638" s="88">
        <v>0.40500000000000003</v>
      </c>
      <c r="G638" s="200"/>
      <c r="H638" s="71">
        <f t="shared" si="156"/>
        <v>0</v>
      </c>
      <c r="J638" s="53">
        <f t="shared" si="157"/>
        <v>0</v>
      </c>
      <c r="K638" s="211">
        <v>1500</v>
      </c>
      <c r="M638" s="55"/>
      <c r="N638" s="55">
        <f t="shared" si="158"/>
        <v>1500</v>
      </c>
      <c r="O638" s="90"/>
      <c r="P638" s="201"/>
    </row>
    <row r="639" spans="1:16" s="54" customFormat="1" ht="15" customHeight="1">
      <c r="A639" s="208">
        <v>51335019</v>
      </c>
      <c r="B639" s="106" t="s">
        <v>179</v>
      </c>
      <c r="C639" s="209">
        <v>50</v>
      </c>
      <c r="D639" s="210" t="s">
        <v>65</v>
      </c>
      <c r="E639" s="199">
        <f t="shared" si="155"/>
        <v>0</v>
      </c>
      <c r="F639" s="88">
        <v>0.40500000000000003</v>
      </c>
      <c r="G639" s="200"/>
      <c r="H639" s="71">
        <f t="shared" si="156"/>
        <v>0</v>
      </c>
      <c r="J639" s="140">
        <f t="shared" si="157"/>
        <v>0</v>
      </c>
      <c r="K639" s="219">
        <v>500</v>
      </c>
      <c r="M639" s="55"/>
      <c r="N639" s="55">
        <f t="shared" si="158"/>
        <v>500</v>
      </c>
      <c r="O639" s="90"/>
      <c r="P639" s="201"/>
    </row>
    <row r="640" spans="1:16" s="54" customFormat="1" ht="15" customHeight="1">
      <c r="A640" s="208">
        <v>51335020</v>
      </c>
      <c r="B640" s="106" t="s">
        <v>180</v>
      </c>
      <c r="C640" s="209">
        <v>50</v>
      </c>
      <c r="D640" s="210" t="s">
        <v>65</v>
      </c>
      <c r="E640" s="199">
        <f t="shared" si="155"/>
        <v>0</v>
      </c>
      <c r="F640" s="88">
        <v>0.40500000000000003</v>
      </c>
      <c r="G640" s="200"/>
      <c r="H640" s="71">
        <f t="shared" si="156"/>
        <v>0</v>
      </c>
      <c r="J640" s="53">
        <f t="shared" si="157"/>
        <v>0</v>
      </c>
      <c r="K640" s="211">
        <v>550</v>
      </c>
      <c r="M640" s="55"/>
      <c r="N640" s="55">
        <f t="shared" si="158"/>
        <v>550</v>
      </c>
      <c r="O640" s="90"/>
      <c r="P640" s="201"/>
    </row>
    <row r="641" spans="1:16" s="54" customFormat="1" ht="15" customHeight="1">
      <c r="A641" s="208">
        <v>50960290</v>
      </c>
      <c r="B641" s="106" t="s">
        <v>181</v>
      </c>
      <c r="C641" s="209">
        <v>12</v>
      </c>
      <c r="D641" s="210" t="s">
        <v>65</v>
      </c>
      <c r="E641" s="199">
        <f t="shared" si="155"/>
        <v>0</v>
      </c>
      <c r="F641" s="88">
        <v>0.40500000000000003</v>
      </c>
      <c r="G641" s="200"/>
      <c r="H641" s="71">
        <f t="shared" si="156"/>
        <v>0</v>
      </c>
      <c r="J641" s="53">
        <f t="shared" si="157"/>
        <v>0</v>
      </c>
      <c r="K641" s="211">
        <v>1800</v>
      </c>
      <c r="M641" s="55"/>
      <c r="N641" s="55">
        <f t="shared" si="158"/>
        <v>1800</v>
      </c>
      <c r="O641" s="90"/>
      <c r="P641" s="201"/>
    </row>
    <row r="642" spans="1:16" s="54" customFormat="1" ht="15" customHeight="1">
      <c r="A642" s="208">
        <v>203814168</v>
      </c>
      <c r="B642" s="106" t="s">
        <v>256</v>
      </c>
      <c r="C642" s="212">
        <v>2</v>
      </c>
      <c r="D642" s="210" t="s">
        <v>217</v>
      </c>
      <c r="E642" s="199">
        <f>G642/(1-0.4347)</f>
        <v>0</v>
      </c>
      <c r="F642" s="88">
        <v>0.43469999999999998</v>
      </c>
      <c r="G642" s="200"/>
      <c r="H642" s="71">
        <f t="shared" si="156"/>
        <v>0</v>
      </c>
      <c r="J642" s="140">
        <f t="shared" si="157"/>
        <v>0</v>
      </c>
      <c r="K642" s="219">
        <v>100</v>
      </c>
      <c r="M642" s="55"/>
      <c r="N642" s="55">
        <f t="shared" si="158"/>
        <v>100</v>
      </c>
      <c r="O642" s="90"/>
      <c r="P642" s="201"/>
    </row>
    <row r="643" spans="1:16" s="54" customFormat="1" ht="15" customHeight="1">
      <c r="A643" s="208">
        <v>203814260</v>
      </c>
      <c r="B643" s="106" t="s">
        <v>204</v>
      </c>
      <c r="C643" s="212">
        <v>1</v>
      </c>
      <c r="D643" s="210" t="s">
        <v>217</v>
      </c>
      <c r="E643" s="199">
        <f>G643/(1-0.405)</f>
        <v>0</v>
      </c>
      <c r="F643" s="88">
        <v>0.40500000000000003</v>
      </c>
      <c r="G643" s="200"/>
      <c r="H643" s="71">
        <f t="shared" si="156"/>
        <v>0</v>
      </c>
      <c r="J643" s="53">
        <f t="shared" si="157"/>
        <v>0</v>
      </c>
      <c r="K643" s="211">
        <v>150</v>
      </c>
      <c r="M643" s="55"/>
      <c r="N643" s="55">
        <f t="shared" si="158"/>
        <v>150</v>
      </c>
      <c r="O643" s="90"/>
      <c r="P643" s="201"/>
    </row>
    <row r="644" spans="1:16" s="54" customFormat="1" ht="15" customHeight="1">
      <c r="A644" s="208">
        <v>203514015</v>
      </c>
      <c r="B644" s="106" t="s">
        <v>187</v>
      </c>
      <c r="C644" s="209">
        <v>2000</v>
      </c>
      <c r="D644" s="210" t="s">
        <v>65</v>
      </c>
      <c r="E644" s="199">
        <f>G644/(1-0.405)</f>
        <v>0</v>
      </c>
      <c r="F644" s="88">
        <v>0.40500000000000003</v>
      </c>
      <c r="G644" s="200"/>
      <c r="H644" s="71">
        <f t="shared" si="156"/>
        <v>0</v>
      </c>
      <c r="J644" s="53">
        <f t="shared" si="157"/>
        <v>0</v>
      </c>
      <c r="K644" s="211">
        <v>10</v>
      </c>
      <c r="M644" s="55"/>
      <c r="N644" s="55">
        <f t="shared" si="158"/>
        <v>10</v>
      </c>
      <c r="O644" s="90"/>
      <c r="P644" s="201"/>
    </row>
    <row r="645" spans="1:16" s="54" customFormat="1" ht="15" customHeight="1">
      <c r="A645" s="214"/>
      <c r="B645" s="175"/>
      <c r="C645" s="215"/>
      <c r="D645" s="177"/>
      <c r="E645" s="216"/>
      <c r="F645" s="179"/>
      <c r="G645" s="217"/>
      <c r="H645" s="181"/>
      <c r="J645" s="182"/>
      <c r="K645" s="218"/>
      <c r="M645" s="55"/>
      <c r="N645" s="55"/>
      <c r="O645" s="90"/>
      <c r="P645" s="201"/>
    </row>
    <row r="646" spans="1:16" ht="13">
      <c r="B646" s="105"/>
      <c r="C646" s="105"/>
      <c r="D646" s="22"/>
      <c r="F646" s="6"/>
    </row>
    <row r="647" spans="1:16" ht="13">
      <c r="A647" s="94" t="s">
        <v>250</v>
      </c>
      <c r="B647" s="105"/>
      <c r="C647" s="105"/>
      <c r="D647" s="22"/>
      <c r="F647" s="6"/>
    </row>
    <row r="648" spans="1:16" s="54" customFormat="1" ht="15" customHeight="1">
      <c r="A648" s="205" t="s">
        <v>240</v>
      </c>
      <c r="B648" s="106" t="s">
        <v>249</v>
      </c>
      <c r="C648" s="146">
        <v>36</v>
      </c>
      <c r="D648" s="57" t="s">
        <v>65</v>
      </c>
      <c r="E648" s="199"/>
      <c r="F648" s="88">
        <v>0.40500000000000003</v>
      </c>
      <c r="G648" s="200"/>
      <c r="H648" s="71">
        <f t="shared" ref="H648:H654" si="159">G648*C648</f>
        <v>0</v>
      </c>
      <c r="J648" s="53">
        <f t="shared" ref="J648:J654" si="160">G648*1.19*(1+J$16)</f>
        <v>0</v>
      </c>
      <c r="K648" s="206">
        <v>550</v>
      </c>
      <c r="M648" s="55"/>
      <c r="N648" s="55">
        <f t="shared" ref="N648:N654" si="161">K648-J648</f>
        <v>550</v>
      </c>
      <c r="O648" s="90"/>
      <c r="P648" s="201"/>
    </row>
    <row r="649" spans="1:16" s="54" customFormat="1" ht="15" customHeight="1">
      <c r="A649" s="205" t="s">
        <v>73</v>
      </c>
      <c r="B649" s="106" t="s">
        <v>195</v>
      </c>
      <c r="C649" s="146">
        <v>24</v>
      </c>
      <c r="D649" s="57" t="s">
        <v>65</v>
      </c>
      <c r="E649" s="199"/>
      <c r="F649" s="88">
        <v>0.40500000000000003</v>
      </c>
      <c r="G649" s="200"/>
      <c r="H649" s="71">
        <f t="shared" si="159"/>
        <v>0</v>
      </c>
      <c r="J649" s="53">
        <f t="shared" si="160"/>
        <v>0</v>
      </c>
      <c r="K649" s="206">
        <v>800</v>
      </c>
      <c r="M649" s="55"/>
      <c r="N649" s="55">
        <f t="shared" si="161"/>
        <v>800</v>
      </c>
      <c r="O649" s="90"/>
      <c r="P649" s="201"/>
    </row>
    <row r="650" spans="1:16" s="54" customFormat="1" ht="15" customHeight="1">
      <c r="A650" s="205" t="s">
        <v>107</v>
      </c>
      <c r="B650" s="106" t="s">
        <v>179</v>
      </c>
      <c r="C650" s="146">
        <v>16</v>
      </c>
      <c r="D650" s="57" t="s">
        <v>65</v>
      </c>
      <c r="E650" s="199"/>
      <c r="F650" s="88">
        <v>0.40500000000000003</v>
      </c>
      <c r="G650" s="200"/>
      <c r="H650" s="71">
        <f t="shared" si="159"/>
        <v>0</v>
      </c>
      <c r="J650" s="53">
        <f t="shared" si="160"/>
        <v>0</v>
      </c>
      <c r="K650" s="206">
        <v>500</v>
      </c>
      <c r="M650" s="55"/>
      <c r="N650" s="55">
        <f t="shared" si="161"/>
        <v>500</v>
      </c>
      <c r="O650" s="90"/>
      <c r="P650" s="201"/>
    </row>
    <row r="651" spans="1:16" s="54" customFormat="1" ht="15" customHeight="1">
      <c r="A651" s="205" t="s">
        <v>245</v>
      </c>
      <c r="B651" s="106" t="s">
        <v>180</v>
      </c>
      <c r="C651" s="146">
        <v>16</v>
      </c>
      <c r="D651" s="57" t="s">
        <v>65</v>
      </c>
      <c r="E651" s="199"/>
      <c r="F651" s="88">
        <v>0.40500000000000003</v>
      </c>
      <c r="G651" s="200"/>
      <c r="H651" s="71">
        <f t="shared" si="159"/>
        <v>0</v>
      </c>
      <c r="J651" s="53">
        <f t="shared" si="160"/>
        <v>0</v>
      </c>
      <c r="K651" s="206">
        <v>550</v>
      </c>
      <c r="M651" s="55"/>
      <c r="N651" s="55">
        <f t="shared" si="161"/>
        <v>550</v>
      </c>
      <c r="O651" s="90"/>
      <c r="P651" s="201"/>
    </row>
    <row r="652" spans="1:16" s="54" customFormat="1" ht="15" customHeight="1">
      <c r="A652" s="205" t="s">
        <v>67</v>
      </c>
      <c r="B652" s="106" t="s">
        <v>181</v>
      </c>
      <c r="C652" s="146">
        <v>12</v>
      </c>
      <c r="D652" s="57" t="s">
        <v>65</v>
      </c>
      <c r="E652" s="199"/>
      <c r="F652" s="88">
        <v>0.40500000000000003</v>
      </c>
      <c r="G652" s="200"/>
      <c r="H652" s="71">
        <f t="shared" si="159"/>
        <v>0</v>
      </c>
      <c r="J652" s="53">
        <f t="shared" si="160"/>
        <v>0</v>
      </c>
      <c r="K652" s="206">
        <v>1800</v>
      </c>
      <c r="M652" s="55"/>
      <c r="N652" s="55">
        <f t="shared" si="161"/>
        <v>1800</v>
      </c>
      <c r="O652" s="90"/>
      <c r="P652" s="201"/>
    </row>
    <row r="653" spans="1:16" s="54" customFormat="1" ht="15" customHeight="1">
      <c r="A653" s="205" t="s">
        <v>133</v>
      </c>
      <c r="B653" s="106" t="s">
        <v>204</v>
      </c>
      <c r="C653" s="146">
        <v>100</v>
      </c>
      <c r="D653" s="57" t="s">
        <v>65</v>
      </c>
      <c r="E653" s="199"/>
      <c r="F653" s="88">
        <v>0.40500000000000003</v>
      </c>
      <c r="G653" s="200"/>
      <c r="H653" s="71">
        <f t="shared" si="159"/>
        <v>0</v>
      </c>
      <c r="J653" s="53">
        <f t="shared" si="160"/>
        <v>0</v>
      </c>
      <c r="K653" s="206">
        <v>150</v>
      </c>
      <c r="M653" s="55"/>
      <c r="N653" s="55">
        <f t="shared" si="161"/>
        <v>150</v>
      </c>
      <c r="O653" s="90"/>
      <c r="P653" s="201"/>
    </row>
    <row r="654" spans="1:16" s="54" customFormat="1" ht="15" customHeight="1">
      <c r="A654" s="205" t="s">
        <v>75</v>
      </c>
      <c r="B654" s="106" t="s">
        <v>187</v>
      </c>
      <c r="C654" s="146">
        <v>2000</v>
      </c>
      <c r="D654" s="57" t="s">
        <v>65</v>
      </c>
      <c r="E654" s="199"/>
      <c r="F654" s="88">
        <v>0.40500000000000003</v>
      </c>
      <c r="G654" s="200"/>
      <c r="H654" s="71">
        <f t="shared" si="159"/>
        <v>0</v>
      </c>
      <c r="J654" s="53">
        <f t="shared" si="160"/>
        <v>0</v>
      </c>
      <c r="K654" s="149">
        <v>10</v>
      </c>
      <c r="M654" s="55"/>
      <c r="N654" s="55">
        <f t="shared" si="161"/>
        <v>10</v>
      </c>
      <c r="O654" s="90"/>
      <c r="P654" s="201"/>
    </row>
    <row r="655" spans="1:16" ht="13">
      <c r="B655" s="105"/>
      <c r="C655" s="105"/>
      <c r="D655" s="22"/>
      <c r="F655" s="6"/>
    </row>
    <row r="656" spans="1:16" ht="13">
      <c r="A656" s="94" t="s">
        <v>248</v>
      </c>
      <c r="B656" s="105"/>
      <c r="C656" s="105"/>
      <c r="D656" s="22"/>
      <c r="F656" s="6"/>
    </row>
    <row r="657" spans="1:24" s="54" customFormat="1" ht="15" customHeight="1">
      <c r="A657" s="196" t="s">
        <v>243</v>
      </c>
      <c r="B657" s="108" t="s">
        <v>230</v>
      </c>
      <c r="C657" s="197">
        <v>96</v>
      </c>
      <c r="D657" s="198" t="s">
        <v>53</v>
      </c>
      <c r="E657" s="199"/>
      <c r="F657" s="91">
        <v>0.40500000000000003</v>
      </c>
      <c r="G657" s="200">
        <v>128.52000000000001</v>
      </c>
      <c r="H657" s="52">
        <f>G657*C657</f>
        <v>12337.920000000002</v>
      </c>
      <c r="J657" s="53">
        <f>G657*1.19*(1+J$16)</f>
        <v>221.76126000000002</v>
      </c>
      <c r="K657" s="149">
        <v>150</v>
      </c>
      <c r="M657" s="55"/>
      <c r="N657" s="55">
        <f>K657-J657</f>
        <v>-71.761260000000021</v>
      </c>
      <c r="O657" s="90"/>
      <c r="P657" s="201"/>
    </row>
    <row r="658" spans="1:24" s="54" customFormat="1" ht="15" customHeight="1">
      <c r="A658" s="202" t="s">
        <v>240</v>
      </c>
      <c r="B658" s="106" t="s">
        <v>219</v>
      </c>
      <c r="C658" s="146">
        <v>48</v>
      </c>
      <c r="D658" s="57" t="s">
        <v>53</v>
      </c>
      <c r="E658" s="199"/>
      <c r="F658" s="88">
        <v>0.40500000000000003</v>
      </c>
      <c r="G658" s="200">
        <v>327.25</v>
      </c>
      <c r="H658" s="71">
        <f>G658*C658</f>
        <v>15708</v>
      </c>
      <c r="J658" s="53">
        <f>G658*1.19*(1+J$16)/100</f>
        <v>5.6466987500000005</v>
      </c>
      <c r="K658" s="203">
        <v>550</v>
      </c>
      <c r="M658" s="55"/>
      <c r="N658" s="55">
        <f>K658-J658</f>
        <v>544.35330124999996</v>
      </c>
      <c r="O658" s="90"/>
      <c r="P658" s="201"/>
    </row>
    <row r="659" spans="1:24" s="54" customFormat="1" ht="15" customHeight="1">
      <c r="A659" s="204" t="s">
        <v>244</v>
      </c>
      <c r="B659" s="173" t="s">
        <v>233</v>
      </c>
      <c r="C659" s="146">
        <v>5</v>
      </c>
      <c r="D659" s="57" t="s">
        <v>53</v>
      </c>
      <c r="E659" s="199"/>
      <c r="F659" s="88">
        <v>0.40500000000000003</v>
      </c>
      <c r="G659" s="200">
        <v>8806</v>
      </c>
      <c r="H659" s="71">
        <f>G659*C659</f>
        <v>44030</v>
      </c>
      <c r="J659" s="53">
        <f>G659*1.19*(1+J$16)</f>
        <v>15194.752999999999</v>
      </c>
      <c r="K659" s="203">
        <v>9800</v>
      </c>
      <c r="M659" s="55"/>
      <c r="N659" s="55">
        <f>K659-J659</f>
        <v>-5394.7529999999988</v>
      </c>
      <c r="O659" s="90"/>
      <c r="P659" s="201"/>
    </row>
    <row r="660" spans="1:24" ht="13.5" thickBot="1">
      <c r="B660" s="105" t="s">
        <v>247</v>
      </c>
      <c r="C660" s="105"/>
      <c r="D660" s="22"/>
      <c r="F660" s="6"/>
    </row>
    <row r="661" spans="1:24" ht="13.5" thickBot="1">
      <c r="A661" s="163" t="s">
        <v>18</v>
      </c>
      <c r="B661" s="130" t="s">
        <v>5</v>
      </c>
      <c r="C661" s="164" t="s">
        <v>35</v>
      </c>
      <c r="D661" s="31" t="s">
        <v>16</v>
      </c>
      <c r="E661" s="31" t="s">
        <v>6</v>
      </c>
      <c r="F661" s="31" t="s">
        <v>26</v>
      </c>
      <c r="G661" s="31" t="s">
        <v>27</v>
      </c>
      <c r="H661" s="77" t="s">
        <v>11</v>
      </c>
      <c r="I661" s="502" t="s">
        <v>40</v>
      </c>
      <c r="J661" s="503"/>
      <c r="K661" s="34" t="s">
        <v>44</v>
      </c>
    </row>
    <row r="662" spans="1:24" s="191" customFormat="1" ht="15" customHeight="1">
      <c r="A662" s="183" t="s">
        <v>66</v>
      </c>
      <c r="B662" s="184" t="s">
        <v>91</v>
      </c>
      <c r="C662" s="185">
        <v>12</v>
      </c>
      <c r="D662" s="186" t="s">
        <v>53</v>
      </c>
      <c r="E662" s="187"/>
      <c r="F662" s="188">
        <v>0.40500000000000003</v>
      </c>
      <c r="G662" s="189"/>
      <c r="H662" s="190">
        <f t="shared" ref="H662:H684" si="162">G662*C662</f>
        <v>0</v>
      </c>
      <c r="J662" s="192">
        <f t="shared" ref="J662:J684" si="163">G662*1.19*(1+J$16)</f>
        <v>0</v>
      </c>
      <c r="K662" s="193">
        <v>1200</v>
      </c>
      <c r="M662" s="194"/>
      <c r="N662" s="194">
        <f t="shared" ref="N662:N684" si="164">K662-J662</f>
        <v>1200</v>
      </c>
      <c r="O662" s="195"/>
    </row>
    <row r="663" spans="1:24" s="191" customFormat="1" ht="15" customHeight="1">
      <c r="A663" s="183" t="s">
        <v>205</v>
      </c>
      <c r="B663" s="184" t="s">
        <v>220</v>
      </c>
      <c r="C663" s="185">
        <v>120</v>
      </c>
      <c r="D663" s="186" t="s">
        <v>53</v>
      </c>
      <c r="E663" s="187"/>
      <c r="F663" s="188">
        <v>0.40500000000000003</v>
      </c>
      <c r="G663" s="189"/>
      <c r="H663" s="190">
        <f t="shared" si="162"/>
        <v>0</v>
      </c>
      <c r="J663" s="192">
        <f t="shared" si="163"/>
        <v>0</v>
      </c>
      <c r="K663" s="193">
        <v>750</v>
      </c>
      <c r="M663" s="194"/>
      <c r="N663" s="194">
        <f t="shared" si="164"/>
        <v>750</v>
      </c>
      <c r="O663" s="195"/>
    </row>
    <row r="664" spans="1:24" s="191" customFormat="1" ht="15" customHeight="1">
      <c r="A664" s="183" t="s">
        <v>206</v>
      </c>
      <c r="B664" s="184" t="s">
        <v>221</v>
      </c>
      <c r="C664" s="185">
        <v>60</v>
      </c>
      <c r="D664" s="186" t="s">
        <v>53</v>
      </c>
      <c r="E664" s="187"/>
      <c r="F664" s="188">
        <v>0.40500000000000003</v>
      </c>
      <c r="G664" s="189"/>
      <c r="H664" s="190">
        <f t="shared" si="162"/>
        <v>0</v>
      </c>
      <c r="J664" s="192">
        <f t="shared" si="163"/>
        <v>0</v>
      </c>
      <c r="K664" s="193">
        <v>850</v>
      </c>
      <c r="M664" s="194"/>
      <c r="N664" s="194">
        <f t="shared" si="164"/>
        <v>850</v>
      </c>
      <c r="O664" s="195"/>
    </row>
    <row r="665" spans="1:24" s="191" customFormat="1" ht="15" customHeight="1">
      <c r="A665" s="183" t="s">
        <v>162</v>
      </c>
      <c r="B665" s="184" t="s">
        <v>222</v>
      </c>
      <c r="C665" s="185">
        <v>36</v>
      </c>
      <c r="D665" s="186" t="s">
        <v>53</v>
      </c>
      <c r="E665" s="187"/>
      <c r="F665" s="188">
        <v>0.40500000000000003</v>
      </c>
      <c r="G665" s="189"/>
      <c r="H665" s="190">
        <f t="shared" si="162"/>
        <v>0</v>
      </c>
      <c r="J665" s="192">
        <f t="shared" si="163"/>
        <v>0</v>
      </c>
      <c r="K665" s="193">
        <v>1500</v>
      </c>
      <c r="M665" s="194"/>
      <c r="N665" s="194">
        <f t="shared" si="164"/>
        <v>1500</v>
      </c>
      <c r="O665" s="195"/>
    </row>
    <row r="666" spans="1:24" s="191" customFormat="1" ht="15" customHeight="1">
      <c r="A666" s="183" t="s">
        <v>73</v>
      </c>
      <c r="B666" s="184" t="s">
        <v>70</v>
      </c>
      <c r="C666" s="185">
        <v>48</v>
      </c>
      <c r="D666" s="186" t="s">
        <v>53</v>
      </c>
      <c r="E666" s="187"/>
      <c r="F666" s="188">
        <v>0.40500000000000003</v>
      </c>
      <c r="G666" s="189"/>
      <c r="H666" s="190">
        <f t="shared" si="162"/>
        <v>0</v>
      </c>
      <c r="J666" s="192">
        <f t="shared" si="163"/>
        <v>0</v>
      </c>
      <c r="K666" s="193">
        <v>800</v>
      </c>
      <c r="M666" s="194"/>
      <c r="N666" s="194">
        <f t="shared" si="164"/>
        <v>800</v>
      </c>
      <c r="O666" s="195"/>
    </row>
    <row r="667" spans="1:24" s="54" customFormat="1" ht="15" customHeight="1">
      <c r="A667" s="165" t="s">
        <v>210</v>
      </c>
      <c r="B667" s="106" t="s">
        <v>223</v>
      </c>
      <c r="C667" s="146">
        <v>3</v>
      </c>
      <c r="D667" s="57" t="s">
        <v>217</v>
      </c>
      <c r="E667" s="79"/>
      <c r="F667" s="88">
        <v>0.40500000000000003</v>
      </c>
      <c r="G667" s="166"/>
      <c r="H667" s="71">
        <f t="shared" si="162"/>
        <v>0</v>
      </c>
      <c r="J667" s="53">
        <f t="shared" si="163"/>
        <v>0</v>
      </c>
      <c r="K667" s="149">
        <v>50</v>
      </c>
      <c r="M667" s="55"/>
      <c r="N667" s="55">
        <f t="shared" si="164"/>
        <v>50</v>
      </c>
      <c r="O667" s="90"/>
    </row>
    <row r="668" spans="1:24" s="54" customFormat="1" ht="15" customHeight="1">
      <c r="A668" s="165" t="s">
        <v>191</v>
      </c>
      <c r="B668" s="106" t="s">
        <v>224</v>
      </c>
      <c r="C668" s="146">
        <v>3</v>
      </c>
      <c r="D668" s="57" t="s">
        <v>217</v>
      </c>
      <c r="E668" s="79"/>
      <c r="F668" s="88">
        <v>0.40500000000000003</v>
      </c>
      <c r="G668" s="166"/>
      <c r="H668" s="71">
        <f t="shared" si="162"/>
        <v>0</v>
      </c>
      <c r="J668" s="53">
        <f t="shared" si="163"/>
        <v>0</v>
      </c>
      <c r="K668" s="149">
        <v>100</v>
      </c>
      <c r="M668" s="55"/>
      <c r="N668" s="55">
        <f t="shared" si="164"/>
        <v>100</v>
      </c>
      <c r="O668" s="90"/>
    </row>
    <row r="669" spans="1:24" s="54" customFormat="1" ht="15" customHeight="1">
      <c r="A669" s="165" t="s">
        <v>241</v>
      </c>
      <c r="B669" s="106" t="s">
        <v>225</v>
      </c>
      <c r="C669" s="146">
        <v>1</v>
      </c>
      <c r="D669" s="57" t="s">
        <v>217</v>
      </c>
      <c r="E669" s="79"/>
      <c r="F669" s="88">
        <v>0.40500000000000003</v>
      </c>
      <c r="G669" s="166"/>
      <c r="H669" s="71">
        <f t="shared" si="162"/>
        <v>0</v>
      </c>
      <c r="J669" s="53">
        <f t="shared" si="163"/>
        <v>0</v>
      </c>
      <c r="K669" s="149">
        <v>150</v>
      </c>
      <c r="M669" s="55"/>
      <c r="N669" s="55">
        <f t="shared" si="164"/>
        <v>150</v>
      </c>
      <c r="O669" s="90"/>
    </row>
    <row r="670" spans="1:24" s="54" customFormat="1" ht="15" customHeight="1">
      <c r="A670" s="165" t="s">
        <v>213</v>
      </c>
      <c r="B670" s="152" t="s">
        <v>226</v>
      </c>
      <c r="C670" s="153">
        <v>1</v>
      </c>
      <c r="D670" s="57" t="s">
        <v>217</v>
      </c>
      <c r="E670" s="155"/>
      <c r="F670" s="156">
        <v>0.40500000000000003</v>
      </c>
      <c r="G670" s="166"/>
      <c r="H670" s="158">
        <f t="shared" si="162"/>
        <v>0</v>
      </c>
      <c r="J670" s="159">
        <f t="shared" si="163"/>
        <v>0</v>
      </c>
      <c r="K670" s="160">
        <v>100</v>
      </c>
      <c r="M670" s="55"/>
      <c r="N670" s="55">
        <f t="shared" si="164"/>
        <v>100</v>
      </c>
      <c r="O670" s="90"/>
    </row>
    <row r="671" spans="1:24" s="161" customFormat="1" ht="15" customHeight="1">
      <c r="A671" s="165" t="s">
        <v>214</v>
      </c>
      <c r="B671" s="167" t="s">
        <v>227</v>
      </c>
      <c r="C671" s="146">
        <v>1</v>
      </c>
      <c r="D671" s="57" t="s">
        <v>217</v>
      </c>
      <c r="E671" s="79"/>
      <c r="F671" s="50">
        <v>0.40500000000000003</v>
      </c>
      <c r="G671" s="166"/>
      <c r="H671" s="71">
        <f t="shared" si="162"/>
        <v>0</v>
      </c>
      <c r="J671" s="168">
        <f t="shared" si="163"/>
        <v>0</v>
      </c>
      <c r="K671" s="79">
        <v>180</v>
      </c>
      <c r="L671" s="54"/>
      <c r="M671" s="55"/>
      <c r="N671" s="55">
        <f t="shared" si="164"/>
        <v>180</v>
      </c>
      <c r="O671" s="90"/>
      <c r="P671" s="54"/>
      <c r="Q671" s="54"/>
      <c r="R671" s="54"/>
      <c r="S671" s="54"/>
      <c r="T671" s="54"/>
      <c r="U671" s="54"/>
      <c r="V671" s="54"/>
      <c r="W671" s="54"/>
      <c r="X671" s="54"/>
    </row>
    <row r="672" spans="1:24" s="54" customFormat="1" ht="15" customHeight="1">
      <c r="A672" s="165" t="s">
        <v>242</v>
      </c>
      <c r="B672" s="106" t="s">
        <v>228</v>
      </c>
      <c r="C672" s="146">
        <v>1</v>
      </c>
      <c r="D672" s="57" t="s">
        <v>217</v>
      </c>
      <c r="E672" s="79"/>
      <c r="F672" s="88">
        <v>0.40500000000000003</v>
      </c>
      <c r="G672" s="166"/>
      <c r="H672" s="71">
        <f t="shared" si="162"/>
        <v>0</v>
      </c>
      <c r="J672" s="53">
        <f t="shared" si="163"/>
        <v>0</v>
      </c>
      <c r="K672" s="169">
        <v>280</v>
      </c>
      <c r="M672" s="55"/>
      <c r="N672" s="55">
        <f t="shared" si="164"/>
        <v>280</v>
      </c>
      <c r="O672" s="90"/>
    </row>
    <row r="673" spans="1:15" s="54" customFormat="1" ht="15" customHeight="1">
      <c r="A673" s="165" t="s">
        <v>164</v>
      </c>
      <c r="B673" s="106" t="s">
        <v>229</v>
      </c>
      <c r="C673" s="146">
        <v>60</v>
      </c>
      <c r="D673" s="57" t="s">
        <v>53</v>
      </c>
      <c r="E673" s="79"/>
      <c r="F673" s="88">
        <v>0.40500000000000003</v>
      </c>
      <c r="G673" s="166"/>
      <c r="H673" s="71">
        <f t="shared" si="162"/>
        <v>0</v>
      </c>
      <c r="J673" s="53">
        <f t="shared" si="163"/>
        <v>0</v>
      </c>
      <c r="K673" s="149">
        <v>1500</v>
      </c>
      <c r="M673" s="55"/>
      <c r="N673" s="55">
        <f t="shared" si="164"/>
        <v>1500</v>
      </c>
      <c r="O673" s="90"/>
    </row>
    <row r="674" spans="1:15" s="54" customFormat="1" ht="15" customHeight="1">
      <c r="A674" s="165" t="s">
        <v>215</v>
      </c>
      <c r="B674" s="106" t="s">
        <v>231</v>
      </c>
      <c r="C674" s="146">
        <v>96</v>
      </c>
      <c r="D674" s="57" t="s">
        <v>53</v>
      </c>
      <c r="E674" s="79"/>
      <c r="F674" s="88">
        <v>0.40500000000000003</v>
      </c>
      <c r="G674" s="166"/>
      <c r="H674" s="71">
        <f t="shared" si="162"/>
        <v>0</v>
      </c>
      <c r="J674" s="53">
        <f t="shared" si="163"/>
        <v>0</v>
      </c>
      <c r="K674" s="149">
        <v>600</v>
      </c>
      <c r="M674" s="55"/>
      <c r="N674" s="55">
        <f t="shared" si="164"/>
        <v>600</v>
      </c>
      <c r="O674" s="90"/>
    </row>
    <row r="675" spans="1:15" s="54" customFormat="1" ht="15" customHeight="1">
      <c r="A675" s="165" t="s">
        <v>54</v>
      </c>
      <c r="B675" s="173" t="s">
        <v>232</v>
      </c>
      <c r="C675" s="146">
        <v>50</v>
      </c>
      <c r="D675" s="57" t="s">
        <v>53</v>
      </c>
      <c r="E675" s="79"/>
      <c r="F675" s="88">
        <v>0.40500000000000003</v>
      </c>
      <c r="G675" s="166"/>
      <c r="H675" s="71">
        <f t="shared" si="162"/>
        <v>0</v>
      </c>
      <c r="J675" s="53">
        <f t="shared" si="163"/>
        <v>0</v>
      </c>
      <c r="K675" s="149">
        <v>1800</v>
      </c>
      <c r="M675" s="55"/>
      <c r="N675" s="55">
        <f t="shared" si="164"/>
        <v>1800</v>
      </c>
      <c r="O675" s="90"/>
    </row>
    <row r="676" spans="1:15" s="54" customFormat="1" ht="15" customHeight="1">
      <c r="A676" s="165" t="s">
        <v>107</v>
      </c>
      <c r="B676" s="106" t="s">
        <v>100</v>
      </c>
      <c r="C676" s="146">
        <v>50</v>
      </c>
      <c r="D676" s="57" t="s">
        <v>53</v>
      </c>
      <c r="E676" s="79"/>
      <c r="F676" s="88">
        <v>0.40500000000000003</v>
      </c>
      <c r="G676" s="166"/>
      <c r="H676" s="71">
        <f t="shared" si="162"/>
        <v>0</v>
      </c>
      <c r="J676" s="53">
        <f t="shared" si="163"/>
        <v>0</v>
      </c>
      <c r="K676" s="149">
        <v>500</v>
      </c>
      <c r="M676" s="55"/>
      <c r="N676" s="55">
        <f t="shared" si="164"/>
        <v>500</v>
      </c>
      <c r="O676" s="90"/>
    </row>
    <row r="677" spans="1:15" s="54" customFormat="1" ht="15" customHeight="1">
      <c r="A677" s="165" t="s">
        <v>245</v>
      </c>
      <c r="B677" s="106" t="s">
        <v>234</v>
      </c>
      <c r="C677" s="146">
        <v>50</v>
      </c>
      <c r="D677" s="57" t="s">
        <v>53</v>
      </c>
      <c r="E677" s="79"/>
      <c r="F677" s="88">
        <v>0.40500000000000003</v>
      </c>
      <c r="G677" s="166"/>
      <c r="H677" s="71">
        <f t="shared" si="162"/>
        <v>0</v>
      </c>
      <c r="J677" s="53">
        <f t="shared" si="163"/>
        <v>0</v>
      </c>
      <c r="K677" s="149">
        <v>550</v>
      </c>
      <c r="M677" s="55"/>
      <c r="N677" s="55">
        <f t="shared" si="164"/>
        <v>550</v>
      </c>
      <c r="O677" s="90"/>
    </row>
    <row r="678" spans="1:15" s="54" customFormat="1" ht="15" customHeight="1">
      <c r="A678" s="165" t="s">
        <v>67</v>
      </c>
      <c r="B678" s="106" t="s">
        <v>81</v>
      </c>
      <c r="C678" s="146">
        <v>12</v>
      </c>
      <c r="D678" s="57" t="s">
        <v>53</v>
      </c>
      <c r="E678" s="79"/>
      <c r="F678" s="88">
        <v>0.40500000000000003</v>
      </c>
      <c r="G678" s="166"/>
      <c r="H678" s="71">
        <f t="shared" si="162"/>
        <v>0</v>
      </c>
      <c r="J678" s="53">
        <f t="shared" si="163"/>
        <v>0</v>
      </c>
      <c r="K678" s="149">
        <v>1800</v>
      </c>
      <c r="M678" s="55"/>
      <c r="N678" s="55">
        <f t="shared" si="164"/>
        <v>1800</v>
      </c>
      <c r="O678" s="90"/>
    </row>
    <row r="679" spans="1:15" s="54" customFormat="1" ht="15" customHeight="1">
      <c r="A679" s="165" t="s">
        <v>246</v>
      </c>
      <c r="B679" s="106" t="s">
        <v>235</v>
      </c>
      <c r="C679" s="146">
        <v>36</v>
      </c>
      <c r="D679" s="57" t="s">
        <v>53</v>
      </c>
      <c r="E679" s="79"/>
      <c r="F679" s="88">
        <v>0.40500000000000003</v>
      </c>
      <c r="G679" s="166"/>
      <c r="H679" s="71">
        <f t="shared" si="162"/>
        <v>0</v>
      </c>
      <c r="J679" s="53">
        <f t="shared" si="163"/>
        <v>0</v>
      </c>
      <c r="K679" s="149">
        <v>2200</v>
      </c>
      <c r="M679" s="55"/>
      <c r="N679" s="55">
        <f t="shared" si="164"/>
        <v>2200</v>
      </c>
      <c r="O679" s="90"/>
    </row>
    <row r="680" spans="1:15" s="54" customFormat="1" ht="15" customHeight="1">
      <c r="A680" s="165" t="s">
        <v>165</v>
      </c>
      <c r="B680" s="106" t="s">
        <v>236</v>
      </c>
      <c r="C680" s="146">
        <v>24</v>
      </c>
      <c r="D680" s="57" t="s">
        <v>53</v>
      </c>
      <c r="E680" s="79"/>
      <c r="F680" s="88">
        <v>0.40500000000000003</v>
      </c>
      <c r="G680" s="166"/>
      <c r="H680" s="71">
        <f t="shared" si="162"/>
        <v>0</v>
      </c>
      <c r="J680" s="53">
        <f t="shared" si="163"/>
        <v>0</v>
      </c>
      <c r="K680" s="149">
        <v>2300</v>
      </c>
      <c r="M680" s="55"/>
      <c r="N680" s="55">
        <f t="shared" si="164"/>
        <v>2300</v>
      </c>
      <c r="O680" s="90"/>
    </row>
    <row r="681" spans="1:15" s="54" customFormat="1" ht="15" customHeight="1">
      <c r="A681" s="165" t="s">
        <v>132</v>
      </c>
      <c r="B681" s="106" t="s">
        <v>120</v>
      </c>
      <c r="C681" s="146">
        <v>2</v>
      </c>
      <c r="D681" s="57" t="s">
        <v>217</v>
      </c>
      <c r="E681" s="79"/>
      <c r="F681" s="88">
        <v>0.40500000000000003</v>
      </c>
      <c r="G681" s="166"/>
      <c r="H681" s="71">
        <f t="shared" si="162"/>
        <v>0</v>
      </c>
      <c r="J681" s="53">
        <f t="shared" si="163"/>
        <v>0</v>
      </c>
      <c r="K681" s="149">
        <v>150</v>
      </c>
      <c r="M681" s="55"/>
      <c r="N681" s="55">
        <f t="shared" si="164"/>
        <v>150</v>
      </c>
      <c r="O681" s="90"/>
    </row>
    <row r="682" spans="1:15" s="54" customFormat="1" ht="15" customHeight="1">
      <c r="A682" s="165" t="s">
        <v>216</v>
      </c>
      <c r="B682" s="106" t="s">
        <v>237</v>
      </c>
      <c r="C682" s="146">
        <v>2</v>
      </c>
      <c r="D682" s="57" t="s">
        <v>217</v>
      </c>
      <c r="E682" s="79"/>
      <c r="F682" s="88">
        <v>0.40500000000000003</v>
      </c>
      <c r="G682" s="166"/>
      <c r="H682" s="71">
        <f t="shared" si="162"/>
        <v>0</v>
      </c>
      <c r="J682" s="53">
        <f t="shared" si="163"/>
        <v>0</v>
      </c>
      <c r="K682" s="149">
        <v>100</v>
      </c>
      <c r="M682" s="55"/>
      <c r="N682" s="55">
        <f t="shared" si="164"/>
        <v>100</v>
      </c>
      <c r="O682" s="90"/>
    </row>
    <row r="683" spans="1:15" s="54" customFormat="1" ht="15" customHeight="1">
      <c r="A683" s="165" t="s">
        <v>75</v>
      </c>
      <c r="B683" s="106" t="s">
        <v>238</v>
      </c>
      <c r="C683" s="146">
        <v>2000</v>
      </c>
      <c r="D683" s="57" t="s">
        <v>53</v>
      </c>
      <c r="E683" s="79"/>
      <c r="F683" s="88">
        <v>0.40500000000000003</v>
      </c>
      <c r="G683" s="166"/>
      <c r="H683" s="71">
        <f t="shared" si="162"/>
        <v>0</v>
      </c>
      <c r="J683" s="53">
        <f t="shared" si="163"/>
        <v>0</v>
      </c>
      <c r="K683" s="149">
        <v>10</v>
      </c>
      <c r="M683" s="55"/>
      <c r="N683" s="55">
        <f t="shared" si="164"/>
        <v>10</v>
      </c>
      <c r="O683" s="90"/>
    </row>
    <row r="684" spans="1:15" s="54" customFormat="1" ht="15" customHeight="1">
      <c r="A684" s="165" t="s">
        <v>109</v>
      </c>
      <c r="B684" s="106" t="s">
        <v>239</v>
      </c>
      <c r="C684" s="146">
        <v>2000</v>
      </c>
      <c r="D684" s="57" t="s">
        <v>53</v>
      </c>
      <c r="E684" s="79"/>
      <c r="F684" s="88">
        <v>0.40500000000000003</v>
      </c>
      <c r="G684" s="166"/>
      <c r="H684" s="71">
        <f t="shared" si="162"/>
        <v>0</v>
      </c>
      <c r="J684" s="53">
        <f t="shared" si="163"/>
        <v>0</v>
      </c>
      <c r="K684" s="149">
        <v>10</v>
      </c>
      <c r="M684" s="55"/>
      <c r="N684" s="55">
        <f t="shared" si="164"/>
        <v>10</v>
      </c>
      <c r="O684" s="90"/>
    </row>
    <row r="685" spans="1:15" s="54" customFormat="1" ht="15" customHeight="1">
      <c r="A685" s="174"/>
      <c r="B685" s="175"/>
      <c r="C685" s="176"/>
      <c r="D685" s="177"/>
      <c r="E685" s="178"/>
      <c r="F685" s="179"/>
      <c r="G685" s="180"/>
      <c r="H685" s="181"/>
      <c r="J685" s="182"/>
      <c r="K685" s="178"/>
      <c r="M685" s="55"/>
      <c r="N685" s="55"/>
      <c r="O685" s="90"/>
    </row>
    <row r="686" spans="1:15" s="54" customFormat="1" ht="15" customHeight="1">
      <c r="A686" s="174"/>
      <c r="B686" s="175"/>
      <c r="C686" s="176"/>
      <c r="D686" s="177"/>
      <c r="E686" s="178"/>
      <c r="F686" s="179"/>
      <c r="G686" s="180"/>
      <c r="H686" s="181"/>
      <c r="J686" s="182"/>
      <c r="K686" s="178"/>
      <c r="M686" s="55"/>
      <c r="N686" s="55"/>
      <c r="O686" s="90"/>
    </row>
    <row r="687" spans="1:15" ht="13">
      <c r="A687" s="96" t="s">
        <v>190</v>
      </c>
      <c r="B687" s="105"/>
      <c r="C687" s="105"/>
      <c r="D687" s="22"/>
      <c r="F687" s="6"/>
    </row>
    <row r="688" spans="1:15" s="54" customFormat="1" ht="15" customHeight="1">
      <c r="A688" s="145">
        <v>10411239</v>
      </c>
      <c r="B688" s="106" t="s">
        <v>168</v>
      </c>
      <c r="C688" s="146">
        <v>60</v>
      </c>
      <c r="D688" s="57" t="s">
        <v>65</v>
      </c>
      <c r="E688" s="147">
        <v>775</v>
      </c>
      <c r="F688" s="88">
        <v>0.40500000000000003</v>
      </c>
      <c r="G688" s="76">
        <f t="shared" ref="G688:G706" si="165">E688*(1-F688)</f>
        <v>461.125</v>
      </c>
      <c r="H688" s="71">
        <f t="shared" ref="H688:H706" si="166">G688*C688</f>
        <v>27667.5</v>
      </c>
      <c r="J688" s="53">
        <f t="shared" ref="J688:J706" si="167">G688*1.19*(1+J$16)</f>
        <v>795.67118749999997</v>
      </c>
      <c r="K688" s="148">
        <v>850</v>
      </c>
      <c r="M688" s="55"/>
      <c r="N688" s="55">
        <f>K688-J688</f>
        <v>54.328812500000026</v>
      </c>
      <c r="O688" s="90"/>
    </row>
    <row r="689" spans="1:15" s="54" customFormat="1" ht="15" customHeight="1">
      <c r="A689" s="145">
        <v>10411232</v>
      </c>
      <c r="B689" s="106" t="s">
        <v>169</v>
      </c>
      <c r="C689" s="146">
        <v>60</v>
      </c>
      <c r="D689" s="57" t="s">
        <v>65</v>
      </c>
      <c r="E689" s="147">
        <v>1168</v>
      </c>
      <c r="F689" s="88">
        <v>0.40500000000000003</v>
      </c>
      <c r="G689" s="76">
        <f t="shared" si="165"/>
        <v>694.95999999999992</v>
      </c>
      <c r="H689" s="71">
        <f t="shared" si="166"/>
        <v>41697.599999999999</v>
      </c>
      <c r="J689" s="53">
        <f t="shared" si="167"/>
        <v>1199.1534799999997</v>
      </c>
      <c r="K689" s="148">
        <v>1250</v>
      </c>
      <c r="M689" s="55"/>
      <c r="N689" s="55"/>
      <c r="O689" s="90"/>
    </row>
    <row r="690" spans="1:15" s="54" customFormat="1" ht="15" customHeight="1">
      <c r="A690" s="145">
        <v>10411233</v>
      </c>
      <c r="B690" s="106" t="s">
        <v>170</v>
      </c>
      <c r="C690" s="146">
        <v>36</v>
      </c>
      <c r="D690" s="57" t="s">
        <v>65</v>
      </c>
      <c r="E690" s="147">
        <v>1278.0112044817927</v>
      </c>
      <c r="F690" s="88">
        <v>0.40500000000000003</v>
      </c>
      <c r="G690" s="76">
        <f t="shared" si="165"/>
        <v>760.41666666666663</v>
      </c>
      <c r="H690" s="71">
        <f t="shared" si="166"/>
        <v>27375</v>
      </c>
      <c r="J690" s="53">
        <f t="shared" si="167"/>
        <v>1312.0989583333333</v>
      </c>
      <c r="K690" s="148">
        <v>1500</v>
      </c>
      <c r="M690" s="55"/>
      <c r="N690" s="55"/>
      <c r="O690" s="90"/>
    </row>
    <row r="691" spans="1:15" s="54" customFormat="1" ht="15" customHeight="1">
      <c r="A691" s="145">
        <v>10411288</v>
      </c>
      <c r="B691" s="106" t="s">
        <v>171</v>
      </c>
      <c r="C691" s="146">
        <v>12</v>
      </c>
      <c r="D691" s="57" t="s">
        <v>65</v>
      </c>
      <c r="E691" s="79">
        <v>3039</v>
      </c>
      <c r="F691" s="88">
        <v>0.40500000000000003</v>
      </c>
      <c r="G691" s="76">
        <f t="shared" si="165"/>
        <v>1808.2049999999999</v>
      </c>
      <c r="H691" s="71">
        <f t="shared" si="166"/>
        <v>21698.46</v>
      </c>
      <c r="J691" s="53">
        <f t="shared" si="167"/>
        <v>3120.0577275000001</v>
      </c>
      <c r="K691" s="149">
        <v>3650</v>
      </c>
      <c r="M691" s="55"/>
      <c r="N691" s="55"/>
      <c r="O691" s="90"/>
    </row>
    <row r="692" spans="1:15" s="54" customFormat="1" ht="15" customHeight="1">
      <c r="A692" s="145">
        <v>52701450</v>
      </c>
      <c r="B692" s="106" t="s">
        <v>172</v>
      </c>
      <c r="C692" s="146">
        <v>100</v>
      </c>
      <c r="D692" s="57" t="s">
        <v>65</v>
      </c>
      <c r="E692" s="79">
        <v>2340</v>
      </c>
      <c r="F692" s="88">
        <v>0.40500000000000003</v>
      </c>
      <c r="G692" s="76">
        <f t="shared" si="165"/>
        <v>1392.3</v>
      </c>
      <c r="H692" s="71">
        <f t="shared" si="166"/>
        <v>139230</v>
      </c>
      <c r="J692" s="53">
        <f t="shared" si="167"/>
        <v>2402.4136499999995</v>
      </c>
      <c r="K692" s="149">
        <v>3500</v>
      </c>
      <c r="M692" s="55"/>
      <c r="N692" s="55"/>
      <c r="O692" s="90"/>
    </row>
    <row r="693" spans="1:15" s="54" customFormat="1" ht="15" customHeight="1">
      <c r="A693" s="145">
        <v>52701455</v>
      </c>
      <c r="B693" s="106" t="s">
        <v>173</v>
      </c>
      <c r="C693" s="146">
        <v>60</v>
      </c>
      <c r="D693" s="57" t="s">
        <v>65</v>
      </c>
      <c r="E693" s="79">
        <v>2215</v>
      </c>
      <c r="F693" s="88">
        <v>0.40500000000000003</v>
      </c>
      <c r="G693" s="76">
        <f t="shared" si="165"/>
        <v>1317.925</v>
      </c>
      <c r="H693" s="71">
        <f t="shared" si="166"/>
        <v>79075.5</v>
      </c>
      <c r="J693" s="53">
        <f t="shared" si="167"/>
        <v>2274.0795874999999</v>
      </c>
      <c r="K693" s="149">
        <v>3500</v>
      </c>
      <c r="M693" s="55"/>
      <c r="N693" s="55"/>
      <c r="O693" s="90"/>
    </row>
    <row r="694" spans="1:15" s="54" customFormat="1" ht="15" customHeight="1">
      <c r="A694" s="145">
        <v>50923005</v>
      </c>
      <c r="B694" s="106" t="s">
        <v>174</v>
      </c>
      <c r="C694" s="146">
        <v>122</v>
      </c>
      <c r="D694" s="57" t="s">
        <v>141</v>
      </c>
      <c r="E694" s="79">
        <v>675.00840336134456</v>
      </c>
      <c r="F694" s="88">
        <v>0.40500000000000003</v>
      </c>
      <c r="G694" s="76">
        <f t="shared" si="165"/>
        <v>401.63</v>
      </c>
      <c r="H694" s="71">
        <f t="shared" si="166"/>
        <v>48998.86</v>
      </c>
      <c r="J694" s="53">
        <f t="shared" si="167"/>
        <v>693.01256499999988</v>
      </c>
      <c r="K694" s="149">
        <v>800</v>
      </c>
      <c r="M694" s="55"/>
      <c r="N694" s="55"/>
      <c r="O694" s="90"/>
    </row>
    <row r="695" spans="1:15" s="54" customFormat="1" ht="15" customHeight="1">
      <c r="A695" s="145">
        <v>50906000</v>
      </c>
      <c r="B695" s="106" t="s">
        <v>177</v>
      </c>
      <c r="C695" s="146">
        <v>60</v>
      </c>
      <c r="D695" s="57" t="s">
        <v>65</v>
      </c>
      <c r="E695" s="79">
        <v>1400.0000000000002</v>
      </c>
      <c r="F695" s="88">
        <v>0.40500000000000003</v>
      </c>
      <c r="G695" s="76">
        <f t="shared" si="165"/>
        <v>833.00000000000011</v>
      </c>
      <c r="H695" s="71">
        <f t="shared" si="166"/>
        <v>49980.000000000007</v>
      </c>
      <c r="J695" s="53">
        <f t="shared" si="167"/>
        <v>1437.3415</v>
      </c>
      <c r="K695" s="149">
        <v>1500</v>
      </c>
      <c r="M695" s="55"/>
      <c r="N695" s="55"/>
      <c r="O695" s="90"/>
    </row>
    <row r="696" spans="1:15" s="54" customFormat="1" ht="15" customHeight="1">
      <c r="A696" s="151">
        <v>51051280</v>
      </c>
      <c r="B696" s="152" t="s">
        <v>178</v>
      </c>
      <c r="C696" s="153">
        <v>48</v>
      </c>
      <c r="D696" s="154" t="s">
        <v>65</v>
      </c>
      <c r="E696" s="155">
        <v>545</v>
      </c>
      <c r="F696" s="156">
        <v>0.40500000000000003</v>
      </c>
      <c r="G696" s="157">
        <f t="shared" si="165"/>
        <v>324.27499999999998</v>
      </c>
      <c r="H696" s="158">
        <f t="shared" si="166"/>
        <v>15565.199999999999</v>
      </c>
      <c r="J696" s="159">
        <f t="shared" si="167"/>
        <v>559.53651249999984</v>
      </c>
      <c r="K696" s="160">
        <v>600</v>
      </c>
      <c r="L696" s="54" t="s">
        <v>37</v>
      </c>
      <c r="M696" s="55"/>
      <c r="N696" s="55">
        <f>K696-J696</f>
        <v>40.463487500000156</v>
      </c>
      <c r="O696" s="90"/>
    </row>
    <row r="697" spans="1:15" s="54" customFormat="1" ht="15" customHeight="1">
      <c r="A697" s="145">
        <v>51335019</v>
      </c>
      <c r="B697" s="106" t="s">
        <v>179</v>
      </c>
      <c r="C697" s="144">
        <v>50</v>
      </c>
      <c r="D697" s="57" t="s">
        <v>65</v>
      </c>
      <c r="E697" s="79">
        <v>454</v>
      </c>
      <c r="F697" s="88">
        <v>0.40500000000000003</v>
      </c>
      <c r="G697" s="76">
        <f t="shared" si="165"/>
        <v>270.13</v>
      </c>
      <c r="H697" s="71">
        <f t="shared" si="166"/>
        <v>13506.5</v>
      </c>
      <c r="J697" s="53">
        <f t="shared" si="167"/>
        <v>466.10931499999998</v>
      </c>
      <c r="K697" s="149">
        <v>500</v>
      </c>
      <c r="M697" s="55"/>
      <c r="N697" s="55"/>
      <c r="O697" s="90"/>
    </row>
    <row r="698" spans="1:15" s="54" customFormat="1" ht="15" customHeight="1">
      <c r="A698" s="145">
        <v>51335020</v>
      </c>
      <c r="B698" s="106" t="s">
        <v>180</v>
      </c>
      <c r="C698" s="144">
        <v>50</v>
      </c>
      <c r="D698" s="57" t="s">
        <v>65</v>
      </c>
      <c r="E698" s="79">
        <v>515</v>
      </c>
      <c r="F698" s="88">
        <v>0.40500000000000003</v>
      </c>
      <c r="G698" s="76">
        <f t="shared" si="165"/>
        <v>306.42500000000001</v>
      </c>
      <c r="H698" s="71">
        <f t="shared" si="166"/>
        <v>15321.25</v>
      </c>
      <c r="J698" s="53">
        <f t="shared" si="167"/>
        <v>528.73633749999999</v>
      </c>
      <c r="K698" s="149">
        <v>550</v>
      </c>
      <c r="M698" s="55"/>
      <c r="N698" s="55"/>
      <c r="O698" s="90"/>
    </row>
    <row r="699" spans="1:15" s="54" customFormat="1" ht="15" customHeight="1">
      <c r="A699" s="145">
        <v>50960290</v>
      </c>
      <c r="B699" s="106" t="s">
        <v>181</v>
      </c>
      <c r="C699" s="146">
        <v>12</v>
      </c>
      <c r="D699" s="57" t="s">
        <v>65</v>
      </c>
      <c r="E699" s="79">
        <v>1726</v>
      </c>
      <c r="F699" s="88">
        <v>0.40500000000000003</v>
      </c>
      <c r="G699" s="76">
        <f t="shared" si="165"/>
        <v>1026.97</v>
      </c>
      <c r="H699" s="71">
        <f t="shared" si="166"/>
        <v>12323.64</v>
      </c>
      <c r="J699" s="53">
        <f t="shared" si="167"/>
        <v>1772.0367349999999</v>
      </c>
      <c r="K699" s="149">
        <v>1800</v>
      </c>
      <c r="M699" s="55"/>
      <c r="N699" s="55"/>
      <c r="O699" s="90"/>
    </row>
    <row r="700" spans="1:15" s="54" customFormat="1" ht="15" customHeight="1">
      <c r="A700" s="145">
        <v>51720140</v>
      </c>
      <c r="B700" s="106" t="s">
        <v>182</v>
      </c>
      <c r="C700" s="146">
        <v>120</v>
      </c>
      <c r="D700" s="57" t="s">
        <v>65</v>
      </c>
      <c r="E700" s="79">
        <v>545</v>
      </c>
      <c r="F700" s="88">
        <v>0.40500000000000003</v>
      </c>
      <c r="G700" s="76">
        <f t="shared" si="165"/>
        <v>324.27499999999998</v>
      </c>
      <c r="H700" s="71">
        <f t="shared" si="166"/>
        <v>38913</v>
      </c>
      <c r="J700" s="53">
        <f t="shared" si="167"/>
        <v>559.53651249999984</v>
      </c>
      <c r="K700" s="149">
        <v>650</v>
      </c>
      <c r="M700" s="55"/>
      <c r="N700" s="55"/>
      <c r="O700" s="90"/>
    </row>
    <row r="701" spans="1:15" s="139" customFormat="1" ht="15" customHeight="1">
      <c r="A701" s="145">
        <v>51720155</v>
      </c>
      <c r="B701" s="132" t="s">
        <v>183</v>
      </c>
      <c r="C701" s="146">
        <v>48</v>
      </c>
      <c r="D701" s="57" t="s">
        <v>65</v>
      </c>
      <c r="E701" s="150">
        <v>1119</v>
      </c>
      <c r="F701" s="88">
        <v>0.40500000000000003</v>
      </c>
      <c r="G701" s="76">
        <f t="shared" si="165"/>
        <v>665.80499999999995</v>
      </c>
      <c r="H701" s="71">
        <f t="shared" si="166"/>
        <v>31958.639999999999</v>
      </c>
      <c r="J701" s="53">
        <f t="shared" si="167"/>
        <v>1148.8465274999999</v>
      </c>
      <c r="K701" s="149">
        <v>2300</v>
      </c>
      <c r="M701" s="55"/>
      <c r="N701" s="55">
        <f>K701-J701</f>
        <v>1151.1534725000001</v>
      </c>
      <c r="O701" s="143"/>
    </row>
    <row r="702" spans="1:15" s="54" customFormat="1" ht="15" customHeight="1">
      <c r="A702" s="145">
        <v>51720530</v>
      </c>
      <c r="B702" s="106" t="s">
        <v>184</v>
      </c>
      <c r="C702" s="146">
        <v>24</v>
      </c>
      <c r="D702" s="57" t="s">
        <v>65</v>
      </c>
      <c r="E702" s="79">
        <v>2220</v>
      </c>
      <c r="F702" s="88">
        <v>0.40500000000000003</v>
      </c>
      <c r="G702" s="76">
        <f t="shared" si="165"/>
        <v>1320.8999999999999</v>
      </c>
      <c r="H702" s="71">
        <f t="shared" si="166"/>
        <v>31701.599999999999</v>
      </c>
      <c r="J702" s="53">
        <f t="shared" si="167"/>
        <v>2279.2129499999996</v>
      </c>
      <c r="K702" s="149">
        <v>1900</v>
      </c>
      <c r="M702" s="55"/>
      <c r="N702" s="55">
        <f>K702-J702</f>
        <v>-379.21294999999964</v>
      </c>
      <c r="O702" s="90"/>
    </row>
    <row r="703" spans="1:15" s="54" customFormat="1" ht="15" customHeight="1">
      <c r="A703" s="145">
        <v>51345701</v>
      </c>
      <c r="B703" s="106" t="s">
        <v>185</v>
      </c>
      <c r="C703" s="146">
        <v>36</v>
      </c>
      <c r="D703" s="57" t="s">
        <v>65</v>
      </c>
      <c r="E703" s="79">
        <v>539</v>
      </c>
      <c r="F703" s="88">
        <v>0.40500000000000003</v>
      </c>
      <c r="G703" s="76">
        <f t="shared" si="165"/>
        <v>320.70499999999998</v>
      </c>
      <c r="H703" s="71">
        <f t="shared" si="166"/>
        <v>11545.38</v>
      </c>
      <c r="J703" s="53">
        <f t="shared" si="167"/>
        <v>553.37647749999996</v>
      </c>
      <c r="K703" s="149">
        <v>600</v>
      </c>
      <c r="M703" s="55"/>
      <c r="N703" s="55"/>
      <c r="O703" s="90"/>
    </row>
    <row r="704" spans="1:15" s="54" customFormat="1" ht="15" customHeight="1">
      <c r="A704" s="145">
        <v>203814228</v>
      </c>
      <c r="B704" s="106" t="s">
        <v>186</v>
      </c>
      <c r="C704" s="146">
        <v>3</v>
      </c>
      <c r="D704" s="57" t="s">
        <v>189</v>
      </c>
      <c r="E704" s="79">
        <v>65.45</v>
      </c>
      <c r="F704" s="88">
        <v>0.40500000000000003</v>
      </c>
      <c r="G704" s="76">
        <f t="shared" si="165"/>
        <v>38.942749999999997</v>
      </c>
      <c r="H704" s="71">
        <f t="shared" si="166"/>
        <v>116.82825</v>
      </c>
      <c r="J704" s="53">
        <f t="shared" si="167"/>
        <v>67.195715124999992</v>
      </c>
      <c r="K704" s="149">
        <v>100</v>
      </c>
      <c r="M704" s="55"/>
      <c r="N704" s="55"/>
      <c r="O704" s="90"/>
    </row>
    <row r="705" spans="1:15" s="54" customFormat="1" ht="15" customHeight="1">
      <c r="A705" s="145">
        <v>203514015</v>
      </c>
      <c r="B705" s="106" t="s">
        <v>187</v>
      </c>
      <c r="C705" s="146">
        <v>1000</v>
      </c>
      <c r="D705" s="57" t="s">
        <v>65</v>
      </c>
      <c r="E705" s="79">
        <v>4</v>
      </c>
      <c r="F705" s="88">
        <v>0.40500000000000003</v>
      </c>
      <c r="G705" s="76">
        <f t="shared" si="165"/>
        <v>2.38</v>
      </c>
      <c r="H705" s="71">
        <f t="shared" si="166"/>
        <v>2380</v>
      </c>
      <c r="J705" s="53">
        <f t="shared" si="167"/>
        <v>4.1066899999999995</v>
      </c>
      <c r="K705" s="149">
        <v>10</v>
      </c>
      <c r="M705" s="55"/>
      <c r="N705" s="55"/>
      <c r="O705" s="90"/>
    </row>
    <row r="706" spans="1:15" s="54" customFormat="1" ht="15" customHeight="1">
      <c r="A706" s="145">
        <v>64001522</v>
      </c>
      <c r="B706" s="106" t="s">
        <v>188</v>
      </c>
      <c r="C706" s="146">
        <v>1000</v>
      </c>
      <c r="D706" s="57" t="s">
        <v>65</v>
      </c>
      <c r="E706" s="79">
        <v>0</v>
      </c>
      <c r="F706" s="88">
        <v>0.40500000000000003</v>
      </c>
      <c r="G706" s="76">
        <f t="shared" si="165"/>
        <v>0</v>
      </c>
      <c r="H706" s="71">
        <f t="shared" si="166"/>
        <v>0</v>
      </c>
      <c r="J706" s="53">
        <f t="shared" si="167"/>
        <v>0</v>
      </c>
      <c r="K706" s="149">
        <v>10</v>
      </c>
      <c r="M706" s="55"/>
      <c r="N706" s="55">
        <f>K706-J706</f>
        <v>10</v>
      </c>
      <c r="O706" s="90"/>
    </row>
    <row r="707" spans="1:15" ht="13">
      <c r="B707" s="105"/>
      <c r="C707" s="105"/>
      <c r="D707" s="22"/>
      <c r="F707" s="6"/>
    </row>
    <row r="708" spans="1:15" s="125" customFormat="1" ht="15" customHeight="1">
      <c r="A708" s="119" t="s">
        <v>155</v>
      </c>
      <c r="B708" s="116" t="s">
        <v>154</v>
      </c>
      <c r="C708" s="120">
        <v>20</v>
      </c>
      <c r="D708" s="121"/>
      <c r="E708" s="92">
        <v>5900</v>
      </c>
      <c r="F708" s="122">
        <v>0.40500000000000003</v>
      </c>
      <c r="G708" s="123">
        <f>E708*(1-F708)</f>
        <v>3510.5</v>
      </c>
      <c r="H708" s="124">
        <f>G708*C708</f>
        <v>70210</v>
      </c>
      <c r="J708" s="126">
        <f>G708*1.19*(1+J$16)</f>
        <v>6057.3677499999994</v>
      </c>
      <c r="K708" s="127"/>
      <c r="M708" s="128"/>
      <c r="N708" s="128">
        <f>K708-J708</f>
        <v>-6057.3677499999994</v>
      </c>
      <c r="O708" s="129"/>
    </row>
    <row r="709" spans="1:15" s="54" customFormat="1" ht="15" customHeight="1">
      <c r="A709" s="117" t="s">
        <v>153</v>
      </c>
      <c r="B709" s="116" t="s">
        <v>152</v>
      </c>
      <c r="C709" s="118">
        <v>20</v>
      </c>
      <c r="D709" s="48" t="s">
        <v>65</v>
      </c>
      <c r="E709" s="92">
        <v>7185</v>
      </c>
      <c r="F709" s="83">
        <v>0.40500000000000003</v>
      </c>
      <c r="G709" s="75">
        <f>E709*(1-F709)</f>
        <v>4275.0749999999998</v>
      </c>
      <c r="H709" s="70">
        <f>G709*C709</f>
        <v>85501.5</v>
      </c>
      <c r="J709" s="42">
        <f>G709*1.19*(1+J$16)</f>
        <v>7376.6419125000002</v>
      </c>
      <c r="K709" s="73">
        <v>6500</v>
      </c>
      <c r="L709" s="21"/>
      <c r="M709" s="41"/>
      <c r="N709" s="41">
        <f>K709-J709</f>
        <v>-876.64191250000022</v>
      </c>
      <c r="O709" s="74"/>
    </row>
    <row r="710" spans="1:15" ht="13">
      <c r="A710" s="94" t="s">
        <v>151</v>
      </c>
      <c r="B710" s="105"/>
      <c r="C710" s="105"/>
      <c r="D710" s="22"/>
      <c r="F710" s="6"/>
    </row>
    <row r="711" spans="1:15" s="54" customFormat="1" ht="15" customHeight="1">
      <c r="A711" s="78">
        <v>10411232</v>
      </c>
      <c r="B711" s="106" t="s">
        <v>142</v>
      </c>
      <c r="C711" s="107">
        <v>36</v>
      </c>
      <c r="D711" s="57" t="s">
        <v>65</v>
      </c>
      <c r="E711" s="87">
        <v>1168</v>
      </c>
      <c r="F711" s="88">
        <v>0.40500000000000003</v>
      </c>
      <c r="G711" s="76">
        <f t="shared" ref="G711:G719" si="168">E711*(1-F711)</f>
        <v>694.95999999999992</v>
      </c>
      <c r="H711" s="71">
        <f t="shared" ref="H711:H719" si="169">G711*C711</f>
        <v>25018.559999999998</v>
      </c>
      <c r="J711" s="53">
        <f t="shared" ref="J711:J719" si="170">G711*1.19*(1+J$16)</f>
        <v>1199.1534799999997</v>
      </c>
      <c r="K711" s="89">
        <v>1250</v>
      </c>
      <c r="M711" s="55"/>
      <c r="N711" s="55">
        <f t="shared" ref="N711:N719" si="171">K711-J711</f>
        <v>50.846520000000282</v>
      </c>
      <c r="O711" s="90"/>
    </row>
    <row r="712" spans="1:15" s="54" customFormat="1" ht="17" customHeight="1">
      <c r="A712" s="78">
        <v>10411233</v>
      </c>
      <c r="B712" s="106" t="s">
        <v>143</v>
      </c>
      <c r="C712" s="107">
        <v>36</v>
      </c>
      <c r="D712" s="57" t="s">
        <v>65</v>
      </c>
      <c r="E712" s="87">
        <v>1278.0112044817927</v>
      </c>
      <c r="F712" s="88">
        <v>0.40500000000000003</v>
      </c>
      <c r="G712" s="76">
        <f t="shared" si="168"/>
        <v>760.41666666666663</v>
      </c>
      <c r="H712" s="71">
        <f t="shared" si="169"/>
        <v>27375</v>
      </c>
      <c r="J712" s="53">
        <f t="shared" si="170"/>
        <v>1312.0989583333333</v>
      </c>
      <c r="K712" s="89">
        <v>1500</v>
      </c>
      <c r="M712" s="55"/>
      <c r="N712" s="55">
        <f t="shared" si="171"/>
        <v>187.90104166666674</v>
      </c>
      <c r="O712" s="90"/>
    </row>
    <row r="713" spans="1:15" s="54" customFormat="1" ht="15" customHeight="1">
      <c r="A713" s="78">
        <v>10411263</v>
      </c>
      <c r="B713" s="106" t="s">
        <v>144</v>
      </c>
      <c r="C713" s="107">
        <v>36</v>
      </c>
      <c r="D713" s="57" t="s">
        <v>65</v>
      </c>
      <c r="E713" s="87">
        <v>2150</v>
      </c>
      <c r="F713" s="91">
        <v>0.40500000000000003</v>
      </c>
      <c r="G713" s="51">
        <f t="shared" si="168"/>
        <v>1279.25</v>
      </c>
      <c r="H713" s="52">
        <f t="shared" si="169"/>
        <v>46053</v>
      </c>
      <c r="J713" s="53">
        <f t="shared" si="170"/>
        <v>2207.345875</v>
      </c>
      <c r="K713" s="89">
        <v>2200</v>
      </c>
      <c r="M713" s="55"/>
      <c r="N713" s="55">
        <f t="shared" si="171"/>
        <v>-7.3458749999999782</v>
      </c>
      <c r="O713" s="90"/>
    </row>
    <row r="714" spans="1:15" s="54" customFormat="1" ht="15" customHeight="1">
      <c r="A714" s="78">
        <v>10411288</v>
      </c>
      <c r="B714" s="108" t="s">
        <v>145</v>
      </c>
      <c r="C714" s="107">
        <v>12</v>
      </c>
      <c r="D714" s="57" t="s">
        <v>65</v>
      </c>
      <c r="E714" s="87">
        <v>3039</v>
      </c>
      <c r="F714" s="88">
        <v>0.40500000000000003</v>
      </c>
      <c r="G714" s="76">
        <f t="shared" si="168"/>
        <v>1808.2049999999999</v>
      </c>
      <c r="H714" s="71">
        <f t="shared" si="169"/>
        <v>21698.46</v>
      </c>
      <c r="J714" s="53">
        <f t="shared" si="170"/>
        <v>3120.0577275000001</v>
      </c>
      <c r="K714" s="89">
        <v>3650</v>
      </c>
      <c r="M714" s="55"/>
      <c r="N714" s="55">
        <f t="shared" si="171"/>
        <v>529.94227249999994</v>
      </c>
      <c r="O714" s="90"/>
    </row>
    <row r="715" spans="1:15" s="54" customFormat="1" ht="15" customHeight="1">
      <c r="A715" s="78">
        <v>50923005</v>
      </c>
      <c r="B715" s="106" t="s">
        <v>146</v>
      </c>
      <c r="C715" s="109">
        <v>122</v>
      </c>
      <c r="D715" s="57" t="s">
        <v>141</v>
      </c>
      <c r="E715" s="87">
        <v>675.00840336134456</v>
      </c>
      <c r="F715" s="88">
        <v>0.40500000000000003</v>
      </c>
      <c r="G715" s="76">
        <f t="shared" si="168"/>
        <v>401.63</v>
      </c>
      <c r="H715" s="71">
        <f t="shared" si="169"/>
        <v>48998.86</v>
      </c>
      <c r="J715" s="53">
        <f t="shared" si="170"/>
        <v>693.01256499999988</v>
      </c>
      <c r="K715" s="89">
        <v>800</v>
      </c>
      <c r="M715" s="55"/>
      <c r="N715" s="55">
        <f t="shared" si="171"/>
        <v>106.98743500000012</v>
      </c>
      <c r="O715" s="90"/>
    </row>
    <row r="716" spans="1:15" s="54" customFormat="1" ht="15" customHeight="1">
      <c r="A716" s="78">
        <v>50923055</v>
      </c>
      <c r="B716" s="106" t="s">
        <v>147</v>
      </c>
      <c r="C716" s="109">
        <v>61</v>
      </c>
      <c r="D716" s="57" t="s">
        <v>141</v>
      </c>
      <c r="E716" s="87">
        <v>737</v>
      </c>
      <c r="F716" s="88">
        <v>0.40500000000000003</v>
      </c>
      <c r="G716" s="76">
        <f t="shared" si="168"/>
        <v>438.51499999999999</v>
      </c>
      <c r="H716" s="71">
        <f t="shared" si="169"/>
        <v>26749.415000000001</v>
      </c>
      <c r="J716" s="53">
        <f t="shared" si="170"/>
        <v>756.65763249999998</v>
      </c>
      <c r="K716" s="89">
        <v>1000</v>
      </c>
      <c r="M716" s="55"/>
      <c r="N716" s="55">
        <f t="shared" si="171"/>
        <v>243.34236750000002</v>
      </c>
      <c r="O716" s="90"/>
    </row>
    <row r="717" spans="1:15" s="54" customFormat="1" ht="15" customHeight="1">
      <c r="A717" s="78">
        <v>50960290</v>
      </c>
      <c r="B717" s="106" t="s">
        <v>148</v>
      </c>
      <c r="C717" s="107">
        <v>12</v>
      </c>
      <c r="D717" s="57" t="s">
        <v>65</v>
      </c>
      <c r="E717" s="87">
        <v>1726</v>
      </c>
      <c r="F717" s="88">
        <v>0.40500000000000003</v>
      </c>
      <c r="G717" s="76">
        <f t="shared" si="168"/>
        <v>1026.97</v>
      </c>
      <c r="H717" s="71">
        <f t="shared" si="169"/>
        <v>12323.64</v>
      </c>
      <c r="J717" s="53">
        <f t="shared" si="170"/>
        <v>1772.0367349999999</v>
      </c>
      <c r="K717" s="89">
        <v>1800</v>
      </c>
      <c r="M717" s="55"/>
      <c r="N717" s="55">
        <f t="shared" si="171"/>
        <v>27.963265000000092</v>
      </c>
      <c r="O717" s="90"/>
    </row>
    <row r="718" spans="1:15" s="54" customFormat="1" ht="14.75" customHeight="1">
      <c r="A718" s="78">
        <v>51720155</v>
      </c>
      <c r="B718" s="106" t="s">
        <v>149</v>
      </c>
      <c r="C718" s="107">
        <v>48</v>
      </c>
      <c r="D718" s="57" t="s">
        <v>65</v>
      </c>
      <c r="E718" s="87">
        <v>1119</v>
      </c>
      <c r="F718" s="88">
        <v>0.40500000000000003</v>
      </c>
      <c r="G718" s="76">
        <f t="shared" si="168"/>
        <v>665.80499999999995</v>
      </c>
      <c r="H718" s="71">
        <f t="shared" si="169"/>
        <v>31958.639999999999</v>
      </c>
      <c r="J718" s="53">
        <f t="shared" si="170"/>
        <v>1148.8465274999999</v>
      </c>
      <c r="K718" s="89">
        <v>1500</v>
      </c>
      <c r="M718" s="55"/>
      <c r="N718" s="55">
        <f t="shared" si="171"/>
        <v>351.15347250000013</v>
      </c>
      <c r="O718" s="90"/>
    </row>
    <row r="719" spans="1:15" s="54" customFormat="1" ht="15" customHeight="1">
      <c r="A719" s="78">
        <v>51720135</v>
      </c>
      <c r="B719" s="106" t="s">
        <v>150</v>
      </c>
      <c r="C719" s="107">
        <v>96</v>
      </c>
      <c r="D719" s="57" t="s">
        <v>65</v>
      </c>
      <c r="E719" s="87">
        <v>644</v>
      </c>
      <c r="F719" s="88">
        <v>0.40500000000000003</v>
      </c>
      <c r="G719" s="76">
        <f t="shared" si="168"/>
        <v>383.18</v>
      </c>
      <c r="H719" s="71">
        <f t="shared" si="169"/>
        <v>36785.279999999999</v>
      </c>
      <c r="J719" s="53">
        <f t="shared" si="170"/>
        <v>661.17708999999991</v>
      </c>
      <c r="K719" s="89">
        <v>680</v>
      </c>
      <c r="M719" s="55"/>
      <c r="N719" s="55">
        <f t="shared" si="171"/>
        <v>18.822910000000093</v>
      </c>
      <c r="O719" s="90"/>
    </row>
    <row r="720" spans="1:15" ht="13">
      <c r="B720" s="105"/>
      <c r="C720" s="105"/>
      <c r="D720" s="22"/>
      <c r="F720" s="6"/>
    </row>
    <row r="721" spans="1:15" ht="13">
      <c r="B721" s="105"/>
      <c r="C721" s="105"/>
      <c r="D721" s="22"/>
      <c r="F721" s="6"/>
    </row>
    <row r="722" spans="1:15" ht="13.5" thickBot="1">
      <c r="A722" s="110" t="s">
        <v>134</v>
      </c>
      <c r="B722" s="105"/>
      <c r="C722" s="105"/>
      <c r="D722" s="22"/>
      <c r="F722" s="6"/>
    </row>
    <row r="723" spans="1:15" ht="13.5" thickBot="1">
      <c r="A723" s="111" t="s">
        <v>18</v>
      </c>
      <c r="B723" s="100" t="s">
        <v>5</v>
      </c>
      <c r="C723" s="112" t="s">
        <v>35</v>
      </c>
      <c r="D723" s="31" t="s">
        <v>16</v>
      </c>
      <c r="E723" s="31" t="s">
        <v>6</v>
      </c>
      <c r="F723" s="31" t="s">
        <v>26</v>
      </c>
      <c r="G723" s="31" t="s">
        <v>27</v>
      </c>
      <c r="H723" s="33" t="s">
        <v>11</v>
      </c>
      <c r="I723" s="503" t="s">
        <v>40</v>
      </c>
      <c r="J723" s="503"/>
      <c r="K723" s="34" t="s">
        <v>44</v>
      </c>
    </row>
    <row r="724" spans="1:15" s="54" customFormat="1" ht="15" customHeight="1">
      <c r="A724" s="80" t="s">
        <v>86</v>
      </c>
      <c r="B724" s="106" t="s">
        <v>90</v>
      </c>
      <c r="C724" s="113">
        <v>48</v>
      </c>
      <c r="D724" s="57" t="s">
        <v>53</v>
      </c>
      <c r="E724" s="81"/>
      <c r="F724" s="56">
        <v>0.40500000000000003</v>
      </c>
      <c r="G724" s="51">
        <f t="shared" ref="G724" si="172">E724*(1-F724)</f>
        <v>0</v>
      </c>
      <c r="H724" s="52">
        <f t="shared" ref="H724" si="173">G724*C724</f>
        <v>0</v>
      </c>
      <c r="J724" s="53">
        <f t="shared" ref="J724:J758" si="174">G724*1.19*(1+J$16)</f>
        <v>0</v>
      </c>
      <c r="K724" s="82">
        <v>600</v>
      </c>
      <c r="M724" s="55"/>
      <c r="N724" s="55">
        <f t="shared" ref="N724" si="175">K724-J724</f>
        <v>600</v>
      </c>
      <c r="O724" s="74"/>
    </row>
    <row r="725" spans="1:15" s="54" customFormat="1" ht="13">
      <c r="A725" s="80" t="s">
        <v>66</v>
      </c>
      <c r="B725" s="106" t="s">
        <v>91</v>
      </c>
      <c r="C725" s="114">
        <v>48</v>
      </c>
      <c r="D725" s="57" t="s">
        <v>53</v>
      </c>
      <c r="E725" s="81"/>
      <c r="F725" s="56">
        <v>0.40500000000000003</v>
      </c>
      <c r="G725" s="51">
        <f t="shared" ref="G725:G756" si="176">E725*(1-F725)</f>
        <v>0</v>
      </c>
      <c r="H725" s="52">
        <f t="shared" ref="H725:H756" si="177">G725*C725</f>
        <v>0</v>
      </c>
      <c r="J725" s="53">
        <f t="shared" si="174"/>
        <v>0</v>
      </c>
      <c r="K725" s="82">
        <v>1200</v>
      </c>
      <c r="M725" s="55"/>
      <c r="N725" s="55">
        <f t="shared" ref="N725:N756" si="178">K725-J725</f>
        <v>1200</v>
      </c>
      <c r="O725" s="74"/>
    </row>
    <row r="726" spans="1:15" s="54" customFormat="1" ht="15" customHeight="1">
      <c r="A726" s="80" t="s">
        <v>87</v>
      </c>
      <c r="B726" s="106" t="s">
        <v>92</v>
      </c>
      <c r="C726" s="114">
        <v>60</v>
      </c>
      <c r="D726" s="57" t="s">
        <v>53</v>
      </c>
      <c r="E726" s="81">
        <v>2140.0093370681607</v>
      </c>
      <c r="F726" s="56">
        <v>0.40500000000000003</v>
      </c>
      <c r="G726" s="51">
        <f t="shared" si="176"/>
        <v>1273.3055555555557</v>
      </c>
      <c r="H726" s="52">
        <f t="shared" si="177"/>
        <v>76398.333333333343</v>
      </c>
      <c r="J726" s="53">
        <f t="shared" si="174"/>
        <v>2197.0887361111113</v>
      </c>
      <c r="K726" s="82">
        <v>2200</v>
      </c>
      <c r="M726" s="55"/>
      <c r="N726" s="55">
        <f t="shared" si="178"/>
        <v>2.9112638888886977</v>
      </c>
      <c r="O726" s="74"/>
    </row>
    <row r="727" spans="1:15" s="54" customFormat="1" ht="15" customHeight="1">
      <c r="A727" s="80" t="s">
        <v>73</v>
      </c>
      <c r="B727" s="106" t="s">
        <v>70</v>
      </c>
      <c r="C727" s="114">
        <v>24</v>
      </c>
      <c r="D727" s="57" t="s">
        <v>53</v>
      </c>
      <c r="E727" s="81">
        <v>769</v>
      </c>
      <c r="F727" s="50">
        <v>0.40500000000000003</v>
      </c>
      <c r="G727" s="76">
        <f t="shared" si="176"/>
        <v>457.55500000000001</v>
      </c>
      <c r="H727" s="71">
        <f t="shared" si="177"/>
        <v>10981.32</v>
      </c>
      <c r="J727" s="53">
        <f t="shared" si="174"/>
        <v>789.51115249999998</v>
      </c>
      <c r="K727" s="82">
        <v>800</v>
      </c>
      <c r="M727" s="55"/>
      <c r="N727" s="55">
        <f t="shared" si="178"/>
        <v>10.48884750000002</v>
      </c>
      <c r="O727" s="74"/>
    </row>
    <row r="728" spans="1:15" s="54" customFormat="1" ht="15" customHeight="1">
      <c r="A728" s="78" t="s">
        <v>122</v>
      </c>
      <c r="B728" s="106" t="s">
        <v>110</v>
      </c>
      <c r="C728" s="114">
        <v>20</v>
      </c>
      <c r="D728" s="57" t="s">
        <v>53</v>
      </c>
      <c r="E728" s="81">
        <v>2620</v>
      </c>
      <c r="F728" s="56">
        <v>0.40500000000000003</v>
      </c>
      <c r="G728" s="51">
        <f t="shared" si="176"/>
        <v>1558.8999999999999</v>
      </c>
      <c r="H728" s="52">
        <f t="shared" si="177"/>
        <v>31177.999999999996</v>
      </c>
      <c r="J728" s="53">
        <f t="shared" si="174"/>
        <v>2689.8819499999995</v>
      </c>
      <c r="K728" s="82">
        <v>2800</v>
      </c>
      <c r="M728" s="55"/>
      <c r="N728" s="55">
        <f t="shared" si="178"/>
        <v>110.11805000000049</v>
      </c>
      <c r="O728" s="74"/>
    </row>
    <row r="729" spans="1:15" s="54" customFormat="1" ht="13">
      <c r="A729" s="80" t="s">
        <v>102</v>
      </c>
      <c r="B729" s="106" t="s">
        <v>93</v>
      </c>
      <c r="C729" s="114">
        <v>122</v>
      </c>
      <c r="D729" s="57" t="s">
        <v>53</v>
      </c>
      <c r="E729" s="81">
        <v>560</v>
      </c>
      <c r="F729" s="50">
        <v>0.40500000000000003</v>
      </c>
      <c r="G729" s="51">
        <f t="shared" si="176"/>
        <v>333.2</v>
      </c>
      <c r="H729" s="52">
        <f t="shared" si="177"/>
        <v>40650.400000000001</v>
      </c>
      <c r="J729" s="53">
        <f t="shared" si="174"/>
        <v>574.9366</v>
      </c>
      <c r="K729" s="82">
        <v>800</v>
      </c>
      <c r="M729" s="55"/>
      <c r="N729" s="55">
        <f t="shared" si="178"/>
        <v>225.0634</v>
      </c>
      <c r="O729" s="74"/>
    </row>
    <row r="730" spans="1:15" s="54" customFormat="1" ht="15" customHeight="1">
      <c r="A730" s="80" t="s">
        <v>88</v>
      </c>
      <c r="B730" s="106" t="s">
        <v>94</v>
      </c>
      <c r="C730" s="114">
        <v>60</v>
      </c>
      <c r="D730" s="57" t="s">
        <v>53</v>
      </c>
      <c r="E730" s="79">
        <v>2400.0000000000014</v>
      </c>
      <c r="F730" s="56">
        <v>0.40500000000000003</v>
      </c>
      <c r="G730" s="51">
        <f t="shared" si="176"/>
        <v>1428.0000000000007</v>
      </c>
      <c r="H730" s="52">
        <f t="shared" si="177"/>
        <v>85680.000000000044</v>
      </c>
      <c r="J730" s="53">
        <f t="shared" si="174"/>
        <v>2464.014000000001</v>
      </c>
      <c r="K730" s="82">
        <v>2500</v>
      </c>
      <c r="M730" s="55"/>
      <c r="N730" s="55">
        <f t="shared" si="178"/>
        <v>35.985999999998967</v>
      </c>
      <c r="O730" s="74"/>
    </row>
    <row r="731" spans="1:15" s="54" customFormat="1" ht="15" customHeight="1">
      <c r="A731" s="78" t="s">
        <v>123</v>
      </c>
      <c r="B731" s="106" t="s">
        <v>111</v>
      </c>
      <c r="C731" s="114">
        <v>24</v>
      </c>
      <c r="D731" s="57" t="s">
        <v>53</v>
      </c>
      <c r="E731" s="79">
        <v>3180</v>
      </c>
      <c r="F731" s="56">
        <v>0.40500000000000003</v>
      </c>
      <c r="G731" s="51">
        <f t="shared" si="176"/>
        <v>1892.1</v>
      </c>
      <c r="H731" s="52">
        <f t="shared" si="177"/>
        <v>45410.399999999994</v>
      </c>
      <c r="J731" s="53">
        <f t="shared" si="174"/>
        <v>3264.8185499999995</v>
      </c>
      <c r="K731" s="82">
        <v>3400</v>
      </c>
      <c r="M731" s="55"/>
      <c r="N731" s="55">
        <f t="shared" si="178"/>
        <v>135.1814500000005</v>
      </c>
      <c r="O731" s="74"/>
    </row>
    <row r="732" spans="1:15" s="54" customFormat="1" ht="15" customHeight="1">
      <c r="A732" s="80" t="s">
        <v>89</v>
      </c>
      <c r="B732" s="106" t="s">
        <v>95</v>
      </c>
      <c r="C732" s="114">
        <v>48</v>
      </c>
      <c r="D732" s="57" t="s">
        <v>53</v>
      </c>
      <c r="E732" s="79">
        <v>5159</v>
      </c>
      <c r="F732" s="56">
        <v>0.40500000000000003</v>
      </c>
      <c r="G732" s="51">
        <f t="shared" si="176"/>
        <v>3069.605</v>
      </c>
      <c r="H732" s="52">
        <f t="shared" si="177"/>
        <v>147341.04</v>
      </c>
      <c r="J732" s="53">
        <f t="shared" si="174"/>
        <v>5296.6034274999993</v>
      </c>
      <c r="K732" s="82">
        <v>5400</v>
      </c>
      <c r="M732" s="55"/>
      <c r="N732" s="55">
        <f t="shared" si="178"/>
        <v>103.39657250000073</v>
      </c>
      <c r="O732" s="74"/>
    </row>
    <row r="733" spans="1:15" s="54" customFormat="1" ht="15" customHeight="1">
      <c r="A733" s="80" t="s">
        <v>68</v>
      </c>
      <c r="B733" s="106" t="s">
        <v>71</v>
      </c>
      <c r="C733" s="114">
        <v>12</v>
      </c>
      <c r="D733" s="57" t="s">
        <v>53</v>
      </c>
      <c r="E733" s="79">
        <v>7840</v>
      </c>
      <c r="F733" s="56">
        <v>0.40500000000000003</v>
      </c>
      <c r="G733" s="51">
        <f t="shared" si="176"/>
        <v>4664.8</v>
      </c>
      <c r="H733" s="52">
        <f t="shared" si="177"/>
        <v>55977.600000000006</v>
      </c>
      <c r="J733" s="53">
        <f t="shared" si="174"/>
        <v>8049.1124</v>
      </c>
      <c r="K733" s="82">
        <v>8000</v>
      </c>
      <c r="M733" s="55"/>
      <c r="N733" s="55">
        <f t="shared" si="178"/>
        <v>-49.11239999999998</v>
      </c>
      <c r="O733" s="74"/>
    </row>
    <row r="734" spans="1:15" s="54" customFormat="1" ht="15" customHeight="1">
      <c r="A734" s="80" t="s">
        <v>103</v>
      </c>
      <c r="B734" s="106" t="s">
        <v>96</v>
      </c>
      <c r="C734" s="114">
        <v>24</v>
      </c>
      <c r="D734" s="57" t="s">
        <v>53</v>
      </c>
      <c r="E734" s="79">
        <v>4320</v>
      </c>
      <c r="F734" s="56">
        <v>0.40500000000000003</v>
      </c>
      <c r="G734" s="51">
        <f t="shared" si="176"/>
        <v>2570.4</v>
      </c>
      <c r="H734" s="52">
        <f t="shared" si="177"/>
        <v>61689.600000000006</v>
      </c>
      <c r="J734" s="53">
        <f t="shared" si="174"/>
        <v>4435.2251999999999</v>
      </c>
      <c r="K734" s="82">
        <v>4500</v>
      </c>
      <c r="M734" s="55"/>
      <c r="N734" s="55">
        <f t="shared" si="178"/>
        <v>64.774800000000141</v>
      </c>
      <c r="O734" s="74"/>
    </row>
    <row r="735" spans="1:15" s="54" customFormat="1" ht="15" customHeight="1">
      <c r="A735" s="80" t="s">
        <v>69</v>
      </c>
      <c r="B735" s="106" t="s">
        <v>76</v>
      </c>
      <c r="C735" s="114">
        <v>6</v>
      </c>
      <c r="D735" s="57" t="s">
        <v>53</v>
      </c>
      <c r="E735" s="79">
        <v>7643</v>
      </c>
      <c r="F735" s="56">
        <v>0.40500000000000003</v>
      </c>
      <c r="G735" s="51">
        <f t="shared" si="176"/>
        <v>4547.585</v>
      </c>
      <c r="H735" s="52">
        <f t="shared" si="177"/>
        <v>27285.510000000002</v>
      </c>
      <c r="J735" s="53">
        <f t="shared" si="174"/>
        <v>7846.8579174999995</v>
      </c>
      <c r="K735" s="82">
        <v>7950</v>
      </c>
      <c r="M735" s="55"/>
      <c r="N735" s="55">
        <f t="shared" si="178"/>
        <v>103.14208250000047</v>
      </c>
      <c r="O735" s="74"/>
    </row>
    <row r="736" spans="1:15" s="54" customFormat="1" ht="15" customHeight="1">
      <c r="A736" s="78" t="s">
        <v>104</v>
      </c>
      <c r="B736" s="106" t="s">
        <v>97</v>
      </c>
      <c r="C736" s="114">
        <v>36</v>
      </c>
      <c r="D736" s="57" t="s">
        <v>53</v>
      </c>
      <c r="E736" s="81">
        <v>1025</v>
      </c>
      <c r="F736" s="56">
        <v>0.40500000000000003</v>
      </c>
      <c r="G736" s="51">
        <f t="shared" si="176"/>
        <v>609.875</v>
      </c>
      <c r="H736" s="52">
        <f t="shared" si="177"/>
        <v>21955.5</v>
      </c>
      <c r="J736" s="53">
        <f t="shared" si="174"/>
        <v>1052.3393124999998</v>
      </c>
      <c r="K736" s="82">
        <v>1200</v>
      </c>
      <c r="M736" s="55"/>
      <c r="N736" s="55">
        <f t="shared" si="178"/>
        <v>147.66068750000022</v>
      </c>
      <c r="O736" s="74"/>
    </row>
    <row r="737" spans="1:15" s="54" customFormat="1" ht="15" customHeight="1">
      <c r="A737" s="80" t="s">
        <v>105</v>
      </c>
      <c r="B737" s="106" t="s">
        <v>98</v>
      </c>
      <c r="C737" s="114">
        <v>20</v>
      </c>
      <c r="D737" s="57" t="s">
        <v>53</v>
      </c>
      <c r="E737" s="81">
        <v>10116.302521008403</v>
      </c>
      <c r="F737" s="56">
        <v>0.40500000000000003</v>
      </c>
      <c r="G737" s="51">
        <f t="shared" si="176"/>
        <v>6019.2</v>
      </c>
      <c r="H737" s="52">
        <f t="shared" si="177"/>
        <v>120384</v>
      </c>
      <c r="J737" s="53">
        <f t="shared" si="174"/>
        <v>10386.129599999998</v>
      </c>
      <c r="K737" s="82">
        <v>10500</v>
      </c>
      <c r="M737" s="55"/>
      <c r="N737" s="55">
        <f t="shared" si="178"/>
        <v>113.87040000000161</v>
      </c>
      <c r="O737" s="74"/>
    </row>
    <row r="738" spans="1:15" s="54" customFormat="1" ht="15" customHeight="1">
      <c r="A738" s="80" t="s">
        <v>82</v>
      </c>
      <c r="B738" s="106" t="s">
        <v>77</v>
      </c>
      <c r="C738" s="114">
        <v>20</v>
      </c>
      <c r="D738" s="57" t="s">
        <v>53</v>
      </c>
      <c r="E738" s="81">
        <v>7553</v>
      </c>
      <c r="F738" s="56">
        <v>0.40500000000000003</v>
      </c>
      <c r="G738" s="51">
        <f t="shared" si="176"/>
        <v>4494.0349999999999</v>
      </c>
      <c r="H738" s="52">
        <f t="shared" si="177"/>
        <v>89880.7</v>
      </c>
      <c r="J738" s="53">
        <f t="shared" si="174"/>
        <v>7754.4573924999995</v>
      </c>
      <c r="K738" s="82">
        <v>9300</v>
      </c>
      <c r="M738" s="55"/>
      <c r="N738" s="55">
        <f t="shared" si="178"/>
        <v>1545.5426075000005</v>
      </c>
      <c r="O738" s="74"/>
    </row>
    <row r="739" spans="1:15" s="54" customFormat="1" ht="15" customHeight="1">
      <c r="A739" s="78" t="s">
        <v>124</v>
      </c>
      <c r="B739" s="106" t="s">
        <v>112</v>
      </c>
      <c r="C739" s="114">
        <v>20</v>
      </c>
      <c r="D739" s="57" t="s">
        <v>53</v>
      </c>
      <c r="E739" s="81">
        <v>10768</v>
      </c>
      <c r="F739" s="50">
        <v>0.40500000000000003</v>
      </c>
      <c r="G739" s="76">
        <f t="shared" si="176"/>
        <v>6406.96</v>
      </c>
      <c r="H739" s="71">
        <f t="shared" si="177"/>
        <v>128139.2</v>
      </c>
      <c r="J739" s="53">
        <f t="shared" si="174"/>
        <v>11055.20948</v>
      </c>
      <c r="K739" s="82">
        <v>11000</v>
      </c>
      <c r="M739" s="55"/>
      <c r="N739" s="55">
        <f t="shared" si="178"/>
        <v>-55.20947999999953</v>
      </c>
      <c r="O739" s="74"/>
    </row>
    <row r="740" spans="1:15" s="54" customFormat="1" ht="15" customHeight="1">
      <c r="A740" s="78" t="s">
        <v>83</v>
      </c>
      <c r="B740" s="106" t="s">
        <v>78</v>
      </c>
      <c r="C740" s="114">
        <v>30</v>
      </c>
      <c r="D740" s="57" t="s">
        <v>53</v>
      </c>
      <c r="E740" s="81"/>
      <c r="F740" s="50">
        <v>0.40500000000000003</v>
      </c>
      <c r="G740" s="76">
        <f t="shared" si="176"/>
        <v>0</v>
      </c>
      <c r="H740" s="71">
        <f t="shared" si="177"/>
        <v>0</v>
      </c>
      <c r="J740" s="53">
        <f t="shared" si="174"/>
        <v>0</v>
      </c>
      <c r="K740" s="82">
        <v>3000</v>
      </c>
      <c r="M740" s="55"/>
      <c r="N740" s="55">
        <f t="shared" si="178"/>
        <v>3000</v>
      </c>
      <c r="O740" s="74"/>
    </row>
    <row r="741" spans="1:15" s="54" customFormat="1" ht="15" customHeight="1">
      <c r="A741" s="78" t="s">
        <v>84</v>
      </c>
      <c r="B741" s="106" t="s">
        <v>79</v>
      </c>
      <c r="C741" s="114">
        <v>30</v>
      </c>
      <c r="D741" s="57" t="s">
        <v>53</v>
      </c>
      <c r="E741" s="81"/>
      <c r="F741" s="50">
        <v>0.40500000000000003</v>
      </c>
      <c r="G741" s="76">
        <f t="shared" si="176"/>
        <v>0</v>
      </c>
      <c r="H741" s="71">
        <f t="shared" si="177"/>
        <v>0</v>
      </c>
      <c r="J741" s="53">
        <f t="shared" si="174"/>
        <v>0</v>
      </c>
      <c r="K741" s="82">
        <v>2800</v>
      </c>
      <c r="M741" s="55"/>
      <c r="N741" s="55">
        <f t="shared" si="178"/>
        <v>2800</v>
      </c>
      <c r="O741" s="74"/>
    </row>
    <row r="742" spans="1:15" s="54" customFormat="1" ht="13">
      <c r="A742" s="80" t="s">
        <v>74</v>
      </c>
      <c r="B742" s="106" t="s">
        <v>72</v>
      </c>
      <c r="C742" s="114">
        <v>20</v>
      </c>
      <c r="D742" s="57" t="s">
        <v>53</v>
      </c>
      <c r="E742" s="81">
        <v>5691</v>
      </c>
      <c r="F742" s="50">
        <v>0.40500000000000003</v>
      </c>
      <c r="G742" s="51">
        <f t="shared" si="176"/>
        <v>3386.145</v>
      </c>
      <c r="H742" s="52">
        <f t="shared" si="177"/>
        <v>67722.899999999994</v>
      </c>
      <c r="J742" s="53">
        <f t="shared" si="174"/>
        <v>5842.7931975000001</v>
      </c>
      <c r="K742" s="82">
        <v>6200</v>
      </c>
      <c r="M742" s="55"/>
      <c r="N742" s="55">
        <f t="shared" si="178"/>
        <v>357.20680249999987</v>
      </c>
      <c r="O742" s="74"/>
    </row>
    <row r="743" spans="1:15" s="54" customFormat="1" ht="15" customHeight="1">
      <c r="A743" s="78" t="s">
        <v>125</v>
      </c>
      <c r="B743" s="106" t="s">
        <v>113</v>
      </c>
      <c r="C743" s="114">
        <v>30</v>
      </c>
      <c r="D743" s="57" t="s">
        <v>53</v>
      </c>
      <c r="E743" s="81"/>
      <c r="F743" s="56">
        <v>0.40500000000000003</v>
      </c>
      <c r="G743" s="51">
        <f t="shared" si="176"/>
        <v>0</v>
      </c>
      <c r="H743" s="52">
        <f t="shared" si="177"/>
        <v>0</v>
      </c>
      <c r="J743" s="53">
        <f t="shared" si="174"/>
        <v>0</v>
      </c>
      <c r="K743" s="82">
        <v>2990</v>
      </c>
      <c r="M743" s="55"/>
      <c r="N743" s="55">
        <f t="shared" si="178"/>
        <v>2990</v>
      </c>
      <c r="O743" s="74"/>
    </row>
    <row r="744" spans="1:15" s="54" customFormat="1" ht="15" customHeight="1">
      <c r="A744" s="78" t="s">
        <v>126</v>
      </c>
      <c r="B744" s="106" t="s">
        <v>114</v>
      </c>
      <c r="C744" s="114">
        <v>240</v>
      </c>
      <c r="D744" s="57" t="s">
        <v>53</v>
      </c>
      <c r="E744" s="79">
        <v>279</v>
      </c>
      <c r="F744" s="56">
        <v>0.40500000000000003</v>
      </c>
      <c r="G744" s="51">
        <f t="shared" si="176"/>
        <v>166.005</v>
      </c>
      <c r="H744" s="52">
        <f t="shared" si="177"/>
        <v>39841.199999999997</v>
      </c>
      <c r="J744" s="53">
        <f t="shared" si="174"/>
        <v>286.44162749999998</v>
      </c>
      <c r="K744" s="82">
        <v>300</v>
      </c>
      <c r="M744" s="55"/>
      <c r="N744" s="55">
        <f t="shared" si="178"/>
        <v>13.558372500000019</v>
      </c>
      <c r="O744" s="74"/>
    </row>
    <row r="745" spans="1:15" s="54" customFormat="1" ht="15" customHeight="1">
      <c r="A745" s="78" t="s">
        <v>127</v>
      </c>
      <c r="B745" s="106" t="s">
        <v>115</v>
      </c>
      <c r="C745" s="114">
        <v>144</v>
      </c>
      <c r="D745" s="57" t="s">
        <v>53</v>
      </c>
      <c r="E745" s="79">
        <v>225</v>
      </c>
      <c r="F745" s="56">
        <v>0.40500000000000003</v>
      </c>
      <c r="G745" s="51">
        <f t="shared" si="176"/>
        <v>133.875</v>
      </c>
      <c r="H745" s="52">
        <f t="shared" si="177"/>
        <v>19278</v>
      </c>
      <c r="J745" s="53">
        <f t="shared" si="174"/>
        <v>231.00131249999998</v>
      </c>
      <c r="K745" s="82">
        <v>250</v>
      </c>
      <c r="M745" s="55"/>
      <c r="N745" s="55">
        <f t="shared" si="178"/>
        <v>18.998687500000017</v>
      </c>
      <c r="O745" s="74"/>
    </row>
    <row r="746" spans="1:15" s="54" customFormat="1" ht="15" customHeight="1">
      <c r="A746" s="80" t="s">
        <v>85</v>
      </c>
      <c r="B746" s="106" t="s">
        <v>80</v>
      </c>
      <c r="C746" s="114">
        <v>60</v>
      </c>
      <c r="D746" s="57" t="s">
        <v>53</v>
      </c>
      <c r="E746" s="79">
        <v>414</v>
      </c>
      <c r="F746" s="56">
        <v>0.40500000000000003</v>
      </c>
      <c r="G746" s="51">
        <f t="shared" si="176"/>
        <v>246.32999999999998</v>
      </c>
      <c r="H746" s="52">
        <f t="shared" si="177"/>
        <v>14779.8</v>
      </c>
      <c r="J746" s="53">
        <f t="shared" si="174"/>
        <v>425.04241499999989</v>
      </c>
      <c r="K746" s="82">
        <v>450</v>
      </c>
      <c r="M746" s="55"/>
      <c r="N746" s="55">
        <f t="shared" si="178"/>
        <v>24.957585000000108</v>
      </c>
      <c r="O746" s="74"/>
    </row>
    <row r="747" spans="1:15" s="54" customFormat="1" ht="15" customHeight="1">
      <c r="A747" s="78" t="s">
        <v>128</v>
      </c>
      <c r="B747" s="106" t="s">
        <v>116</v>
      </c>
      <c r="C747" s="114">
        <v>100</v>
      </c>
      <c r="D747" s="57" t="s">
        <v>53</v>
      </c>
      <c r="E747" s="79">
        <v>1515</v>
      </c>
      <c r="F747" s="56">
        <v>0.40500000000000003</v>
      </c>
      <c r="G747" s="51">
        <f t="shared" si="176"/>
        <v>901.42499999999995</v>
      </c>
      <c r="H747" s="52">
        <f t="shared" si="177"/>
        <v>90142.5</v>
      </c>
      <c r="J747" s="53">
        <f t="shared" si="174"/>
        <v>1555.4088374999997</v>
      </c>
      <c r="K747" s="82">
        <v>1600</v>
      </c>
      <c r="M747" s="55"/>
      <c r="N747" s="55">
        <f t="shared" si="178"/>
        <v>44.591162500000337</v>
      </c>
      <c r="O747" s="74"/>
    </row>
    <row r="748" spans="1:15" s="54" customFormat="1" ht="15" customHeight="1">
      <c r="A748" s="80" t="s">
        <v>106</v>
      </c>
      <c r="B748" s="106" t="s">
        <v>99</v>
      </c>
      <c r="C748" s="114">
        <v>30</v>
      </c>
      <c r="D748" s="57" t="s">
        <v>53</v>
      </c>
      <c r="E748" s="81">
        <v>2100</v>
      </c>
      <c r="F748" s="56">
        <v>0.40500000000000003</v>
      </c>
      <c r="G748" s="51">
        <f t="shared" si="176"/>
        <v>1249.5</v>
      </c>
      <c r="H748" s="52">
        <f t="shared" si="177"/>
        <v>37485</v>
      </c>
      <c r="J748" s="53">
        <f t="shared" si="174"/>
        <v>2156.0122499999998</v>
      </c>
      <c r="K748" s="82">
        <v>2500</v>
      </c>
      <c r="M748" s="55"/>
      <c r="N748" s="55">
        <f t="shared" si="178"/>
        <v>343.98775000000023</v>
      </c>
      <c r="O748" s="74"/>
    </row>
    <row r="749" spans="1:15" s="54" customFormat="1" ht="14.75" customHeight="1">
      <c r="A749" s="78" t="s">
        <v>107</v>
      </c>
      <c r="B749" s="106" t="s">
        <v>100</v>
      </c>
      <c r="C749" s="114">
        <v>50</v>
      </c>
      <c r="D749" s="57" t="s">
        <v>53</v>
      </c>
      <c r="E749" s="81">
        <v>454</v>
      </c>
      <c r="F749" s="50">
        <v>0.40500000000000003</v>
      </c>
      <c r="G749" s="51">
        <f t="shared" si="176"/>
        <v>270.13</v>
      </c>
      <c r="H749" s="52">
        <f t="shared" si="177"/>
        <v>13506.5</v>
      </c>
      <c r="J749" s="53">
        <f t="shared" si="174"/>
        <v>466.10931499999998</v>
      </c>
      <c r="K749" s="82">
        <v>500</v>
      </c>
      <c r="M749" s="55"/>
      <c r="N749" s="55">
        <f t="shared" si="178"/>
        <v>33.890685000000019</v>
      </c>
      <c r="O749" s="74"/>
    </row>
    <row r="750" spans="1:15" s="54" customFormat="1" ht="15.65" customHeight="1">
      <c r="A750" s="80" t="s">
        <v>67</v>
      </c>
      <c r="B750" s="106" t="s">
        <v>81</v>
      </c>
      <c r="C750" s="114">
        <v>12</v>
      </c>
      <c r="D750" s="57" t="s">
        <v>53</v>
      </c>
      <c r="E750" s="81">
        <v>1726</v>
      </c>
      <c r="F750" s="56">
        <v>0.40500000000000003</v>
      </c>
      <c r="G750" s="51">
        <f t="shared" si="176"/>
        <v>1026.97</v>
      </c>
      <c r="H750" s="52">
        <f t="shared" si="177"/>
        <v>12323.64</v>
      </c>
      <c r="J750" s="53">
        <f t="shared" si="174"/>
        <v>1772.0367349999999</v>
      </c>
      <c r="K750" s="82">
        <v>1800</v>
      </c>
      <c r="M750" s="55"/>
      <c r="N750" s="55">
        <f t="shared" si="178"/>
        <v>27.963265000000092</v>
      </c>
      <c r="O750" s="74"/>
    </row>
    <row r="751" spans="1:15" s="54" customFormat="1" ht="15" customHeight="1">
      <c r="A751" s="78" t="s">
        <v>129</v>
      </c>
      <c r="B751" s="106" t="s">
        <v>117</v>
      </c>
      <c r="C751" s="114">
        <v>100</v>
      </c>
      <c r="D751" s="57" t="s">
        <v>53</v>
      </c>
      <c r="E751" s="79">
        <v>376</v>
      </c>
      <c r="F751" s="50">
        <v>0.40500000000000003</v>
      </c>
      <c r="G751" s="51">
        <f t="shared" si="176"/>
        <v>223.72</v>
      </c>
      <c r="H751" s="52">
        <f t="shared" si="177"/>
        <v>22372</v>
      </c>
      <c r="J751" s="53">
        <f t="shared" si="174"/>
        <v>386.02885999999995</v>
      </c>
      <c r="K751" s="82">
        <v>400</v>
      </c>
      <c r="M751" s="55"/>
      <c r="N751" s="55">
        <f t="shared" si="178"/>
        <v>13.971140000000048</v>
      </c>
      <c r="O751" s="74"/>
    </row>
    <row r="752" spans="1:15" s="54" customFormat="1" ht="15" customHeight="1">
      <c r="A752" s="78" t="s">
        <v>130</v>
      </c>
      <c r="B752" s="106" t="s">
        <v>118</v>
      </c>
      <c r="C752" s="114">
        <v>60</v>
      </c>
      <c r="D752" s="57" t="s">
        <v>53</v>
      </c>
      <c r="E752" s="79">
        <v>1550</v>
      </c>
      <c r="F752" s="56">
        <v>0.40500000000000003</v>
      </c>
      <c r="G752" s="51">
        <f t="shared" si="176"/>
        <v>922.25</v>
      </c>
      <c r="H752" s="52">
        <f t="shared" si="177"/>
        <v>55335</v>
      </c>
      <c r="J752" s="53">
        <f t="shared" si="174"/>
        <v>1591.3423749999999</v>
      </c>
      <c r="K752" s="82">
        <v>1700</v>
      </c>
      <c r="M752" s="55"/>
      <c r="N752" s="55">
        <f t="shared" si="178"/>
        <v>108.65762500000005</v>
      </c>
      <c r="O752" s="74"/>
    </row>
    <row r="753" spans="1:15" s="54" customFormat="1" ht="15" customHeight="1">
      <c r="A753" s="78" t="s">
        <v>108</v>
      </c>
      <c r="B753" s="106" t="s">
        <v>101</v>
      </c>
      <c r="C753" s="114">
        <v>36</v>
      </c>
      <c r="D753" s="57" t="s">
        <v>53</v>
      </c>
      <c r="E753" s="81">
        <v>539</v>
      </c>
      <c r="F753" s="50">
        <v>0.40500000000000003</v>
      </c>
      <c r="G753" s="76">
        <f t="shared" si="176"/>
        <v>320.70499999999998</v>
      </c>
      <c r="H753" s="71">
        <f t="shared" si="177"/>
        <v>11545.38</v>
      </c>
      <c r="J753" s="53">
        <f t="shared" si="174"/>
        <v>553.37647749999996</v>
      </c>
      <c r="K753" s="82">
        <v>600</v>
      </c>
      <c r="M753" s="55"/>
      <c r="N753" s="55">
        <f t="shared" si="178"/>
        <v>46.623522500000036</v>
      </c>
      <c r="O753" s="74"/>
    </row>
    <row r="754" spans="1:15" s="54" customFormat="1" ht="15" customHeight="1">
      <c r="A754" s="78" t="s">
        <v>131</v>
      </c>
      <c r="B754" s="106" t="s">
        <v>119</v>
      </c>
      <c r="C754" s="114">
        <v>6</v>
      </c>
      <c r="D754" s="57" t="s">
        <v>53</v>
      </c>
      <c r="E754" s="81">
        <v>3525</v>
      </c>
      <c r="F754" s="56">
        <v>0.40500000000000003</v>
      </c>
      <c r="G754" s="51">
        <f t="shared" si="176"/>
        <v>2097.375</v>
      </c>
      <c r="H754" s="52">
        <f t="shared" si="177"/>
        <v>12584.25</v>
      </c>
      <c r="J754" s="53">
        <f t="shared" si="174"/>
        <v>3619.0205624999994</v>
      </c>
      <c r="K754" s="82">
        <v>100</v>
      </c>
      <c r="M754" s="55"/>
      <c r="N754" s="55">
        <f t="shared" si="178"/>
        <v>-3519.0205624999994</v>
      </c>
      <c r="O754" s="74"/>
    </row>
    <row r="755" spans="1:15" s="54" customFormat="1" ht="15" customHeight="1">
      <c r="A755" s="78" t="s">
        <v>132</v>
      </c>
      <c r="B755" s="106" t="s">
        <v>120</v>
      </c>
      <c r="C755" s="114">
        <v>2</v>
      </c>
      <c r="D755" s="57" t="s">
        <v>53</v>
      </c>
      <c r="E755" s="81">
        <v>8433</v>
      </c>
      <c r="F755" s="56">
        <v>0.40500000000000003</v>
      </c>
      <c r="G755" s="51">
        <f t="shared" si="176"/>
        <v>5017.6350000000002</v>
      </c>
      <c r="H755" s="52">
        <f t="shared" si="177"/>
        <v>10035.27</v>
      </c>
      <c r="J755" s="53">
        <f t="shared" si="174"/>
        <v>8657.9291924999998</v>
      </c>
      <c r="K755" s="82">
        <v>150</v>
      </c>
      <c r="M755" s="55"/>
      <c r="N755" s="55">
        <f t="shared" si="178"/>
        <v>-8507.9291924999998</v>
      </c>
      <c r="O755" s="74"/>
    </row>
    <row r="756" spans="1:15" s="54" customFormat="1" ht="15" customHeight="1">
      <c r="A756" s="78" t="s">
        <v>133</v>
      </c>
      <c r="B756" s="106" t="s">
        <v>121</v>
      </c>
      <c r="C756" s="114">
        <v>2</v>
      </c>
      <c r="D756" s="57" t="s">
        <v>53</v>
      </c>
      <c r="E756" s="81">
        <v>10847</v>
      </c>
      <c r="F756" s="56">
        <v>0.40500000000000003</v>
      </c>
      <c r="G756" s="51">
        <f t="shared" si="176"/>
        <v>6453.9650000000001</v>
      </c>
      <c r="H756" s="52">
        <f t="shared" si="177"/>
        <v>12907.93</v>
      </c>
      <c r="J756" s="53">
        <f t="shared" si="174"/>
        <v>11136.316607499999</v>
      </c>
      <c r="K756" s="82">
        <v>150</v>
      </c>
      <c r="M756" s="55"/>
      <c r="N756" s="55">
        <f t="shared" si="178"/>
        <v>-10986.316607499999</v>
      </c>
      <c r="O756" s="74"/>
    </row>
    <row r="757" spans="1:15" s="54" customFormat="1" ht="15" customHeight="1">
      <c r="A757" s="80" t="s">
        <v>75</v>
      </c>
      <c r="B757" s="106" t="s">
        <v>135</v>
      </c>
      <c r="C757" s="114">
        <v>2000</v>
      </c>
      <c r="D757" s="57" t="s">
        <v>53</v>
      </c>
      <c r="E757" s="81">
        <v>4</v>
      </c>
      <c r="F757" s="50">
        <v>0.40500000000000003</v>
      </c>
      <c r="G757" s="76">
        <f t="shared" ref="G757:G758" si="179">E757*(1-F757)</f>
        <v>2.38</v>
      </c>
      <c r="H757" s="71">
        <f t="shared" ref="H757:H758" si="180">G757*C757</f>
        <v>4760</v>
      </c>
      <c r="J757" s="53">
        <f t="shared" si="174"/>
        <v>4.1066899999999995</v>
      </c>
      <c r="K757" s="82">
        <v>10</v>
      </c>
      <c r="M757" s="55"/>
      <c r="N757" s="55">
        <f t="shared" ref="N757:N758" si="181">K757-J757</f>
        <v>5.8933100000000005</v>
      </c>
      <c r="O757" s="74"/>
    </row>
    <row r="758" spans="1:15" s="54" customFormat="1" ht="15" customHeight="1">
      <c r="A758" s="80" t="s">
        <v>109</v>
      </c>
      <c r="B758" s="106" t="s">
        <v>136</v>
      </c>
      <c r="C758" s="114">
        <v>2000</v>
      </c>
      <c r="D758" s="57" t="s">
        <v>53</v>
      </c>
      <c r="E758" s="81"/>
      <c r="F758" s="50">
        <v>0.40500000000000003</v>
      </c>
      <c r="G758" s="76">
        <f t="shared" si="179"/>
        <v>0</v>
      </c>
      <c r="H758" s="71">
        <f t="shared" si="180"/>
        <v>0</v>
      </c>
      <c r="J758" s="53">
        <f t="shared" si="174"/>
        <v>0</v>
      </c>
      <c r="K758" s="82">
        <v>10</v>
      </c>
      <c r="M758" s="55"/>
      <c r="N758" s="55">
        <f t="shared" si="181"/>
        <v>10</v>
      </c>
      <c r="O758" s="74"/>
    </row>
    <row r="759" spans="1:15" ht="13">
      <c r="A759" s="110"/>
      <c r="B759" s="105"/>
      <c r="C759" s="105"/>
      <c r="D759" s="22"/>
      <c r="F759" s="6"/>
    </row>
    <row r="760" spans="1:15" ht="13">
      <c r="A760" s="85" t="s">
        <v>138</v>
      </c>
    </row>
    <row r="761" spans="1:15" s="54" customFormat="1" ht="15" customHeight="1">
      <c r="A761" s="78" t="s">
        <v>83</v>
      </c>
      <c r="B761" s="106" t="s">
        <v>78</v>
      </c>
      <c r="C761" s="114">
        <v>10</v>
      </c>
      <c r="D761" s="57" t="s">
        <v>65</v>
      </c>
      <c r="E761" s="84">
        <v>0</v>
      </c>
      <c r="F761" s="56">
        <v>0.40500000000000003</v>
      </c>
      <c r="G761" s="51">
        <f>E761*(1-F761)</f>
        <v>0</v>
      </c>
      <c r="H761" s="52">
        <f>G761*C761</f>
        <v>0</v>
      </c>
      <c r="J761" s="53">
        <f>G761*1.19*(1+J$16)</f>
        <v>0</v>
      </c>
      <c r="K761" s="82">
        <v>3000</v>
      </c>
      <c r="M761" s="55"/>
      <c r="N761" s="55">
        <f>K761-J761</f>
        <v>3000</v>
      </c>
      <c r="O761" s="74"/>
    </row>
    <row r="762" spans="1:15" s="54" customFormat="1" ht="15" customHeight="1">
      <c r="A762" s="78" t="s">
        <v>84</v>
      </c>
      <c r="B762" s="106" t="s">
        <v>79</v>
      </c>
      <c r="C762" s="114">
        <v>10</v>
      </c>
      <c r="D762" s="57" t="s">
        <v>65</v>
      </c>
      <c r="E762" s="84">
        <v>0</v>
      </c>
      <c r="F762" s="56">
        <v>0.40500000000000003</v>
      </c>
      <c r="G762" s="51">
        <f>E762*(1-F762)</f>
        <v>0</v>
      </c>
      <c r="H762" s="52">
        <f>G762*C762</f>
        <v>0</v>
      </c>
      <c r="J762" s="53">
        <f>G762*1.19*(1+J$16)</f>
        <v>0</v>
      </c>
      <c r="K762" s="82">
        <v>2800</v>
      </c>
      <c r="M762" s="55"/>
      <c r="N762" s="55">
        <f>K762-J762</f>
        <v>2800</v>
      </c>
      <c r="O762" s="74"/>
    </row>
    <row r="763" spans="1:15" s="54" customFormat="1" ht="15" customHeight="1">
      <c r="A763" s="78" t="s">
        <v>67</v>
      </c>
      <c r="B763" s="106" t="s">
        <v>81</v>
      </c>
      <c r="C763" s="114">
        <v>12</v>
      </c>
      <c r="D763" s="57" t="s">
        <v>65</v>
      </c>
      <c r="E763" s="84">
        <v>1726</v>
      </c>
      <c r="F763" s="50">
        <v>0.40500000000000003</v>
      </c>
      <c r="G763" s="76">
        <f>E763*(1-F763)</f>
        <v>1026.97</v>
      </c>
      <c r="H763" s="71">
        <f>G763*C763</f>
        <v>12323.64</v>
      </c>
      <c r="J763" s="53">
        <f>G763*1.19*(1+J$16)</f>
        <v>1772.0367349999999</v>
      </c>
      <c r="K763" s="82">
        <v>1800</v>
      </c>
      <c r="M763" s="55"/>
      <c r="N763" s="55"/>
      <c r="O763" s="74"/>
    </row>
    <row r="764" spans="1:15" s="54" customFormat="1" ht="15" customHeight="1">
      <c r="A764" s="115" t="s">
        <v>137</v>
      </c>
      <c r="B764" s="106" t="s">
        <v>139</v>
      </c>
      <c r="C764" s="114">
        <v>6</v>
      </c>
      <c r="D764" s="57" t="s">
        <v>65</v>
      </c>
      <c r="E764" s="84"/>
      <c r="F764" s="56">
        <v>0.40500000000000003</v>
      </c>
      <c r="G764" s="51">
        <f>E764*(1-F764)</f>
        <v>0</v>
      </c>
      <c r="H764" s="52">
        <f>G764*C764</f>
        <v>0</v>
      </c>
      <c r="J764" s="53">
        <f>G764*1.19*(1+J$16)</f>
        <v>0</v>
      </c>
      <c r="K764" s="82">
        <v>15000</v>
      </c>
      <c r="M764" s="55"/>
      <c r="N764" s="55">
        <f>K764-J764</f>
        <v>15000</v>
      </c>
      <c r="O764" s="74"/>
    </row>
    <row r="766" spans="1:15">
      <c r="A766" s="94" t="s">
        <v>167</v>
      </c>
    </row>
    <row r="767" spans="1:15" s="139" customFormat="1" ht="15" customHeight="1">
      <c r="A767" s="131" t="s">
        <v>162</v>
      </c>
      <c r="B767" s="132" t="s">
        <v>156</v>
      </c>
      <c r="C767" s="133">
        <v>24</v>
      </c>
      <c r="D767" s="134" t="s">
        <v>65</v>
      </c>
      <c r="E767" s="135">
        <v>1278</v>
      </c>
      <c r="F767" s="136">
        <v>0.40500000000000003</v>
      </c>
      <c r="G767" s="137">
        <f>E767*(1-F767)</f>
        <v>760.41</v>
      </c>
      <c r="H767" s="138">
        <f>G767*C767</f>
        <v>18249.84</v>
      </c>
      <c r="J767" s="140">
        <f t="shared" ref="J767:J772" si="182">G767*1.19*(1+J$16)</f>
        <v>1312.0874549999999</v>
      </c>
      <c r="K767" s="141">
        <v>1500</v>
      </c>
      <c r="M767" s="142"/>
      <c r="N767" s="142">
        <f>K767-J767</f>
        <v>187.91254500000014</v>
      </c>
      <c r="O767" s="143"/>
    </row>
    <row r="768" spans="1:15" s="139" customFormat="1" ht="15" customHeight="1">
      <c r="A768" s="131" t="s">
        <v>163</v>
      </c>
      <c r="B768" s="132" t="s">
        <v>157</v>
      </c>
      <c r="C768" s="144">
        <v>50</v>
      </c>
      <c r="D768" s="134" t="s">
        <v>65</v>
      </c>
      <c r="E768" s="135"/>
      <c r="F768" s="136">
        <v>0.40500000000000003</v>
      </c>
      <c r="G768" s="137">
        <f t="shared" ref="G768" si="183">E768*(1-F768)</f>
        <v>0</v>
      </c>
      <c r="H768" s="138">
        <f t="shared" ref="H768" si="184">G768*C768</f>
        <v>0</v>
      </c>
      <c r="J768" s="140">
        <f t="shared" si="182"/>
        <v>0</v>
      </c>
      <c r="K768" s="141">
        <v>3500</v>
      </c>
      <c r="M768" s="142"/>
      <c r="N768" s="142">
        <f t="shared" ref="N768" si="185">K768-J768</f>
        <v>3500</v>
      </c>
      <c r="O768" s="143"/>
    </row>
    <row r="769" spans="1:15" s="54" customFormat="1" ht="15" customHeight="1">
      <c r="A769" s="145" t="s">
        <v>164</v>
      </c>
      <c r="B769" s="106" t="s">
        <v>158</v>
      </c>
      <c r="C769" s="146">
        <v>24</v>
      </c>
      <c r="D769" s="57" t="s">
        <v>65</v>
      </c>
      <c r="E769" s="147"/>
      <c r="F769" s="88">
        <v>0.40500000000000003</v>
      </c>
      <c r="G769" s="76">
        <f>E769*(1-F769)</f>
        <v>0</v>
      </c>
      <c r="H769" s="71">
        <f>G769*C769</f>
        <v>0</v>
      </c>
      <c r="J769" s="53">
        <f t="shared" si="182"/>
        <v>0</v>
      </c>
      <c r="K769" s="148">
        <v>1500</v>
      </c>
      <c r="M769" s="55"/>
      <c r="N769" s="55">
        <f>K769-J769</f>
        <v>1500</v>
      </c>
      <c r="O769" s="90"/>
    </row>
    <row r="770" spans="1:15" s="54" customFormat="1" ht="15" customHeight="1">
      <c r="A770" s="145" t="s">
        <v>166</v>
      </c>
      <c r="B770" s="106" t="s">
        <v>160</v>
      </c>
      <c r="C770" s="146">
        <v>12</v>
      </c>
      <c r="D770" s="57" t="s">
        <v>65</v>
      </c>
      <c r="E770" s="147">
        <v>3290</v>
      </c>
      <c r="F770" s="88">
        <v>0.40500000000000003</v>
      </c>
      <c r="G770" s="76">
        <f>E770*(1-F770)</f>
        <v>1957.55</v>
      </c>
      <c r="H770" s="71">
        <f>G770*C770</f>
        <v>23490.6</v>
      </c>
      <c r="J770" s="53">
        <f t="shared" si="182"/>
        <v>3377.7525249999999</v>
      </c>
      <c r="K770" s="148">
        <v>3400</v>
      </c>
      <c r="M770" s="55"/>
      <c r="N770" s="55">
        <f>K770-J770</f>
        <v>22.247475000000122</v>
      </c>
      <c r="O770" s="90"/>
    </row>
    <row r="771" spans="1:15" s="54" customFormat="1" ht="15" customHeight="1">
      <c r="A771" s="145" t="s">
        <v>108</v>
      </c>
      <c r="B771" s="106" t="s">
        <v>161</v>
      </c>
      <c r="C771" s="146">
        <v>24</v>
      </c>
      <c r="D771" s="57" t="s">
        <v>65</v>
      </c>
      <c r="E771" s="147">
        <v>539</v>
      </c>
      <c r="F771" s="88">
        <v>0.40500000000000003</v>
      </c>
      <c r="G771" s="76">
        <f>E771*(1-F771)</f>
        <v>320.70499999999998</v>
      </c>
      <c r="H771" s="71">
        <f>G771*C771</f>
        <v>7696.92</v>
      </c>
      <c r="J771" s="53">
        <f t="shared" si="182"/>
        <v>553.37647749999996</v>
      </c>
      <c r="K771" s="148">
        <v>600</v>
      </c>
      <c r="M771" s="55"/>
      <c r="N771" s="55">
        <f>K771-J771</f>
        <v>46.623522500000036</v>
      </c>
      <c r="O771" s="90"/>
    </row>
    <row r="772" spans="1:15" s="54" customFormat="1" ht="15" customHeight="1">
      <c r="A772" s="145" t="s">
        <v>165</v>
      </c>
      <c r="B772" s="106" t="s">
        <v>159</v>
      </c>
      <c r="C772" s="146">
        <v>24</v>
      </c>
      <c r="D772" s="57" t="s">
        <v>65</v>
      </c>
      <c r="E772" s="147">
        <v>1119</v>
      </c>
      <c r="F772" s="88">
        <v>0.40500000000000003</v>
      </c>
      <c r="G772" s="76">
        <f>E772*(1-F772)</f>
        <v>665.80499999999995</v>
      </c>
      <c r="H772" s="71">
        <f>G772*C772</f>
        <v>15979.32</v>
      </c>
      <c r="J772" s="53">
        <f t="shared" si="182"/>
        <v>1148.8465274999999</v>
      </c>
      <c r="K772" s="148">
        <v>2300</v>
      </c>
      <c r="M772" s="55"/>
      <c r="N772" s="55">
        <f>K772-J772</f>
        <v>1151.1534725000001</v>
      </c>
      <c r="O772" s="90"/>
    </row>
    <row r="773" spans="1:15" s="54" customFormat="1" ht="15" customHeight="1">
      <c r="A773" s="162" t="s">
        <v>162</v>
      </c>
      <c r="B773" s="106" t="s">
        <v>170</v>
      </c>
      <c r="C773" s="146">
        <v>48</v>
      </c>
      <c r="D773" s="57" t="s">
        <v>65</v>
      </c>
      <c r="E773" s="147"/>
      <c r="F773" s="88">
        <v>0.40500000000000003</v>
      </c>
      <c r="G773" s="76">
        <f>E773*(1-F773)</f>
        <v>0</v>
      </c>
      <c r="H773" s="71">
        <f>G773*C773</f>
        <v>0</v>
      </c>
      <c r="J773" s="53">
        <f>G773*1.19*(1+J$16)</f>
        <v>0</v>
      </c>
      <c r="K773" s="148">
        <v>1500</v>
      </c>
      <c r="M773" s="55"/>
      <c r="N773" s="55"/>
      <c r="O773" s="90"/>
    </row>
    <row r="777" spans="1:15">
      <c r="A777" s="94" t="s">
        <v>218</v>
      </c>
    </row>
    <row r="778" spans="1:15" s="54" customFormat="1" ht="15" customHeight="1">
      <c r="A778" s="162" t="s">
        <v>132</v>
      </c>
      <c r="B778" s="106" t="s">
        <v>203</v>
      </c>
      <c r="C778" s="146">
        <v>1</v>
      </c>
      <c r="D778" s="57" t="s">
        <v>217</v>
      </c>
      <c r="E778" s="147"/>
      <c r="F778" s="88">
        <v>0.40500000000000003</v>
      </c>
      <c r="G778" s="76">
        <f t="shared" ref="G778:G802" si="186">E778*(1-F778)</f>
        <v>0</v>
      </c>
      <c r="H778" s="71">
        <f t="shared" ref="H778:H802" si="187">G778*C778</f>
        <v>0</v>
      </c>
      <c r="J778" s="53">
        <f t="shared" ref="J778:J802" si="188">G778*1.19*(1+J$16)</f>
        <v>0</v>
      </c>
      <c r="K778" s="148">
        <v>150</v>
      </c>
      <c r="M778" s="55"/>
      <c r="N778" s="55"/>
      <c r="O778" s="90"/>
    </row>
    <row r="779" spans="1:15" s="54" customFormat="1" ht="15" customHeight="1">
      <c r="A779" s="162" t="s">
        <v>216</v>
      </c>
      <c r="B779" s="106" t="s">
        <v>186</v>
      </c>
      <c r="C779" s="146">
        <v>2</v>
      </c>
      <c r="D779" s="57" t="s">
        <v>217</v>
      </c>
      <c r="E779" s="147"/>
      <c r="F779" s="88">
        <v>0.40500000000000003</v>
      </c>
      <c r="G779" s="76">
        <f t="shared" si="186"/>
        <v>0</v>
      </c>
      <c r="H779" s="71">
        <f t="shared" si="187"/>
        <v>0</v>
      </c>
      <c r="J779" s="53">
        <f t="shared" si="188"/>
        <v>0</v>
      </c>
      <c r="K779" s="148">
        <v>100</v>
      </c>
      <c r="M779" s="55"/>
      <c r="N779" s="55"/>
      <c r="O779" s="90"/>
    </row>
    <row r="780" spans="1:15" s="54" customFormat="1" ht="15" customHeight="1">
      <c r="A780" s="162" t="s">
        <v>133</v>
      </c>
      <c r="B780" s="106" t="s">
        <v>204</v>
      </c>
      <c r="C780" s="146">
        <v>1</v>
      </c>
      <c r="D780" s="57" t="s">
        <v>217</v>
      </c>
      <c r="E780" s="147"/>
      <c r="F780" s="88">
        <v>0.40500000000000003</v>
      </c>
      <c r="G780" s="76">
        <f t="shared" si="186"/>
        <v>0</v>
      </c>
      <c r="H780" s="71">
        <f t="shared" si="187"/>
        <v>0</v>
      </c>
      <c r="J780" s="53">
        <f t="shared" si="188"/>
        <v>0</v>
      </c>
      <c r="K780" s="148">
        <v>150</v>
      </c>
      <c r="M780" s="55"/>
      <c r="N780" s="55"/>
      <c r="O780" s="90"/>
    </row>
    <row r="781" spans="1:15" s="54" customFormat="1" ht="15" customHeight="1">
      <c r="A781" s="162" t="s">
        <v>75</v>
      </c>
      <c r="B781" s="106" t="s">
        <v>187</v>
      </c>
      <c r="C781" s="146">
        <v>2000</v>
      </c>
      <c r="D781" s="57" t="s">
        <v>65</v>
      </c>
      <c r="E781" s="147"/>
      <c r="F781" s="88">
        <v>0.40500000000000003</v>
      </c>
      <c r="G781" s="76">
        <f t="shared" si="186"/>
        <v>0</v>
      </c>
      <c r="H781" s="71">
        <f t="shared" si="187"/>
        <v>0</v>
      </c>
      <c r="J781" s="53">
        <f t="shared" si="188"/>
        <v>0</v>
      </c>
      <c r="K781" s="148">
        <v>10</v>
      </c>
      <c r="M781" s="55"/>
      <c r="N781" s="55"/>
      <c r="O781" s="90"/>
    </row>
    <row r="782" spans="1:15" s="54" customFormat="1" ht="15" customHeight="1">
      <c r="A782" s="162" t="s">
        <v>109</v>
      </c>
      <c r="B782" s="106" t="s">
        <v>188</v>
      </c>
      <c r="C782" s="146">
        <v>2000</v>
      </c>
      <c r="D782" s="57" t="s">
        <v>65</v>
      </c>
      <c r="E782" s="147"/>
      <c r="F782" s="88">
        <v>0.40500000000000003</v>
      </c>
      <c r="G782" s="76">
        <f t="shared" si="186"/>
        <v>0</v>
      </c>
      <c r="H782" s="71">
        <f t="shared" si="187"/>
        <v>0</v>
      </c>
      <c r="J782" s="53">
        <f t="shared" si="188"/>
        <v>0</v>
      </c>
      <c r="K782" s="148">
        <v>10</v>
      </c>
      <c r="M782" s="55"/>
      <c r="N782" s="55"/>
      <c r="O782" s="90"/>
    </row>
    <row r="783" spans="1:15" s="54" customFormat="1" ht="15" customHeight="1">
      <c r="A783" s="162" t="s">
        <v>205</v>
      </c>
      <c r="B783" s="106" t="s">
        <v>193</v>
      </c>
      <c r="C783" s="146">
        <v>120</v>
      </c>
      <c r="D783" s="57" t="s">
        <v>65</v>
      </c>
      <c r="E783" s="147"/>
      <c r="F783" s="88">
        <v>0.40500000000000003</v>
      </c>
      <c r="G783" s="76">
        <f t="shared" si="186"/>
        <v>0</v>
      </c>
      <c r="H783" s="71">
        <f t="shared" si="187"/>
        <v>0</v>
      </c>
      <c r="J783" s="53">
        <f t="shared" si="188"/>
        <v>0</v>
      </c>
      <c r="K783" s="148">
        <v>750</v>
      </c>
      <c r="M783" s="55"/>
      <c r="N783" s="55"/>
      <c r="O783" s="90"/>
    </row>
    <row r="784" spans="1:15" s="54" customFormat="1" ht="15" customHeight="1">
      <c r="A784" s="162" t="s">
        <v>206</v>
      </c>
      <c r="B784" s="106" t="s">
        <v>168</v>
      </c>
      <c r="C784" s="146">
        <v>60</v>
      </c>
      <c r="D784" s="57" t="s">
        <v>65</v>
      </c>
      <c r="E784" s="147"/>
      <c r="F784" s="88">
        <v>0.40500000000000003</v>
      </c>
      <c r="G784" s="76">
        <f t="shared" si="186"/>
        <v>0</v>
      </c>
      <c r="H784" s="71">
        <f t="shared" si="187"/>
        <v>0</v>
      </c>
      <c r="J784" s="53">
        <f t="shared" si="188"/>
        <v>0</v>
      </c>
      <c r="K784" s="148">
        <v>850</v>
      </c>
      <c r="M784" s="55"/>
      <c r="N784" s="55"/>
      <c r="O784" s="90"/>
    </row>
    <row r="785" spans="1:15" s="54" customFormat="1" ht="15" customHeight="1">
      <c r="A785" s="162" t="s">
        <v>207</v>
      </c>
      <c r="B785" s="106" t="s">
        <v>194</v>
      </c>
      <c r="C785" s="146">
        <v>24</v>
      </c>
      <c r="D785" s="57" t="s">
        <v>65</v>
      </c>
      <c r="E785" s="147"/>
      <c r="F785" s="88">
        <v>0.40500000000000003</v>
      </c>
      <c r="G785" s="76">
        <f t="shared" si="186"/>
        <v>0</v>
      </c>
      <c r="H785" s="71">
        <f t="shared" si="187"/>
        <v>0</v>
      </c>
      <c r="J785" s="53">
        <f t="shared" si="188"/>
        <v>0</v>
      </c>
      <c r="K785" s="148">
        <v>3500</v>
      </c>
      <c r="M785" s="55"/>
      <c r="N785" s="55"/>
      <c r="O785" s="90"/>
    </row>
    <row r="786" spans="1:15" s="54" customFormat="1" ht="15" customHeight="1">
      <c r="A786" s="162" t="s">
        <v>73</v>
      </c>
      <c r="B786" s="106" t="s">
        <v>195</v>
      </c>
      <c r="C786" s="146">
        <v>48</v>
      </c>
      <c r="D786" s="57" t="s">
        <v>65</v>
      </c>
      <c r="E786" s="147"/>
      <c r="F786" s="88">
        <v>0.40500000000000003</v>
      </c>
      <c r="G786" s="76">
        <f t="shared" si="186"/>
        <v>0</v>
      </c>
      <c r="H786" s="71">
        <f t="shared" si="187"/>
        <v>0</v>
      </c>
      <c r="J786" s="53">
        <f t="shared" si="188"/>
        <v>0</v>
      </c>
      <c r="K786" s="148">
        <v>800</v>
      </c>
      <c r="M786" s="55"/>
      <c r="N786" s="55"/>
      <c r="O786" s="90"/>
    </row>
    <row r="787" spans="1:15" s="54" customFormat="1" ht="15" customHeight="1">
      <c r="A787" s="162" t="s">
        <v>208</v>
      </c>
      <c r="B787" s="106" t="s">
        <v>172</v>
      </c>
      <c r="C787" s="146">
        <v>100</v>
      </c>
      <c r="D787" s="57" t="s">
        <v>65</v>
      </c>
      <c r="E787" s="147"/>
      <c r="F787" s="88">
        <v>0.40500000000000003</v>
      </c>
      <c r="G787" s="76">
        <f t="shared" si="186"/>
        <v>0</v>
      </c>
      <c r="H787" s="71">
        <f t="shared" si="187"/>
        <v>0</v>
      </c>
      <c r="J787" s="53">
        <f t="shared" si="188"/>
        <v>0</v>
      </c>
      <c r="K787" s="148">
        <v>3500</v>
      </c>
      <c r="M787" s="55"/>
      <c r="N787" s="55"/>
      <c r="O787" s="90"/>
    </row>
    <row r="788" spans="1:15" s="54" customFormat="1" ht="15" customHeight="1">
      <c r="A788" s="162" t="s">
        <v>163</v>
      </c>
      <c r="B788" s="106" t="s">
        <v>173</v>
      </c>
      <c r="C788" s="146">
        <v>60</v>
      </c>
      <c r="D788" s="57" t="s">
        <v>65</v>
      </c>
      <c r="E788" s="147"/>
      <c r="F788" s="88">
        <v>0.40500000000000003</v>
      </c>
      <c r="G788" s="76">
        <f t="shared" si="186"/>
        <v>0</v>
      </c>
      <c r="H788" s="71">
        <f t="shared" si="187"/>
        <v>0</v>
      </c>
      <c r="J788" s="53">
        <f t="shared" si="188"/>
        <v>0</v>
      </c>
      <c r="K788" s="148">
        <v>3500</v>
      </c>
      <c r="M788" s="55"/>
      <c r="N788" s="55"/>
      <c r="O788" s="90"/>
    </row>
    <row r="789" spans="1:15" s="54" customFormat="1" ht="15" customHeight="1">
      <c r="A789" s="162" t="s">
        <v>209</v>
      </c>
      <c r="B789" s="106" t="s">
        <v>174</v>
      </c>
      <c r="C789" s="146">
        <v>122</v>
      </c>
      <c r="D789" s="57" t="s">
        <v>141</v>
      </c>
      <c r="E789" s="147"/>
      <c r="F789" s="88">
        <v>0.40500000000000003</v>
      </c>
      <c r="G789" s="76">
        <f t="shared" si="186"/>
        <v>0</v>
      </c>
      <c r="H789" s="71">
        <f t="shared" si="187"/>
        <v>0</v>
      </c>
      <c r="J789" s="53">
        <f t="shared" si="188"/>
        <v>0</v>
      </c>
      <c r="K789" s="148">
        <v>800</v>
      </c>
      <c r="M789" s="55"/>
      <c r="N789" s="55"/>
      <c r="O789" s="90"/>
    </row>
    <row r="790" spans="1:15" s="54" customFormat="1" ht="15" customHeight="1">
      <c r="A790" s="162" t="s">
        <v>191</v>
      </c>
      <c r="B790" s="106" t="s">
        <v>175</v>
      </c>
      <c r="C790" s="146">
        <v>2</v>
      </c>
      <c r="D790" s="57" t="s">
        <v>217</v>
      </c>
      <c r="E790" s="147"/>
      <c r="F790" s="88">
        <v>0.40500000000000003</v>
      </c>
      <c r="G790" s="76">
        <f t="shared" si="186"/>
        <v>0</v>
      </c>
      <c r="H790" s="71">
        <f t="shared" si="187"/>
        <v>0</v>
      </c>
      <c r="J790" s="53">
        <f t="shared" si="188"/>
        <v>0</v>
      </c>
      <c r="K790" s="148">
        <v>100</v>
      </c>
      <c r="M790" s="55"/>
      <c r="N790" s="55"/>
      <c r="O790" s="90"/>
    </row>
    <row r="791" spans="1:15" s="54" customFormat="1" ht="15" customHeight="1">
      <c r="A791" s="162" t="s">
        <v>211</v>
      </c>
      <c r="B791" s="106" t="s">
        <v>196</v>
      </c>
      <c r="C791" s="146">
        <v>1</v>
      </c>
      <c r="D791" s="57" t="s">
        <v>217</v>
      </c>
      <c r="E791" s="147"/>
      <c r="F791" s="88">
        <v>0.40500000000000003</v>
      </c>
      <c r="G791" s="76">
        <f t="shared" si="186"/>
        <v>0</v>
      </c>
      <c r="H791" s="71">
        <f t="shared" si="187"/>
        <v>0</v>
      </c>
      <c r="J791" s="53">
        <f t="shared" si="188"/>
        <v>0</v>
      </c>
      <c r="K791" s="148">
        <v>200</v>
      </c>
      <c r="M791" s="55"/>
      <c r="N791" s="55"/>
      <c r="O791" s="90"/>
    </row>
    <row r="792" spans="1:15" s="54" customFormat="1" ht="15" customHeight="1">
      <c r="A792" s="162" t="s">
        <v>212</v>
      </c>
      <c r="B792" s="106" t="s">
        <v>197</v>
      </c>
      <c r="C792" s="146">
        <v>1</v>
      </c>
      <c r="D792" s="57" t="s">
        <v>217</v>
      </c>
      <c r="E792" s="147"/>
      <c r="F792" s="88">
        <v>0.40500000000000003</v>
      </c>
      <c r="G792" s="76">
        <f t="shared" si="186"/>
        <v>0</v>
      </c>
      <c r="H792" s="71">
        <f t="shared" si="187"/>
        <v>0</v>
      </c>
      <c r="J792" s="53">
        <f t="shared" si="188"/>
        <v>0</v>
      </c>
      <c r="K792" s="148">
        <v>50</v>
      </c>
      <c r="M792" s="55"/>
      <c r="N792" s="55"/>
      <c r="O792" s="90"/>
    </row>
    <row r="793" spans="1:15" s="54" customFormat="1" ht="15" customHeight="1">
      <c r="A793" s="162" t="s">
        <v>213</v>
      </c>
      <c r="B793" s="106" t="s">
        <v>198</v>
      </c>
      <c r="C793" s="146">
        <v>2</v>
      </c>
      <c r="D793" s="57" t="s">
        <v>217</v>
      </c>
      <c r="E793" s="147"/>
      <c r="F793" s="88">
        <v>0.40500000000000003</v>
      </c>
      <c r="G793" s="76">
        <f t="shared" si="186"/>
        <v>0</v>
      </c>
      <c r="H793" s="71">
        <f t="shared" si="187"/>
        <v>0</v>
      </c>
      <c r="J793" s="53">
        <f t="shared" si="188"/>
        <v>0</v>
      </c>
      <c r="K793" s="148">
        <v>100</v>
      </c>
      <c r="M793" s="55"/>
      <c r="N793" s="55"/>
      <c r="O793" s="90"/>
    </row>
    <row r="794" spans="1:15" s="54" customFormat="1" ht="14.75" customHeight="1">
      <c r="A794" s="162" t="s">
        <v>192</v>
      </c>
      <c r="B794" s="106" t="s">
        <v>176</v>
      </c>
      <c r="C794" s="146">
        <v>10</v>
      </c>
      <c r="D794" s="57" t="s">
        <v>65</v>
      </c>
      <c r="E794" s="147"/>
      <c r="F794" s="88">
        <v>0.40500000000000003</v>
      </c>
      <c r="G794" s="76">
        <f t="shared" si="186"/>
        <v>0</v>
      </c>
      <c r="H794" s="71">
        <f t="shared" si="187"/>
        <v>0</v>
      </c>
      <c r="J794" s="53">
        <f t="shared" si="188"/>
        <v>0</v>
      </c>
      <c r="K794" s="148">
        <v>9100</v>
      </c>
      <c r="M794" s="55"/>
      <c r="N794" s="55"/>
      <c r="O794" s="90"/>
    </row>
    <row r="795" spans="1:15" s="54" customFormat="1" ht="15" customHeight="1">
      <c r="A795" s="162" t="s">
        <v>164</v>
      </c>
      <c r="B795" s="106" t="s">
        <v>177</v>
      </c>
      <c r="C795" s="146">
        <v>48</v>
      </c>
      <c r="D795" s="57" t="s">
        <v>65</v>
      </c>
      <c r="E795" s="147"/>
      <c r="F795" s="88">
        <v>0.40500000000000003</v>
      </c>
      <c r="G795" s="76">
        <f t="shared" si="186"/>
        <v>0</v>
      </c>
      <c r="H795" s="71">
        <f t="shared" si="187"/>
        <v>0</v>
      </c>
      <c r="J795" s="53">
        <f t="shared" si="188"/>
        <v>0</v>
      </c>
      <c r="K795" s="148">
        <v>1500</v>
      </c>
      <c r="M795" s="55"/>
      <c r="N795" s="55"/>
      <c r="O795" s="90"/>
    </row>
    <row r="796" spans="1:15" s="54" customFormat="1" ht="15" customHeight="1">
      <c r="A796" s="162" t="s">
        <v>214</v>
      </c>
      <c r="B796" s="106" t="s">
        <v>199</v>
      </c>
      <c r="C796" s="146">
        <v>1</v>
      </c>
      <c r="D796" s="57" t="s">
        <v>217</v>
      </c>
      <c r="E796" s="147"/>
      <c r="F796" s="88">
        <v>0.40500000000000003</v>
      </c>
      <c r="G796" s="76">
        <f t="shared" si="186"/>
        <v>0</v>
      </c>
      <c r="H796" s="71">
        <f t="shared" si="187"/>
        <v>0</v>
      </c>
      <c r="J796" s="53">
        <f t="shared" si="188"/>
        <v>0</v>
      </c>
      <c r="K796" s="148">
        <v>180</v>
      </c>
      <c r="M796" s="55"/>
      <c r="N796" s="55"/>
      <c r="O796" s="90"/>
    </row>
    <row r="797" spans="1:15" s="54" customFormat="1" ht="15" customHeight="1">
      <c r="A797" s="162" t="s">
        <v>83</v>
      </c>
      <c r="B797" s="106" t="s">
        <v>200</v>
      </c>
      <c r="C797" s="146">
        <v>12</v>
      </c>
      <c r="D797" s="57" t="s">
        <v>65</v>
      </c>
      <c r="E797" s="147"/>
      <c r="F797" s="88">
        <v>0.40500000000000003</v>
      </c>
      <c r="G797" s="76">
        <f t="shared" si="186"/>
        <v>0</v>
      </c>
      <c r="H797" s="71">
        <f t="shared" si="187"/>
        <v>0</v>
      </c>
      <c r="J797" s="53">
        <f t="shared" si="188"/>
        <v>0</v>
      </c>
      <c r="K797" s="148">
        <v>3000</v>
      </c>
      <c r="M797" s="55"/>
      <c r="N797" s="55"/>
      <c r="O797" s="90"/>
    </row>
    <row r="798" spans="1:15" s="54" customFormat="1" ht="15" customHeight="1">
      <c r="A798" s="162" t="s">
        <v>84</v>
      </c>
      <c r="B798" s="106" t="s">
        <v>201</v>
      </c>
      <c r="C798" s="146">
        <v>12</v>
      </c>
      <c r="D798" s="57" t="s">
        <v>65</v>
      </c>
      <c r="E798" s="147"/>
      <c r="F798" s="88">
        <v>0.40500000000000003</v>
      </c>
      <c r="G798" s="76">
        <f t="shared" si="186"/>
        <v>0</v>
      </c>
      <c r="H798" s="71">
        <f t="shared" si="187"/>
        <v>0</v>
      </c>
      <c r="J798" s="53">
        <f t="shared" si="188"/>
        <v>0</v>
      </c>
      <c r="K798" s="148">
        <v>2800</v>
      </c>
      <c r="M798" s="55"/>
      <c r="N798" s="55"/>
      <c r="O798" s="90"/>
    </row>
    <row r="799" spans="1:15" s="54" customFormat="1" ht="15" customHeight="1">
      <c r="A799" s="162" t="s">
        <v>215</v>
      </c>
      <c r="B799" s="106" t="s">
        <v>178</v>
      </c>
      <c r="C799" s="146">
        <v>48</v>
      </c>
      <c r="D799" s="57" t="s">
        <v>65</v>
      </c>
      <c r="E799" s="147"/>
      <c r="F799" s="88">
        <v>0.40500000000000003</v>
      </c>
      <c r="G799" s="76">
        <f t="shared" si="186"/>
        <v>0</v>
      </c>
      <c r="H799" s="71">
        <f t="shared" si="187"/>
        <v>0</v>
      </c>
      <c r="J799" s="53">
        <f t="shared" si="188"/>
        <v>0</v>
      </c>
      <c r="K799" s="148">
        <v>600</v>
      </c>
      <c r="M799" s="55"/>
      <c r="N799" s="55"/>
      <c r="O799" s="90"/>
    </row>
    <row r="800" spans="1:15" s="54" customFormat="1" ht="15" customHeight="1">
      <c r="A800" s="162" t="s">
        <v>58</v>
      </c>
      <c r="B800" s="106" t="s">
        <v>202</v>
      </c>
      <c r="C800" s="146">
        <v>100</v>
      </c>
      <c r="D800" s="57" t="s">
        <v>65</v>
      </c>
      <c r="E800" s="147"/>
      <c r="F800" s="88">
        <v>0.40500000000000003</v>
      </c>
      <c r="G800" s="76">
        <f t="shared" si="186"/>
        <v>0</v>
      </c>
      <c r="H800" s="71">
        <f t="shared" si="187"/>
        <v>0</v>
      </c>
      <c r="J800" s="53">
        <f t="shared" si="188"/>
        <v>0</v>
      </c>
      <c r="K800" s="148">
        <v>2900</v>
      </c>
      <c r="M800" s="55"/>
      <c r="N800" s="55"/>
      <c r="O800" s="90"/>
    </row>
    <row r="801" spans="1:17" s="54" customFormat="1" ht="15" customHeight="1">
      <c r="A801" s="162" t="s">
        <v>107</v>
      </c>
      <c r="B801" s="106" t="s">
        <v>179</v>
      </c>
      <c r="C801" s="146">
        <v>50</v>
      </c>
      <c r="D801" s="57" t="s">
        <v>65</v>
      </c>
      <c r="E801" s="147"/>
      <c r="F801" s="88">
        <v>0.40500000000000003</v>
      </c>
      <c r="G801" s="76">
        <f t="shared" si="186"/>
        <v>0</v>
      </c>
      <c r="H801" s="71">
        <f t="shared" si="187"/>
        <v>0</v>
      </c>
      <c r="J801" s="53">
        <f t="shared" si="188"/>
        <v>0</v>
      </c>
      <c r="K801" s="148">
        <v>500</v>
      </c>
      <c r="M801" s="55"/>
      <c r="N801" s="55"/>
      <c r="O801" s="90"/>
    </row>
    <row r="802" spans="1:17" s="54" customFormat="1" ht="15" customHeight="1">
      <c r="A802" s="162" t="s">
        <v>67</v>
      </c>
      <c r="B802" s="132" t="s">
        <v>181</v>
      </c>
      <c r="C802" s="146">
        <v>12</v>
      </c>
      <c r="D802" s="57" t="s">
        <v>65</v>
      </c>
      <c r="E802" s="147"/>
      <c r="F802" s="88">
        <v>0.40500000000000003</v>
      </c>
      <c r="G802" s="76">
        <f t="shared" si="186"/>
        <v>0</v>
      </c>
      <c r="H802" s="71">
        <f t="shared" si="187"/>
        <v>0</v>
      </c>
      <c r="J802" s="53">
        <f t="shared" si="188"/>
        <v>0</v>
      </c>
      <c r="K802" s="148">
        <v>1800</v>
      </c>
      <c r="M802" s="55"/>
      <c r="N802" s="55"/>
      <c r="O802" s="90"/>
    </row>
    <row r="805" spans="1:17" s="54" customFormat="1" ht="14.75" customHeight="1">
      <c r="A805" s="220">
        <v>51190008</v>
      </c>
      <c r="B805" s="108" t="s">
        <v>253</v>
      </c>
      <c r="C805" s="221">
        <v>12</v>
      </c>
      <c r="D805" s="222" t="s">
        <v>65</v>
      </c>
      <c r="E805" s="199">
        <f>G805/(1-0.405)</f>
        <v>6540.0000000000009</v>
      </c>
      <c r="F805" s="91">
        <v>0.40500000000000003</v>
      </c>
      <c r="G805" s="200">
        <v>3891.3</v>
      </c>
      <c r="H805" s="52">
        <f>G805*C805</f>
        <v>46695.600000000006</v>
      </c>
      <c r="J805" s="53">
        <f>G805*1.19*(1+J$16)</f>
        <v>6714.43815</v>
      </c>
      <c r="K805" s="211">
        <v>6800</v>
      </c>
      <c r="M805" s="55"/>
      <c r="N805" s="55">
        <f>K805-J805</f>
        <v>85.561850000000049</v>
      </c>
      <c r="O805" s="90"/>
      <c r="P805" s="201"/>
    </row>
    <row r="808" spans="1:17">
      <c r="A808" s="96" t="s">
        <v>305</v>
      </c>
    </row>
    <row r="809" spans="1:17" s="54" customFormat="1" ht="15" customHeight="1">
      <c r="A809" s="277" t="s">
        <v>283</v>
      </c>
      <c r="B809" s="161" t="s">
        <v>280</v>
      </c>
      <c r="C809" s="290">
        <v>24</v>
      </c>
      <c r="D809" s="274" t="s">
        <v>65</v>
      </c>
      <c r="E809" s="200">
        <v>4518</v>
      </c>
      <c r="F809" s="91"/>
      <c r="G809" s="200">
        <v>4518.5</v>
      </c>
      <c r="H809" s="52">
        <f>G809*C809</f>
        <v>108444</v>
      </c>
      <c r="J809" s="53">
        <f>G809*1.19*(1+J$16)</f>
        <v>7796.6717499999986</v>
      </c>
      <c r="K809" s="149">
        <v>8400</v>
      </c>
      <c r="M809" s="255"/>
      <c r="N809" s="238"/>
      <c r="O809" s="90"/>
      <c r="P809" s="201"/>
      <c r="Q809" s="201"/>
    </row>
    <row r="810" spans="1:17" s="54" customFormat="1" ht="15" customHeight="1">
      <c r="A810" s="277" t="s">
        <v>302</v>
      </c>
      <c r="B810" s="161" t="s">
        <v>301</v>
      </c>
      <c r="C810" s="290">
        <v>12</v>
      </c>
      <c r="D810" s="274" t="s">
        <v>65</v>
      </c>
      <c r="E810" s="200">
        <v>2640</v>
      </c>
      <c r="F810" s="91"/>
      <c r="G810" s="200">
        <v>2640.25</v>
      </c>
      <c r="H810" s="52">
        <f>G810*C810</f>
        <v>31683</v>
      </c>
      <c r="J810" s="53">
        <f>G810*1.19*(1+J$16)</f>
        <v>4555.7513749999998</v>
      </c>
      <c r="K810" s="149">
        <v>4350</v>
      </c>
      <c r="L810" s="54" t="s">
        <v>37</v>
      </c>
      <c r="M810" s="255"/>
      <c r="N810" s="238"/>
      <c r="O810" s="90"/>
      <c r="P810" s="201"/>
      <c r="Q810" s="201"/>
    </row>
  </sheetData>
  <autoFilter ref="A17:Q48" xr:uid="{00000000-0001-0000-0000-000000000000}">
    <filterColumn colId="8" showButton="0"/>
  </autoFilter>
  <mergeCells count="6">
    <mergeCell ref="I17:J17"/>
    <mergeCell ref="A49:C53"/>
    <mergeCell ref="A55:C55"/>
    <mergeCell ref="B59:C59"/>
    <mergeCell ref="I723:J723"/>
    <mergeCell ref="I661:J661"/>
  </mergeCells>
  <phoneticPr fontId="0" type="noConversion"/>
  <hyperlinks>
    <hyperlink ref="A15" r:id="rId1" xr:uid="{00000000-0004-0000-0000-000000000000}"/>
    <hyperlink ref="H12" r:id="rId2" xr:uid="{00000000-0004-0000-0000-000001000000}"/>
    <hyperlink ref="A7" r:id="rId3" xr:uid="{00000000-0004-0000-0000-000002000000}"/>
    <hyperlink ref="D59" r:id="rId4" xr:uid="{00000000-0004-0000-0000-000003000000}"/>
  </hyperlinks>
  <printOptions horizontalCentered="1"/>
  <pageMargins left="0.25" right="0.25" top="0.75" bottom="0.75" header="0.3" footer="0.3"/>
  <pageSetup paperSize="119" scale="31" fitToHeight="0" orientation="portrait" r:id="rId5"/>
  <headerFooter alignWithMargins="0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B1" sqref="B1:C1"/>
    </sheetView>
  </sheetViews>
  <sheetFormatPr baseColWidth="10" defaultRowHeight="12.5"/>
  <cols>
    <col min="1" max="1" width="16.6328125" customWidth="1"/>
    <col min="2" max="2" width="11.54296875" style="46"/>
    <col min="3" max="3" width="11.54296875" style="46" bestFit="1" customWidth="1"/>
    <col min="4" max="4" width="14.36328125" customWidth="1"/>
    <col min="5" max="5" width="71.36328125" customWidth="1"/>
  </cols>
  <sheetData>
    <row r="1" spans="1:5" s="6" customFormat="1" ht="13">
      <c r="A1" s="475" t="s">
        <v>46</v>
      </c>
      <c r="B1" s="493"/>
      <c r="C1" s="494"/>
      <c r="D1" s="6" t="s">
        <v>52</v>
      </c>
      <c r="E1" s="49"/>
    </row>
    <row r="2" spans="1:5" s="72" customFormat="1" ht="13">
      <c r="A2" s="499" t="s">
        <v>340</v>
      </c>
      <c r="B2" s="499" t="s">
        <v>341</v>
      </c>
      <c r="C2" s="499" t="s">
        <v>342</v>
      </c>
      <c r="D2" s="362"/>
      <c r="E2" s="428" t="s">
        <v>5</v>
      </c>
    </row>
    <row r="3" spans="1:5" s="72" customFormat="1" ht="14.5">
      <c r="A3" s="362"/>
      <c r="B3" s="500"/>
      <c r="C3" s="501"/>
      <c r="D3" s="491"/>
      <c r="E3" s="415"/>
    </row>
    <row r="4" spans="1:5" s="72" customFormat="1" ht="14.5">
      <c r="A4" s="362"/>
      <c r="B4" s="500"/>
      <c r="C4" s="501"/>
      <c r="D4" s="491"/>
      <c r="E4" s="415"/>
    </row>
    <row r="5" spans="1:5" s="72" customFormat="1" ht="14.5">
      <c r="A5" s="362"/>
      <c r="B5" s="500"/>
      <c r="C5" s="501"/>
      <c r="D5" s="492"/>
      <c r="E5" s="415"/>
    </row>
    <row r="6" spans="1:5" s="72" customFormat="1" ht="14.5">
      <c r="A6" s="362"/>
      <c r="B6" s="500"/>
      <c r="C6" s="501"/>
      <c r="D6" s="492"/>
      <c r="E6" s="415"/>
    </row>
    <row r="7" spans="1:5" s="72" customFormat="1" ht="14.5">
      <c r="A7" s="362"/>
      <c r="B7" s="500"/>
      <c r="C7" s="501"/>
      <c r="D7" s="492"/>
      <c r="E7" s="415"/>
    </row>
    <row r="8" spans="1:5" s="72" customFormat="1" ht="14.5">
      <c r="A8" s="362"/>
      <c r="B8" s="500"/>
      <c r="C8" s="501"/>
      <c r="D8" s="492"/>
      <c r="E8" s="415"/>
    </row>
    <row r="9" spans="1:5" s="72" customFormat="1" ht="14.5">
      <c r="A9" s="362"/>
      <c r="B9" s="500"/>
      <c r="C9" s="501"/>
      <c r="D9" s="492"/>
      <c r="E9" s="415"/>
    </row>
    <row r="10" spans="1:5" ht="14.5">
      <c r="A10" s="362"/>
      <c r="B10" s="500"/>
      <c r="C10" s="501"/>
      <c r="E10" s="415"/>
    </row>
    <row r="11" spans="1:5" ht="14.5">
      <c r="A11" s="362"/>
      <c r="B11" s="500"/>
      <c r="C11" s="501"/>
      <c r="E11" s="415"/>
    </row>
    <row r="12" spans="1:5" ht="14.5">
      <c r="A12" s="362"/>
      <c r="B12" s="500"/>
      <c r="C12" s="501"/>
      <c r="E12" s="415"/>
    </row>
    <row r="13" spans="1:5" ht="14.5">
      <c r="A13" s="362"/>
      <c r="B13" s="500"/>
      <c r="C13" s="501"/>
      <c r="E13" s="4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6"/>
  <sheetViews>
    <sheetView workbookViewId="0">
      <selection activeCell="B3" sqref="B3"/>
    </sheetView>
  </sheetViews>
  <sheetFormatPr baseColWidth="10" defaultRowHeight="12.5"/>
  <cols>
    <col min="1" max="1" width="10.54296875" customWidth="1"/>
    <col min="2" max="2" width="55" customWidth="1"/>
    <col min="3" max="3" width="8.54296875" customWidth="1"/>
    <col min="4" max="4" width="5.54296875" customWidth="1"/>
    <col min="5" max="5" width="57.6328125" customWidth="1"/>
  </cols>
  <sheetData>
    <row r="1" spans="1:5" ht="16" thickBot="1">
      <c r="A1" s="64" t="s">
        <v>18</v>
      </c>
      <c r="B1" s="65" t="s">
        <v>5</v>
      </c>
      <c r="C1" s="66" t="s">
        <v>35</v>
      </c>
      <c r="D1" s="66" t="s">
        <v>16</v>
      </c>
      <c r="E1" s="67" t="s">
        <v>64</v>
      </c>
    </row>
    <row r="2" spans="1:5" ht="165.65" customHeight="1">
      <c r="A2" s="60" t="s">
        <v>56</v>
      </c>
      <c r="B2" s="68" t="s">
        <v>57</v>
      </c>
      <c r="C2" s="62">
        <v>40</v>
      </c>
      <c r="D2" s="61" t="s">
        <v>53</v>
      </c>
      <c r="E2" s="59"/>
    </row>
    <row r="3" spans="1:5" ht="165.65" customHeight="1">
      <c r="A3" s="63" t="s">
        <v>58</v>
      </c>
      <c r="B3" s="69" t="s">
        <v>59</v>
      </c>
      <c r="C3" s="62">
        <v>100</v>
      </c>
      <c r="D3" s="61" t="s">
        <v>53</v>
      </c>
      <c r="E3" s="58"/>
    </row>
    <row r="4" spans="1:5" ht="165.65" customHeight="1">
      <c r="A4" s="60" t="s">
        <v>54</v>
      </c>
      <c r="B4" s="68" t="s">
        <v>55</v>
      </c>
      <c r="C4" s="62">
        <v>50</v>
      </c>
      <c r="D4" s="61" t="s">
        <v>53</v>
      </c>
      <c r="E4" s="58"/>
    </row>
    <row r="5" spans="1:5" ht="165.65" customHeight="1">
      <c r="A5" s="60" t="s">
        <v>60</v>
      </c>
      <c r="B5" s="68" t="s">
        <v>61</v>
      </c>
      <c r="C5" s="62">
        <v>100</v>
      </c>
      <c r="D5" s="61" t="s">
        <v>53</v>
      </c>
      <c r="E5" s="58"/>
    </row>
    <row r="6" spans="1:5" ht="165.65" customHeight="1">
      <c r="A6" s="60" t="s">
        <v>62</v>
      </c>
      <c r="B6" s="68" t="s">
        <v>63</v>
      </c>
      <c r="C6" s="62">
        <v>10</v>
      </c>
      <c r="D6" s="61" t="s">
        <v>53</v>
      </c>
      <c r="E6" s="58"/>
    </row>
  </sheetData>
  <pageMargins left="0.7" right="0.7" top="0.75" bottom="0.75" header="0.3" footer="0.3"/>
  <pageSetup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 compra con imp. de ventas</vt:lpstr>
      <vt:lpstr>Hoja1</vt:lpstr>
      <vt:lpstr>Hoja2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Novoa</dc:creator>
  <cp:lastModifiedBy>Dora Novoa</cp:lastModifiedBy>
  <cp:lastPrinted>2024-10-23T14:41:34Z</cp:lastPrinted>
  <dcterms:created xsi:type="dcterms:W3CDTF">2001-07-31T15:23:22Z</dcterms:created>
  <dcterms:modified xsi:type="dcterms:W3CDTF">2024-10-25T22:51:07Z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TC060827893082</vt:lpwstr>
  </property>
  <property fmtid="{D5CDD505-2E9C-101B-9397-08002B2CF9AE}" pid="3" name="TBCO_ScreenResolution">
    <vt:lpwstr>120 120 1920 1080</vt:lpwstr>
  </property>
</Properties>
</file>