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8460F66-C6F0-4EBF-9F73-CBE4E5391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adania 1" sheetId="2" r:id="rId1"/>
    <sheet name="Zadania 2" sheetId="3" r:id="rId2"/>
    <sheet name="Zadania 3" sheetId="4" r:id="rId3"/>
    <sheet name="Zadania 4" sheetId="5" r:id="rId4"/>
    <sheet name="Zadanie 5" sheetId="6" r:id="rId5"/>
    <sheet name="Zadania 6" sheetId="7" r:id="rId6"/>
    <sheet name="Zadanie 7" sheetId="8" r:id="rId7"/>
    <sheet name="Zadanie 8" sheetId="9" r:id="rId8"/>
    <sheet name="Zadanie 9" sheetId="10" r:id="rId9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8" l="1"/>
  <c r="J20" i="8"/>
  <c r="H15" i="8"/>
  <c r="H14" i="8"/>
  <c r="H13" i="8"/>
  <c r="J10" i="8"/>
  <c r="J9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M5" i="10"/>
  <c r="M4" i="10"/>
  <c r="M6" i="10"/>
  <c r="E25" i="6"/>
  <c r="D25" i="6"/>
  <c r="C25" i="6"/>
  <c r="B11" i="7"/>
  <c r="B4" i="7"/>
  <c r="B3" i="7"/>
  <c r="B5" i="7" s="1"/>
  <c r="C30" i="6"/>
  <c r="E20" i="6"/>
  <c r="D20" i="6"/>
  <c r="F42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C20" i="6"/>
  <c r="B12" i="9" a="1"/>
  <c r="D12" i="9" s="1"/>
  <c r="C7" i="3"/>
  <c r="C21" i="3" s="1"/>
  <c r="D7" i="3"/>
  <c r="D21" i="3" s="1"/>
  <c r="E7" i="3"/>
  <c r="E21" i="3" s="1"/>
  <c r="F7" i="3"/>
  <c r="F21" i="3" s="1"/>
  <c r="G7" i="3"/>
  <c r="G21" i="3" s="1"/>
  <c r="H7" i="3"/>
  <c r="H21" i="3" s="1"/>
  <c r="I7" i="3"/>
  <c r="I21" i="3" s="1"/>
  <c r="J7" i="3"/>
  <c r="J21" i="3" s="1"/>
  <c r="K7" i="3"/>
  <c r="K21" i="3" s="1"/>
  <c r="L7" i="3"/>
  <c r="L21" i="3" s="1"/>
  <c r="C8" i="3"/>
  <c r="C22" i="3" s="1"/>
  <c r="D8" i="3"/>
  <c r="D22" i="3" s="1"/>
  <c r="E8" i="3"/>
  <c r="E22" i="3" s="1"/>
  <c r="F8" i="3"/>
  <c r="F22" i="3" s="1"/>
  <c r="G8" i="3"/>
  <c r="G22" i="3" s="1"/>
  <c r="H8" i="3"/>
  <c r="H22" i="3" s="1"/>
  <c r="I8" i="3"/>
  <c r="I22" i="3" s="1"/>
  <c r="J8" i="3"/>
  <c r="J22" i="3" s="1"/>
  <c r="K8" i="3"/>
  <c r="K22" i="3" s="1"/>
  <c r="L8" i="3"/>
  <c r="L22" i="3" s="1"/>
  <c r="C9" i="3"/>
  <c r="C23" i="3" s="1"/>
  <c r="D9" i="3"/>
  <c r="D23" i="3" s="1"/>
  <c r="E9" i="3"/>
  <c r="E23" i="3" s="1"/>
  <c r="F9" i="3"/>
  <c r="F23" i="3" s="1"/>
  <c r="G9" i="3"/>
  <c r="G23" i="3" s="1"/>
  <c r="H9" i="3"/>
  <c r="H23" i="3" s="1"/>
  <c r="I9" i="3"/>
  <c r="I23" i="3" s="1"/>
  <c r="J9" i="3"/>
  <c r="J23" i="3" s="1"/>
  <c r="K9" i="3"/>
  <c r="K23" i="3" s="1"/>
  <c r="L9" i="3"/>
  <c r="L23" i="3" s="1"/>
  <c r="C10" i="3"/>
  <c r="C24" i="3" s="1"/>
  <c r="D10" i="3"/>
  <c r="D24" i="3" s="1"/>
  <c r="E10" i="3"/>
  <c r="E24" i="3" s="1"/>
  <c r="F10" i="3"/>
  <c r="F24" i="3" s="1"/>
  <c r="G10" i="3"/>
  <c r="G24" i="3" s="1"/>
  <c r="H10" i="3"/>
  <c r="H24" i="3" s="1"/>
  <c r="I10" i="3"/>
  <c r="I24" i="3" s="1"/>
  <c r="J10" i="3"/>
  <c r="J24" i="3" s="1"/>
  <c r="K10" i="3"/>
  <c r="K24" i="3" s="1"/>
  <c r="L10" i="3"/>
  <c r="L24" i="3" s="1"/>
  <c r="C11" i="3"/>
  <c r="C25" i="3" s="1"/>
  <c r="D11" i="3"/>
  <c r="D25" i="3" s="1"/>
  <c r="E11" i="3"/>
  <c r="E25" i="3" s="1"/>
  <c r="F11" i="3"/>
  <c r="F25" i="3" s="1"/>
  <c r="G11" i="3"/>
  <c r="G25" i="3" s="1"/>
  <c r="H11" i="3"/>
  <c r="H25" i="3" s="1"/>
  <c r="I11" i="3"/>
  <c r="I25" i="3" s="1"/>
  <c r="J11" i="3"/>
  <c r="J25" i="3" s="1"/>
  <c r="K11" i="3"/>
  <c r="K25" i="3" s="1"/>
  <c r="L11" i="3"/>
  <c r="L25" i="3" s="1"/>
  <c r="C12" i="3"/>
  <c r="C26" i="3" s="1"/>
  <c r="D12" i="3"/>
  <c r="D26" i="3" s="1"/>
  <c r="E12" i="3"/>
  <c r="E26" i="3" s="1"/>
  <c r="F12" i="3"/>
  <c r="F26" i="3" s="1"/>
  <c r="G12" i="3"/>
  <c r="G26" i="3" s="1"/>
  <c r="H12" i="3"/>
  <c r="H26" i="3" s="1"/>
  <c r="I12" i="3"/>
  <c r="I26" i="3" s="1"/>
  <c r="J12" i="3"/>
  <c r="J26" i="3" s="1"/>
  <c r="K12" i="3"/>
  <c r="K26" i="3" s="1"/>
  <c r="L12" i="3"/>
  <c r="L26" i="3" s="1"/>
  <c r="C13" i="3"/>
  <c r="C27" i="3" s="1"/>
  <c r="D13" i="3"/>
  <c r="D27" i="3" s="1"/>
  <c r="E13" i="3"/>
  <c r="E27" i="3" s="1"/>
  <c r="F13" i="3"/>
  <c r="F27" i="3" s="1"/>
  <c r="G13" i="3"/>
  <c r="G27" i="3" s="1"/>
  <c r="H13" i="3"/>
  <c r="H27" i="3" s="1"/>
  <c r="I13" i="3"/>
  <c r="I27" i="3" s="1"/>
  <c r="J13" i="3"/>
  <c r="J27" i="3" s="1"/>
  <c r="K13" i="3"/>
  <c r="K27" i="3" s="1"/>
  <c r="L13" i="3"/>
  <c r="L27" i="3" s="1"/>
  <c r="C14" i="3"/>
  <c r="C28" i="3" s="1"/>
  <c r="D14" i="3"/>
  <c r="D28" i="3" s="1"/>
  <c r="E14" i="3"/>
  <c r="E28" i="3" s="1"/>
  <c r="F14" i="3"/>
  <c r="F28" i="3" s="1"/>
  <c r="G14" i="3"/>
  <c r="G28" i="3" s="1"/>
  <c r="H14" i="3"/>
  <c r="H28" i="3" s="1"/>
  <c r="I14" i="3"/>
  <c r="I28" i="3" s="1"/>
  <c r="J14" i="3"/>
  <c r="J28" i="3" s="1"/>
  <c r="K14" i="3"/>
  <c r="K28" i="3" s="1"/>
  <c r="L14" i="3"/>
  <c r="L28" i="3" s="1"/>
  <c r="C15" i="3"/>
  <c r="C29" i="3" s="1"/>
  <c r="D15" i="3"/>
  <c r="D29" i="3" s="1"/>
  <c r="E15" i="3"/>
  <c r="E29" i="3" s="1"/>
  <c r="F15" i="3"/>
  <c r="F29" i="3" s="1"/>
  <c r="G15" i="3"/>
  <c r="G29" i="3" s="1"/>
  <c r="H15" i="3"/>
  <c r="H29" i="3" s="1"/>
  <c r="I15" i="3"/>
  <c r="I29" i="3" s="1"/>
  <c r="J15" i="3"/>
  <c r="J29" i="3" s="1"/>
  <c r="K15" i="3"/>
  <c r="K29" i="3" s="1"/>
  <c r="L15" i="3"/>
  <c r="L29" i="3" s="1"/>
  <c r="D6" i="3"/>
  <c r="D20" i="3" s="1"/>
  <c r="E6" i="3"/>
  <c r="E20" i="3" s="1"/>
  <c r="F6" i="3"/>
  <c r="F20" i="3" s="1"/>
  <c r="G6" i="3"/>
  <c r="G20" i="3" s="1"/>
  <c r="H6" i="3"/>
  <c r="H20" i="3" s="1"/>
  <c r="I6" i="3"/>
  <c r="I20" i="3" s="1"/>
  <c r="J6" i="3"/>
  <c r="J20" i="3" s="1"/>
  <c r="K6" i="3"/>
  <c r="K20" i="3" s="1"/>
  <c r="L6" i="3"/>
  <c r="L20" i="3" s="1"/>
  <c r="C6" i="3"/>
  <c r="C20" i="3" s="1"/>
  <c r="A1" i="2"/>
  <c r="A4" i="2"/>
  <c r="A3" i="2"/>
  <c r="A2" i="2"/>
  <c r="B6" i="7" l="1"/>
  <c r="F48" i="5"/>
  <c r="F44" i="5"/>
  <c r="F46" i="5"/>
  <c r="D13" i="9"/>
  <c r="C12" i="9"/>
  <c r="D14" i="9"/>
  <c r="C13" i="9"/>
  <c r="B12" i="9"/>
  <c r="B19" i="9" s="1" a="1"/>
  <c r="D19" i="9" s="1"/>
  <c r="C14" i="9"/>
  <c r="B13" i="9"/>
  <c r="B14" i="9"/>
  <c r="C19" i="9" l="1"/>
  <c r="B20" i="9"/>
  <c r="C20" i="9"/>
  <c r="C21" i="9"/>
  <c r="B19" i="9"/>
  <c r="B27" i="9" s="1" a="1"/>
  <c r="D21" i="9"/>
  <c r="D20" i="9"/>
  <c r="B21" i="9"/>
  <c r="B27" i="9" l="1"/>
  <c r="C29" i="9"/>
  <c r="B28" i="9"/>
  <c r="D29" i="9"/>
  <c r="C28" i="9"/>
  <c r="D27" i="9"/>
  <c r="B29" i="9"/>
  <c r="D28" i="9"/>
  <c r="C2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412372</author>
  </authors>
  <commentList>
    <comment ref="E3" authorId="0" shapeId="0" xr:uid="{03CA1A83-8128-446C-B996-5D71960ED144}">
      <text>
        <r>
          <rPr>
            <b/>
            <sz val="9"/>
            <color indexed="81"/>
            <rFont val="Tahoma"/>
            <charset val="1"/>
          </rPr>
          <t>To jest komentarz.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Tomasz Wieroński</author>
  </authors>
  <commentList>
    <comment ref="A58" authorId="0" shapeId="0" xr:uid="{383E7735-C13F-4117-9463-CFCC80BCAD99}">
      <text>
        <r>
          <rPr>
            <b/>
            <sz val="9"/>
            <color indexed="81"/>
            <rFont val="Tahoma"/>
            <family val="2"/>
            <charset val="238"/>
          </rPr>
          <t>Dane w kolumnie Data sformatuj tak, aby Excel wiedział, że ma doczynienia z datą. Aby to zrobić zaznacz dane, kliknij prawym klawiszem myszy i wybierz [Formatuj komórki]
W menu wybierz zakładkę: [Liczby]
Następnie wybierz kategorię: [Data] 
i odpowiedni typ.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B58" authorId="0" shapeId="0" xr:uid="{B42D9900-C923-4367-8526-B77CE42A8441}">
      <text>
        <r>
          <rPr>
            <b/>
            <sz val="9"/>
            <color indexed="81"/>
            <rFont val="Tahoma"/>
            <family val="2"/>
            <charset val="238"/>
          </rPr>
          <t>Aby sformatować godziny wejdź w formatowanie i wybierz kategorię niestandardowa. Wyszukaj opcję: gg:mm. W taki sposób łatwo sformatujesz godziny.</t>
        </r>
      </text>
    </comment>
    <comment ref="D58" authorId="0" shapeId="0" xr:uid="{DD60152A-0E46-46FD-B544-80BC7796AC43}">
      <text>
        <r>
          <rPr>
            <b/>
            <sz val="9"/>
            <color indexed="81"/>
            <rFont val="Tahoma"/>
            <family val="2"/>
            <charset val="238"/>
          </rPr>
          <t xml:space="preserve">Koszt i ceny sformatuj za pomocą opcji: księgowe
</t>
        </r>
      </text>
    </comment>
    <comment ref="E58" authorId="0" shapeId="0" xr:uid="{0751D220-F1D0-4969-93EC-1A68C1742B5E}">
      <text>
        <r>
          <rPr>
            <b/>
            <sz val="9"/>
            <color indexed="81"/>
            <rFont val="Tahoma"/>
            <family val="2"/>
            <charset val="238"/>
          </rPr>
          <t>Tutaj wybierz opcje
Zapis procentowy. Pamiętaj o wyświetleniu odpowiedniej liczby miejsc po przecinku! Wykorzystaj do tego Zwiększ/Zmiejsz dziesiętnie.</t>
        </r>
      </text>
    </comment>
  </commentList>
</comments>
</file>

<file path=xl/sharedStrings.xml><?xml version="1.0" encoding="utf-8"?>
<sst xmlns="http://schemas.openxmlformats.org/spreadsheetml/2006/main" count="234" uniqueCount="142">
  <si>
    <t>Kliknij na komórkę A1 i zobacz formułę znajdujacą się w środku. Następnie napisz w komórce E1 w jaki sposób działa formuła wpisana do komórki A1.</t>
  </si>
  <si>
    <t>Odkryj ukryte kolumny B i C. Następnie zamień tekst w kolumnie B: "Zadanie" na "Polecenie". Wykorzystaj do funkcję [Zamień]</t>
  </si>
  <si>
    <t>Dodaj komentarz do komórki E3 o treści: To jest komentarz.</t>
  </si>
  <si>
    <t>W skoroszycie znajduje się ukryty arkusz o nazwie "Zadania 2". Odkryj go. Następnie odblokuj go za pomocą hasła: "ochrona".</t>
  </si>
  <si>
    <t>Adresy względne i bezwzględne czyli blokowanie komórek lub adresów.</t>
  </si>
  <si>
    <t>a) Stwórz w tabliczkę mnożenia w wyznaczonym miejscu.</t>
  </si>
  <si>
    <t>b) Pomnóż każdą wartość w tabliczce mnożenia przez zawartość komórki N17 i wpisz w wybrane miejsce.</t>
  </si>
  <si>
    <t>0,5</t>
  </si>
  <si>
    <t>c) Za pomocą formatowania warunkowego "pokoloruj" tabelkę z polecenia b). Następnie ustaw odpowiednio tekst i wystylizuj go tak, by wyglądał tak jak na poniższym obrazku</t>
  </si>
  <si>
    <t>Sformatuj poniższe dane tak, aby wyglądały tak jak na obrazku z prawej strony. Jeśli potrzebujesz pomocy przewiń do 50 wiersza.</t>
  </si>
  <si>
    <t>Data</t>
  </si>
  <si>
    <t>Liczba godzin pracy</t>
  </si>
  <si>
    <t>Cena</t>
  </si>
  <si>
    <t>Koszt</t>
  </si>
  <si>
    <t>Stosunek C/K</t>
  </si>
  <si>
    <t>Wykonuj poniższe polecenia:</t>
  </si>
  <si>
    <t>Sformatuj dane w kolumnach aby były odpowiedniego typu</t>
  </si>
  <si>
    <t>Sformatuj dane jako tabelę</t>
  </si>
  <si>
    <t>Wyrównaj odpoiednio tekst w kolumnach: zwróć uwagę, że w pierwszej kolumnie jest on wyrównany do prawej strony.</t>
  </si>
  <si>
    <t>Ustaw odpowiednią szerokość i wysokość kolumn i wierszy. Ustaw zawijanie tekstu dla "Liczby godzin pracy"</t>
  </si>
  <si>
    <t>Sformatuj dane przedstawiające zamówienia jako tabelę, aby wyglądała ona jak na obrazku obok. Stwórz do tego nowy niestandardowy styl tabeli. Zwróć uwagę na szczegóły.</t>
  </si>
  <si>
    <t>Zamówienie</t>
  </si>
  <si>
    <t>Ilość</t>
  </si>
  <si>
    <t>Wartość</t>
  </si>
  <si>
    <t>Oblicz kolumnę [Wartość] jako: [Cena]*[Ilość]. Odpowiednio ją sformatuj.</t>
  </si>
  <si>
    <t>Oblicz poniższe wartości i wpisz je do odpowiednich komórek</t>
  </si>
  <si>
    <t>Ilość wszystkich sprzedanych produktów</t>
  </si>
  <si>
    <t>Średnia wartość zamówienia</t>
  </si>
  <si>
    <t>Całkowita kwota zamowienia</t>
  </si>
  <si>
    <t xml:space="preserve">Maksymalna wartość zamówienia </t>
  </si>
  <si>
    <t>Minimalna wartość zamówienia korzystają z paska stanu</t>
  </si>
  <si>
    <t>Spróbuj wykonać poniższe zadania wpisując formuły jedynie do komórek zaznaczonych na kolor jasnozielony.</t>
  </si>
  <si>
    <t>Jeśli nie będziesz w stanie tego zrobić stwórz dane pomocnicze, z których będziesz korzystać.</t>
  </si>
  <si>
    <t>Pamiętaj by nic nie wpisywać "z palca" czyli nie wpisywać samemu wartości. Zawsze wykorzystuj odpowiednie formuły</t>
  </si>
  <si>
    <t>Polska</t>
  </si>
  <si>
    <t>Anglia</t>
  </si>
  <si>
    <t>Niemcy</t>
  </si>
  <si>
    <t>Ocena serialu</t>
  </si>
  <si>
    <t>a) Oblicz średnią ocen w poszczególnych państwach</t>
  </si>
  <si>
    <t>b) Oblicz dominantę (najczęściej występujacą wartość) oceny w poszczególnych państwach</t>
  </si>
  <si>
    <t>c) Oblicz średnią ocen we wszystkich państwach</t>
  </si>
  <si>
    <t>Wykorzystując wbudowane funkcje oblicz następujące daty. Pamietaj o odpowiednim formatowaniu.</t>
  </si>
  <si>
    <t>Dzisiejsza data</t>
  </si>
  <si>
    <t>Koniec roku</t>
  </si>
  <si>
    <t>Liczba dni do końca roku</t>
  </si>
  <si>
    <t>Liczba miesięcy (niepełnych) do końca roku</t>
  </si>
  <si>
    <t>Oblicz liczbę dni robowych w listopadzie 2021. Pamiętaj o uwzględnieniu świąt. Możesz wykorzystać dodatkowe dane: utwórz kolumnę zwierającą święta.</t>
  </si>
  <si>
    <t>Liczba dni roboczych w listopadzie:</t>
  </si>
  <si>
    <t>Numer</t>
  </si>
  <si>
    <t>Imię</t>
  </si>
  <si>
    <t>Liczba wystąpień</t>
  </si>
  <si>
    <t>Wykonaj następujące polecenia:</t>
  </si>
  <si>
    <t>AGNIESZKA</t>
  </si>
  <si>
    <t>a) Zamień dane po lewej stronie na tabelę</t>
  </si>
  <si>
    <t>ALEKSANDRA</t>
  </si>
  <si>
    <t>b) Usuń duplikaty z tabeli</t>
  </si>
  <si>
    <t>c) Posortuj dane po kolumnie [Liczba wystąpień] rosnąco</t>
  </si>
  <si>
    <t>ALICJA</t>
  </si>
  <si>
    <t>d) Dodaj kolumnę: Liczba wystąpień w tys, która będzie wyświetlała dane w formacie: "0 000 tys."</t>
  </si>
  <si>
    <t>ANNA</t>
  </si>
  <si>
    <t>e) Za pomocą formuły [WYSZUKAJ.PIONOWO] znajdź liczbę wystąpień podanych imion:</t>
  </si>
  <si>
    <t>BARBARA</t>
  </si>
  <si>
    <t>BEATA</t>
  </si>
  <si>
    <t>BOŻENA</t>
  </si>
  <si>
    <t>MARIA</t>
  </si>
  <si>
    <t>DANUTA</t>
  </si>
  <si>
    <t>DOROTA</t>
  </si>
  <si>
    <t>f) Oblicz podane wartości</t>
  </si>
  <si>
    <t>ELŻBIETA</t>
  </si>
  <si>
    <t>EWA</t>
  </si>
  <si>
    <t>Oblicz średnią liczbę wystąpień</t>
  </si>
  <si>
    <t>GRAŻYNA</t>
  </si>
  <si>
    <t>Oblicz średnią ilość wystąpień dla kobiet, których imię rozpoczyna się na "A"</t>
  </si>
  <si>
    <t>HALINA</t>
  </si>
  <si>
    <t>Oblicz średnią ilość wystąpień dla kobiet, których Numer jest większy niż 113</t>
  </si>
  <si>
    <t>IRENA</t>
  </si>
  <si>
    <t>IWONA</t>
  </si>
  <si>
    <t>g) Za pomocą formuły [WYSZUKAJ.POZIOMO] znajdź liczbę wystąpień podanych podanych numerów. Uwaga: to nie będzie takie proste.</t>
  </si>
  <si>
    <t>JADWIGA</t>
  </si>
  <si>
    <t>JANINA</t>
  </si>
  <si>
    <t>JOANNA</t>
  </si>
  <si>
    <t>JOLANTA</t>
  </si>
  <si>
    <t>JULIA</t>
  </si>
  <si>
    <t>JUSTYNA</t>
  </si>
  <si>
    <t>KAROLINA</t>
  </si>
  <si>
    <t>KATARZYNA</t>
  </si>
  <si>
    <t>KRYSTYNA</t>
  </si>
  <si>
    <t>MAGDALENA</t>
  </si>
  <si>
    <t>MAŁGORZATA</t>
  </si>
  <si>
    <t>MARTA</t>
  </si>
  <si>
    <t>MONIKA</t>
  </si>
  <si>
    <t>NATALIA</t>
  </si>
  <si>
    <t>PAULINA</t>
  </si>
  <si>
    <t>TERESA</t>
  </si>
  <si>
    <t>ZOFIA</t>
  </si>
  <si>
    <t>ZUZANNA</t>
  </si>
  <si>
    <t>Macierz A</t>
  </si>
  <si>
    <t>Oblicz macierz odwrotną do podanej macierzy A</t>
  </si>
  <si>
    <t>Macierz Odwrotna</t>
  </si>
  <si>
    <t>Oblicz iloczyn macierzy A z macierzą odwrotną do A</t>
  </si>
  <si>
    <t>Macierz A * Macierz Odwrotna</t>
  </si>
  <si>
    <t>Oblicz sumę Macierzy A oraz Macierzy Jednostkowej o takich samych wymiarach</t>
  </si>
  <si>
    <t>Macierz A + Macierz Jednostkowa</t>
  </si>
  <si>
    <t>a) Podziel dane na kolumny. Podpowiedź: separator ".", znak dziesiętny ","</t>
  </si>
  <si>
    <t>b) Zamień danę na tabelę</t>
  </si>
  <si>
    <t>c) Oblicz</t>
  </si>
  <si>
    <t>Oblicz średnią dodatnią zamianę</t>
  </si>
  <si>
    <t>Oblicz średnią ujemną zamianę</t>
  </si>
  <si>
    <t>Oblicz ilość dni, w których zamiana była ujemna</t>
  </si>
  <si>
    <t>d) Stwórz wykres, który będzie wyglądał następująco</t>
  </si>
  <si>
    <t>Wykonaj podane operacje na macierzach. Pomoże Ci skrót Shift+Alt+Enter</t>
  </si>
  <si>
    <t>Tabela</t>
  </si>
  <si>
    <t>Zmiana</t>
  </si>
  <si>
    <t>201/A/NBP/2021</t>
  </si>
  <si>
    <t>200/A/NBP/2021</t>
  </si>
  <si>
    <t>199/A/NBP/2021</t>
  </si>
  <si>
    <t>198/A/NBP/2021</t>
  </si>
  <si>
    <t>197/A/NBP/2021</t>
  </si>
  <si>
    <t>196/A/NBP/2021</t>
  </si>
  <si>
    <t>195/A/NBP/2021</t>
  </si>
  <si>
    <t>194/A/NBP/2021</t>
  </si>
  <si>
    <t>193/A/NBP/2021</t>
  </si>
  <si>
    <t>192/A/NBP/2021</t>
  </si>
  <si>
    <t>191/A/NBP/2021</t>
  </si>
  <si>
    <t>190/A/NBP/2021</t>
  </si>
  <si>
    <t>189/A/NBP/2021</t>
  </si>
  <si>
    <t>188/A/NBP/2021</t>
  </si>
  <si>
    <t>187/A/NBP/2021</t>
  </si>
  <si>
    <t>186/A/NBP/2021</t>
  </si>
  <si>
    <t>185/A/NBP/2021</t>
  </si>
  <si>
    <t>184/A/NBP/2021</t>
  </si>
  <si>
    <t>183/A/NBP/2021</t>
  </si>
  <si>
    <t>182/A/NBP/2021</t>
  </si>
  <si>
    <t>181/A/NBP/2021</t>
  </si>
  <si>
    <t>Kurs</t>
  </si>
  <si>
    <t>Polecenie</t>
  </si>
  <si>
    <t>Łączenie tekstu komórki B1 z C1 (wpisuje do A1).</t>
  </si>
  <si>
    <t>Liczba</t>
  </si>
  <si>
    <t>Nazwa święta</t>
  </si>
  <si>
    <t>Wszystkich Świętych</t>
  </si>
  <si>
    <t>Święto Niepodległości</t>
  </si>
  <si>
    <t xml:space="preserve"> Liczba wystąpień w 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</si>
</sst>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dd\,\ dd\ mmmm\ yyyy"/>
    <numFmt numFmtId="165" formatCode="#,##0.00\ &quot;zł&quot;"/>
    <numFmt numFmtId="166" formatCode="#.00,&quot; tys. 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 Black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rgb="FFFF0000"/>
      </bottom>
      <diagonal/>
    </border>
  </borders>
  <cellStyleXfs count="3">
    <xf numFmtId="0" fontId="0" fillId="0" borderId="0"/>
    <xf numFmtId="0" fontId="4" fillId="0" borderId="0"/>
    <xf numFmtId="0" fontId="1" fillId="9" borderId="0" applyNumberFormat="0" applyBorder="0" applyAlignment="0" applyProtection="0"/>
  </cellStyleXfs>
  <cellXfs count="173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4" fillId="2" borderId="2" xfId="1" applyFill="1" applyBorder="1"/>
    <xf numFmtId="0" fontId="4" fillId="3" borderId="2" xfId="1" applyFill="1" applyBorder="1" applyAlignment="1">
      <alignment horizontal="center" vertical="center" wrapText="1"/>
    </xf>
    <xf numFmtId="0" fontId="4" fillId="2" borderId="0" xfId="1" applyFill="1"/>
    <xf numFmtId="0" fontId="6" fillId="2" borderId="4" xfId="1" applyFont="1" applyFill="1" applyBorder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0" fontId="4" fillId="2" borderId="5" xfId="1" applyFill="1" applyBorder="1"/>
    <xf numFmtId="0" fontId="4" fillId="4" borderId="5" xfId="1" applyFill="1" applyBorder="1"/>
    <xf numFmtId="0" fontId="6" fillId="2" borderId="6" xfId="1" applyFont="1" applyFill="1" applyBorder="1" applyAlignment="1">
      <alignment horizontal="center" vertical="center"/>
    </xf>
    <xf numFmtId="0" fontId="4" fillId="2" borderId="7" xfId="1" applyFill="1" applyBorder="1"/>
    <xf numFmtId="0" fontId="4" fillId="3" borderId="7" xfId="1" applyFill="1" applyBorder="1" applyAlignment="1">
      <alignment horizontal="center" vertical="center" wrapText="1"/>
    </xf>
    <xf numFmtId="0" fontId="4" fillId="2" borderId="8" xfId="1" applyFill="1" applyBorder="1"/>
    <xf numFmtId="0" fontId="4" fillId="0" borderId="4" xfId="1" applyBorder="1"/>
    <xf numFmtId="0" fontId="4" fillId="0" borderId="0" xfId="1"/>
    <xf numFmtId="0" fontId="4" fillId="0" borderId="5" xfId="1" applyBorder="1"/>
    <xf numFmtId="0" fontId="4" fillId="0" borderId="12" xfId="1" applyBorder="1"/>
    <xf numFmtId="0" fontId="4" fillId="0" borderId="10" xfId="1" applyBorder="1"/>
    <xf numFmtId="0" fontId="4" fillId="0" borderId="13" xfId="1" applyBorder="1"/>
    <xf numFmtId="0" fontId="4" fillId="0" borderId="7" xfId="1" applyBorder="1"/>
    <xf numFmtId="0" fontId="4" fillId="0" borderId="8" xfId="1" applyBorder="1"/>
    <xf numFmtId="2" fontId="4" fillId="5" borderId="11" xfId="1" applyNumberFormat="1" applyFill="1" applyBorder="1" applyAlignment="1">
      <alignment horizontal="center" vertical="center"/>
    </xf>
    <xf numFmtId="0" fontId="4" fillId="0" borderId="1" xfId="1" applyBorder="1"/>
    <xf numFmtId="0" fontId="4" fillId="0" borderId="6" xfId="1" applyBorder="1"/>
    <xf numFmtId="0" fontId="4" fillId="0" borderId="0" xfId="1" applyAlignment="1">
      <alignment wrapText="1"/>
    </xf>
    <xf numFmtId="0" fontId="4" fillId="2" borderId="0" xfId="1" applyFill="1" applyAlignment="1">
      <alignment wrapText="1"/>
    </xf>
    <xf numFmtId="0" fontId="5" fillId="0" borderId="0" xfId="1" applyFont="1"/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6" borderId="12" xfId="1" applyFill="1" applyBorder="1"/>
    <xf numFmtId="0" fontId="5" fillId="7" borderId="18" xfId="1" applyFont="1" applyFill="1" applyBorder="1" applyAlignment="1">
      <alignment horizontal="center"/>
    </xf>
    <xf numFmtId="0" fontId="5" fillId="7" borderId="19" xfId="1" applyFont="1" applyFill="1" applyBorder="1" applyAlignment="1">
      <alignment horizontal="center"/>
    </xf>
    <xf numFmtId="0" fontId="5" fillId="7" borderId="20" xfId="1" applyFont="1" applyFill="1" applyBorder="1" applyAlignment="1">
      <alignment horizontal="center"/>
    </xf>
    <xf numFmtId="0" fontId="5" fillId="5" borderId="3" xfId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5" fillId="0" borderId="22" xfId="1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4" fillId="4" borderId="25" xfId="1" applyFill="1" applyBorder="1"/>
    <xf numFmtId="0" fontId="4" fillId="0" borderId="21" xfId="1" applyBorder="1" applyAlignment="1">
      <alignment horizontal="center" vertical="center" wrapText="1"/>
    </xf>
    <xf numFmtId="0" fontId="4" fillId="0" borderId="13" xfId="1" applyBorder="1" applyAlignment="1">
      <alignment horizontal="center" vertical="center" wrapText="1"/>
    </xf>
    <xf numFmtId="0" fontId="4" fillId="6" borderId="5" xfId="1" applyFill="1" applyBorder="1"/>
    <xf numFmtId="0" fontId="4" fillId="0" borderId="14" xfId="1" applyBorder="1" applyAlignment="1">
      <alignment horizontal="center" vertical="center" wrapText="1"/>
    </xf>
    <xf numFmtId="0" fontId="4" fillId="6" borderId="14" xfId="1" applyFill="1" applyBorder="1"/>
    <xf numFmtId="0" fontId="4" fillId="0" borderId="21" xfId="1" applyBorder="1"/>
    <xf numFmtId="0" fontId="4" fillId="6" borderId="21" xfId="1" applyFill="1" applyBorder="1"/>
    <xf numFmtId="0" fontId="4" fillId="6" borderId="13" xfId="1" applyFill="1" applyBorder="1"/>
    <xf numFmtId="0" fontId="5" fillId="8" borderId="32" xfId="1" applyFont="1" applyFill="1" applyBorder="1" applyAlignment="1">
      <alignment horizontal="center" vertical="center"/>
    </xf>
    <xf numFmtId="0" fontId="5" fillId="8" borderId="33" xfId="1" applyFont="1" applyFill="1" applyBorder="1" applyAlignment="1">
      <alignment horizontal="center" vertical="center"/>
    </xf>
    <xf numFmtId="0" fontId="5" fillId="8" borderId="34" xfId="1" applyFont="1" applyFill="1" applyBorder="1" applyAlignment="1">
      <alignment horizontal="center" vertical="center"/>
    </xf>
    <xf numFmtId="0" fontId="5" fillId="8" borderId="35" xfId="1" applyFont="1" applyFill="1" applyBorder="1" applyAlignment="1">
      <alignment horizontal="center" vertical="center"/>
    </xf>
    <xf numFmtId="0" fontId="5" fillId="8" borderId="25" xfId="1" applyFont="1" applyFill="1" applyBorder="1" applyAlignment="1">
      <alignment horizontal="center" vertical="center"/>
    </xf>
    <xf numFmtId="0" fontId="5" fillId="8" borderId="36" xfId="1" applyFont="1" applyFill="1" applyBorder="1" applyAlignment="1">
      <alignment horizontal="center" vertical="center"/>
    </xf>
    <xf numFmtId="0" fontId="5" fillId="8" borderId="18" xfId="1" applyFont="1" applyFill="1" applyBorder="1" applyAlignment="1">
      <alignment horizontal="center" vertical="center"/>
    </xf>
    <xf numFmtId="0" fontId="5" fillId="8" borderId="19" xfId="1" applyFont="1" applyFill="1" applyBorder="1" applyAlignment="1">
      <alignment horizontal="center" vertical="center"/>
    </xf>
    <xf numFmtId="0" fontId="5" fillId="8" borderId="20" xfId="1" applyFont="1" applyFill="1" applyBorder="1" applyAlignment="1">
      <alignment horizontal="center" vertical="center"/>
    </xf>
    <xf numFmtId="0" fontId="5" fillId="4" borderId="37" xfId="1" applyFont="1" applyFill="1" applyBorder="1" applyAlignment="1">
      <alignment horizontal="center" vertical="center"/>
    </xf>
    <xf numFmtId="0" fontId="5" fillId="4" borderId="38" xfId="1" applyFont="1" applyFill="1" applyBorder="1" applyAlignment="1">
      <alignment horizontal="center" vertical="center"/>
    </xf>
    <xf numFmtId="0" fontId="5" fillId="4" borderId="39" xfId="1" applyFont="1" applyFill="1" applyBorder="1" applyAlignment="1">
      <alignment horizontal="center" vertical="center"/>
    </xf>
    <xf numFmtId="0" fontId="5" fillId="4" borderId="35" xfId="1" applyFont="1" applyFill="1" applyBorder="1" applyAlignment="1">
      <alignment horizontal="center" vertical="center"/>
    </xf>
    <xf numFmtId="0" fontId="5" fillId="4" borderId="25" xfId="1" applyFont="1" applyFill="1" applyBorder="1" applyAlignment="1">
      <alignment horizontal="center" vertical="center"/>
    </xf>
    <xf numFmtId="0" fontId="5" fillId="4" borderId="36" xfId="1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4" fillId="4" borderId="13" xfId="1" applyFill="1" applyBorder="1"/>
    <xf numFmtId="0" fontId="4" fillId="4" borderId="12" xfId="1" applyFill="1" applyBorder="1"/>
    <xf numFmtId="14" fontId="4" fillId="0" borderId="0" xfId="1" applyNumberFormat="1"/>
    <xf numFmtId="0" fontId="3" fillId="0" borderId="0" xfId="1" applyFont="1"/>
    <xf numFmtId="0" fontId="11" fillId="4" borderId="3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4" fillId="0" borderId="0" xfId="1" applyNumberForma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20" fontId="3" fillId="0" borderId="0" xfId="1" applyNumberFormat="1" applyFont="1" applyAlignment="1">
      <alignment horizontal="center" vertical="center" wrapText="1"/>
    </xf>
    <xf numFmtId="0" fontId="0" fillId="0" borderId="0" xfId="1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0" fontId="3" fillId="4" borderId="25" xfId="1" applyFont="1" applyFill="1" applyBorder="1"/>
    <xf numFmtId="164" fontId="2" fillId="0" borderId="0" xfId="1" applyNumberFormat="1" applyFont="1"/>
    <xf numFmtId="20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2" fontId="4" fillId="6" borderId="12" xfId="1" applyNumberFormat="1" applyFill="1" applyBorder="1"/>
    <xf numFmtId="165" fontId="4" fillId="6" borderId="12" xfId="1" applyNumberFormat="1" applyFill="1" applyBorder="1"/>
    <xf numFmtId="14" fontId="4" fillId="6" borderId="3" xfId="1" applyNumberFormat="1" applyFill="1" applyBorder="1"/>
    <xf numFmtId="14" fontId="4" fillId="6" borderId="5" xfId="1" applyNumberFormat="1" applyFill="1" applyBorder="1"/>
    <xf numFmtId="0" fontId="2" fillId="0" borderId="0" xfId="1" applyFont="1"/>
    <xf numFmtId="165" fontId="0" fillId="0" borderId="40" xfId="1" applyNumberFormat="1" applyFont="1" applyFill="1" applyBorder="1" applyAlignment="1">
      <alignment horizontal="center" vertical="center"/>
    </xf>
    <xf numFmtId="2" fontId="0" fillId="0" borderId="40" xfId="1" applyNumberFormat="1" applyFont="1" applyFill="1" applyBorder="1" applyAlignment="1">
      <alignment horizontal="center" vertical="center"/>
    </xf>
    <xf numFmtId="0" fontId="12" fillId="0" borderId="4" xfId="1" applyFont="1" applyBorder="1"/>
    <xf numFmtId="0" fontId="1" fillId="0" borderId="0" xfId="1" applyFont="1"/>
    <xf numFmtId="0" fontId="1" fillId="9" borderId="12" xfId="2" applyBorder="1"/>
    <xf numFmtId="0" fontId="4" fillId="6" borderId="8" xfId="1" applyNumberFormat="1" applyFill="1" applyBorder="1"/>
    <xf numFmtId="165" fontId="0" fillId="0" borderId="41" xfId="1" applyNumberFormat="1" applyFont="1" applyFill="1" applyBorder="1" applyAlignment="1">
      <alignment horizontal="center" vertical="center"/>
    </xf>
    <xf numFmtId="2" fontId="0" fillId="0" borderId="41" xfId="1" applyNumberFormat="1" applyFont="1" applyFill="1" applyBorder="1" applyAlignment="1">
      <alignment horizontal="center" vertical="center"/>
    </xf>
    <xf numFmtId="0" fontId="4" fillId="0" borderId="0" xfId="1" applyFill="1"/>
    <xf numFmtId="166" fontId="4" fillId="0" borderId="0" xfId="1" applyNumberFormat="1" applyFill="1"/>
    <xf numFmtId="0" fontId="5" fillId="3" borderId="9" xfId="1" applyFont="1" applyFill="1" applyBorder="1" applyAlignment="1">
      <alignment horizontal="center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5" fillId="3" borderId="0" xfId="1" applyFont="1" applyFill="1" applyAlignment="1">
      <alignment horizontal="left"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5" fillId="3" borderId="6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/>
    </xf>
    <xf numFmtId="0" fontId="5" fillId="3" borderId="0" xfId="1" applyFont="1" applyFill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4" fillId="4" borderId="26" xfId="1" applyFill="1" applyBorder="1" applyAlignment="1">
      <alignment horizontal="center"/>
    </xf>
    <xf numFmtId="0" fontId="4" fillId="4" borderId="27" xfId="1" applyFill="1" applyBorder="1" applyAlignment="1">
      <alignment horizontal="center"/>
    </xf>
    <xf numFmtId="0" fontId="4" fillId="4" borderId="28" xfId="1" applyFill="1" applyBorder="1" applyAlignment="1">
      <alignment horizontal="center"/>
    </xf>
    <xf numFmtId="0" fontId="5" fillId="7" borderId="15" xfId="1" applyFont="1" applyFill="1" applyBorder="1" applyAlignment="1">
      <alignment horizontal="center" vertical="center"/>
    </xf>
    <xf numFmtId="0" fontId="5" fillId="7" borderId="16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5" borderId="21" xfId="1" applyFont="1" applyFill="1" applyBorder="1" applyAlignment="1">
      <alignment horizontal="center" vertical="center" textRotation="90"/>
    </xf>
    <xf numFmtId="0" fontId="5" fillId="5" borderId="13" xfId="1" applyFont="1" applyFill="1" applyBorder="1" applyAlignment="1">
      <alignment horizontal="center" vertical="center" textRotation="90"/>
    </xf>
    <xf numFmtId="0" fontId="5" fillId="5" borderId="14" xfId="1" applyFont="1" applyFill="1" applyBorder="1" applyAlignment="1">
      <alignment horizontal="center" vertical="center" textRotation="90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1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left" wrapText="1"/>
    </xf>
    <xf numFmtId="0" fontId="5" fillId="3" borderId="3" xfId="1" applyFont="1" applyFill="1" applyBorder="1" applyAlignment="1">
      <alignment horizontal="left" wrapText="1"/>
    </xf>
    <xf numFmtId="0" fontId="5" fillId="3" borderId="6" xfId="1" applyFont="1" applyFill="1" applyBorder="1" applyAlignment="1">
      <alignment horizontal="left" wrapText="1"/>
    </xf>
    <xf numFmtId="0" fontId="5" fillId="3" borderId="7" xfId="1" applyFont="1" applyFill="1" applyBorder="1" applyAlignment="1">
      <alignment horizontal="left" wrapText="1"/>
    </xf>
    <xf numFmtId="0" fontId="5" fillId="3" borderId="8" xfId="1" applyFont="1" applyFill="1" applyBorder="1" applyAlignment="1">
      <alignment horizontal="left" wrapText="1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5" borderId="29" xfId="1" applyFont="1" applyFill="1" applyBorder="1" applyAlignment="1">
      <alignment horizontal="center"/>
    </xf>
    <xf numFmtId="0" fontId="5" fillId="5" borderId="30" xfId="1" applyFont="1" applyFill="1" applyBorder="1" applyAlignment="1">
      <alignment horizontal="center"/>
    </xf>
    <xf numFmtId="0" fontId="5" fillId="5" borderId="31" xfId="1" applyFont="1" applyFill="1" applyBorder="1" applyAlignment="1">
      <alignment horizontal="center"/>
    </xf>
    <xf numFmtId="0" fontId="5" fillId="3" borderId="0" xfId="1" applyFont="1" applyFill="1" applyAlignment="1">
      <alignment horizontal="right"/>
    </xf>
    <xf numFmtId="0" fontId="5" fillId="3" borderId="5" xfId="1" applyFont="1" applyFill="1" applyBorder="1" applyAlignment="1">
      <alignment horizontal="right"/>
    </xf>
  </cellXfs>
  <cellStyles count="3">
    <cellStyle name="60% — akcent 6" xfId="2" builtinId="52"/>
    <cellStyle name="Normalny" xfId="0" builtinId="0"/>
    <cellStyle name="Normalny 2" xfId="1" xr:uid="{5C2DD96E-4F28-457C-9A6E-E8218FC6A294}"/>
  </cellStyles>
  <dxfs count="23">
    <dxf>
      <numFmt numFmtId="167" formatCode="yyyy/mm/dd"/>
    </dxf>
    <dxf>
      <numFmt numFmtId="166" formatCode="#.00,&quot; tys. &quot;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65" formatCode="#,##0.00\ &quot;zł&quot;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5" formatCode="#,##0.00\ &quot;zł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65" formatCode="#,##0.00\ &quot;zł&quot;"/>
      <alignment horizontal="center" vertical="center" textRotation="0" wrapText="0" indent="0" justifyLastLine="0" shrinkToFit="0" readingOrder="0"/>
    </dxf>
    <dxf>
      <font>
        <b val="0"/>
      </font>
      <numFmt numFmtId="165" formatCode="#,##0.00\ &quot;zł&quot;"/>
      <alignment horizontal="center" vertical="center" textRotation="0" wrapText="0" indent="0" justifyLastLine="0" shrinkToFit="0" readingOrder="0"/>
    </dxf>
    <dxf>
      <font>
        <b val="0"/>
      </font>
      <numFmt numFmtId="25" formatCode="hh:mm"/>
      <alignment horizontal="center" vertical="center" textRotation="0" wrapText="0" indent="0" justifyLastLine="0" shrinkToFit="0" readingOrder="0"/>
    </dxf>
    <dxf>
      <font>
        <b val="0"/>
      </font>
      <numFmt numFmtId="164" formatCode="dddd\,\ dd\ mmmm\ yyyy"/>
    </dxf>
    <dxf>
      <font>
        <b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dotted">
          <color rgb="FFFF0000"/>
        </left>
        <right style="slantDashDot">
          <color rgb="FFFF0000"/>
        </right>
        <top style="dotted">
          <color rgb="FFFF0000"/>
        </top>
        <bottom style="slantDashDot">
          <color rgb="FFFF0000"/>
        </bottom>
        <vertical/>
        <horizontal style="dotted">
          <color rgb="FFFF0000"/>
        </horizontal>
      </border>
    </dxf>
    <dxf>
      <border>
        <left style="slantDashDot">
          <color rgb="FFFF0000"/>
        </left>
        <right style="slantDashDot">
          <color rgb="FFFF0000"/>
        </right>
        <top style="slantDashDot">
          <color rgb="FFFF0000"/>
        </top>
        <bottom style="slantDashDot">
          <color rgb="FFFF0000"/>
        </bottom>
        <vertical style="slantDashDot">
          <color rgb="FFFF0000"/>
        </vertical>
        <horizontal style="slantDashDot">
          <color rgb="FFFF0000"/>
        </horizontal>
      </border>
    </dxf>
    <dxf>
      <border>
        <left style="dashDotDot">
          <color rgb="FFFF0000"/>
        </left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dashDotDot">
          <color rgb="FFFF0000"/>
        </left>
        <right style="slantDashDot">
          <color rgb="FFFF0000"/>
        </right>
        <top style="hair">
          <color rgb="FFFF0000"/>
        </top>
        <bottom style="slantDashDot">
          <color rgb="FFFF0000"/>
        </bottom>
        <vertical/>
        <horizontal style="hair">
          <color rgb="FFFF0000"/>
        </horizontal>
      </border>
    </dxf>
  </dxfs>
  <tableStyles count="3" defaultTableStyle="TableStyleMedium2" defaultPivotStyle="PivotStyleLight16">
    <tableStyle name="Styl tabeli 1" pivot="0" count="4" xr9:uid="{00722830-4E91-4B50-8255-5A8A94F92920}">
      <tableStyleElement type="wholeTable" dxfId="22"/>
      <tableStyleElement type="headerRow" dxfId="21"/>
      <tableStyleElement type="firstColumn" dxfId="20"/>
      <tableStyleElement type="lastColumn" dxfId="19"/>
    </tableStyle>
    <tableStyle name="Styl tabeli 2" pivot="0" count="1" xr9:uid="{F142A045-796F-4B84-93EC-962EBFAB8E7E}">
      <tableStyleElement type="totalRow" dxfId="18"/>
    </tableStyle>
    <tableStyle name="Styl tabeli 3" pivot="0" count="1" xr9:uid="{1D5F06D9-0493-4705-A864-0F34213FD0B0}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Kurs dolara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'Zadanie 9'!$D$1</c:f>
              <c:strCache>
                <c:ptCount val="1"/>
                <c:pt idx="0">
                  <c:v>Zmiana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'Zadanie 9'!$A$2:$B$22</c:f>
              <c:multiLvlStrCache>
                <c:ptCount val="21"/>
                <c:lvl>
                  <c:pt idx="0">
                    <c:v>15.10.2021</c:v>
                  </c:pt>
                  <c:pt idx="1">
                    <c:v>14.10.2021</c:v>
                  </c:pt>
                  <c:pt idx="2">
                    <c:v>13.10.2021</c:v>
                  </c:pt>
                  <c:pt idx="3">
                    <c:v>12.10.2021</c:v>
                  </c:pt>
                  <c:pt idx="4">
                    <c:v>11.10.2021</c:v>
                  </c:pt>
                  <c:pt idx="5">
                    <c:v>08.10.2021</c:v>
                  </c:pt>
                  <c:pt idx="6">
                    <c:v>07.10.2021</c:v>
                  </c:pt>
                  <c:pt idx="7">
                    <c:v>06.10.2021</c:v>
                  </c:pt>
                  <c:pt idx="8">
                    <c:v>05.10.2021</c:v>
                  </c:pt>
                  <c:pt idx="9">
                    <c:v>04.10.2021</c:v>
                  </c:pt>
                  <c:pt idx="10">
                    <c:v>01.10.2021</c:v>
                  </c:pt>
                  <c:pt idx="11">
                    <c:v>30.09.2021</c:v>
                  </c:pt>
                  <c:pt idx="12">
                    <c:v>29.09.2021</c:v>
                  </c:pt>
                  <c:pt idx="13">
                    <c:v>28.09.2021</c:v>
                  </c:pt>
                  <c:pt idx="14">
                    <c:v>27.09.2021</c:v>
                  </c:pt>
                  <c:pt idx="15">
                    <c:v>24.09.2021</c:v>
                  </c:pt>
                  <c:pt idx="16">
                    <c:v>23.09.2021</c:v>
                  </c:pt>
                  <c:pt idx="17">
                    <c:v>22.09.2021</c:v>
                  </c:pt>
                  <c:pt idx="18">
                    <c:v>21.09.2021</c:v>
                  </c:pt>
                  <c:pt idx="19">
                    <c:v>20.09.2021</c:v>
                  </c:pt>
                  <c:pt idx="20">
                    <c:v>17.09.2021</c:v>
                  </c:pt>
                </c:lvl>
                <c:lvl>
                  <c:pt idx="0">
                    <c:v>201/A/NBP/2021</c:v>
                  </c:pt>
                  <c:pt idx="1">
                    <c:v>200/A/NBP/2021</c:v>
                  </c:pt>
                  <c:pt idx="2">
                    <c:v>199/A/NBP/2021</c:v>
                  </c:pt>
                  <c:pt idx="3">
                    <c:v>198/A/NBP/2021</c:v>
                  </c:pt>
                  <c:pt idx="4">
                    <c:v>197/A/NBP/2021</c:v>
                  </c:pt>
                  <c:pt idx="5">
                    <c:v>196/A/NBP/2021</c:v>
                  </c:pt>
                  <c:pt idx="6">
                    <c:v>195/A/NBP/2021</c:v>
                  </c:pt>
                  <c:pt idx="7">
                    <c:v>194/A/NBP/2021</c:v>
                  </c:pt>
                  <c:pt idx="8">
                    <c:v>193/A/NBP/2021</c:v>
                  </c:pt>
                  <c:pt idx="9">
                    <c:v>192/A/NBP/2021</c:v>
                  </c:pt>
                  <c:pt idx="10">
                    <c:v>191/A/NBP/2021</c:v>
                  </c:pt>
                  <c:pt idx="11">
                    <c:v>190/A/NBP/2021</c:v>
                  </c:pt>
                  <c:pt idx="12">
                    <c:v>189/A/NBP/2021</c:v>
                  </c:pt>
                  <c:pt idx="13">
                    <c:v>188/A/NBP/2021</c:v>
                  </c:pt>
                  <c:pt idx="14">
                    <c:v>187/A/NBP/2021</c:v>
                  </c:pt>
                  <c:pt idx="15">
                    <c:v>186/A/NBP/2021</c:v>
                  </c:pt>
                  <c:pt idx="16">
                    <c:v>185/A/NBP/2021</c:v>
                  </c:pt>
                  <c:pt idx="17">
                    <c:v>184/A/NBP/2021</c:v>
                  </c:pt>
                  <c:pt idx="18">
                    <c:v>183/A/NBP/2021</c:v>
                  </c:pt>
                  <c:pt idx="19">
                    <c:v>182/A/NBP/2021</c:v>
                  </c:pt>
                  <c:pt idx="20">
                    <c:v>181/A/NBP/2021</c:v>
                  </c:pt>
                </c:lvl>
              </c:multiLvlStrCache>
            </c:multiLvlStrRef>
          </c:cat>
          <c:val>
            <c:numRef>
              <c:f>'Zadanie 9'!$D$2:$D$22</c:f>
              <c:numCache>
                <c:formatCode>General</c:formatCode>
                <c:ptCount val="21"/>
                <c:pt idx="0">
                  <c:v>0.03</c:v>
                </c:pt>
                <c:pt idx="1">
                  <c:v>-0.59</c:v>
                </c:pt>
                <c:pt idx="2">
                  <c:v>-7.0000000000000007E-2</c:v>
                </c:pt>
                <c:pt idx="3">
                  <c:v>-0.5</c:v>
                </c:pt>
                <c:pt idx="4">
                  <c:v>0.22</c:v>
                </c:pt>
                <c:pt idx="5">
                  <c:v>1.1200000000000001</c:v>
                </c:pt>
                <c:pt idx="6">
                  <c:v>-1.65</c:v>
                </c:pt>
                <c:pt idx="7">
                  <c:v>0.77</c:v>
                </c:pt>
                <c:pt idx="8">
                  <c:v>0.81</c:v>
                </c:pt>
                <c:pt idx="9">
                  <c:v>-0.78</c:v>
                </c:pt>
                <c:pt idx="10">
                  <c:v>-0.62</c:v>
                </c:pt>
                <c:pt idx="11">
                  <c:v>0.61</c:v>
                </c:pt>
                <c:pt idx="12">
                  <c:v>0.35</c:v>
                </c:pt>
                <c:pt idx="13">
                  <c:v>0.69</c:v>
                </c:pt>
                <c:pt idx="14">
                  <c:v>0.02</c:v>
                </c:pt>
                <c:pt idx="15">
                  <c:v>0.03</c:v>
                </c:pt>
                <c:pt idx="16">
                  <c:v>-0.52</c:v>
                </c:pt>
                <c:pt idx="17">
                  <c:v>0.31</c:v>
                </c:pt>
                <c:pt idx="18">
                  <c:v>0.14000000000000001</c:v>
                </c:pt>
                <c:pt idx="19">
                  <c:v>1.03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4-4A16-A23C-4A52533E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axId val="1668567775"/>
        <c:axId val="1668551967"/>
      </c:barChart>
      <c:lineChart>
        <c:grouping val="standard"/>
        <c:varyColors val="0"/>
        <c:ser>
          <c:idx val="0"/>
          <c:order val="0"/>
          <c:tx>
            <c:strRef>
              <c:f>'Zadanie 9'!$C$1</c:f>
              <c:strCache>
                <c:ptCount val="1"/>
                <c:pt idx="0">
                  <c:v>Kurs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'Zadanie 9'!$B$2:$B$22</c:f>
              <c:numCache>
                <c:formatCode>m/d/yyyy</c:formatCode>
                <c:ptCount val="21"/>
                <c:pt idx="0">
                  <c:v>44484</c:v>
                </c:pt>
                <c:pt idx="1">
                  <c:v>44483</c:v>
                </c:pt>
                <c:pt idx="2">
                  <c:v>44482</c:v>
                </c:pt>
                <c:pt idx="3">
                  <c:v>44481</c:v>
                </c:pt>
                <c:pt idx="4">
                  <c:v>44480</c:v>
                </c:pt>
                <c:pt idx="5">
                  <c:v>44477</c:v>
                </c:pt>
                <c:pt idx="6">
                  <c:v>44476</c:v>
                </c:pt>
                <c:pt idx="7">
                  <c:v>44475</c:v>
                </c:pt>
                <c:pt idx="8">
                  <c:v>44474</c:v>
                </c:pt>
                <c:pt idx="9">
                  <c:v>44473</c:v>
                </c:pt>
                <c:pt idx="10">
                  <c:v>44470</c:v>
                </c:pt>
                <c:pt idx="11">
                  <c:v>44469</c:v>
                </c:pt>
                <c:pt idx="12">
                  <c:v>44468</c:v>
                </c:pt>
                <c:pt idx="13">
                  <c:v>44467</c:v>
                </c:pt>
                <c:pt idx="14">
                  <c:v>44466</c:v>
                </c:pt>
                <c:pt idx="15">
                  <c:v>44463</c:v>
                </c:pt>
                <c:pt idx="16">
                  <c:v>44462</c:v>
                </c:pt>
                <c:pt idx="17">
                  <c:v>44461</c:v>
                </c:pt>
                <c:pt idx="18">
                  <c:v>44460</c:v>
                </c:pt>
                <c:pt idx="19">
                  <c:v>44459</c:v>
                </c:pt>
                <c:pt idx="20">
                  <c:v>44456</c:v>
                </c:pt>
              </c:numCache>
            </c:numRef>
          </c:cat>
          <c:val>
            <c:numRef>
              <c:f>'Zadanie 9'!$C$2:$C$22</c:f>
              <c:numCache>
                <c:formatCode>General</c:formatCode>
                <c:ptCount val="21"/>
                <c:pt idx="0">
                  <c:v>3.9413</c:v>
                </c:pt>
                <c:pt idx="1">
                  <c:v>3.9403000000000001</c:v>
                </c:pt>
                <c:pt idx="2">
                  <c:v>3.9638</c:v>
                </c:pt>
                <c:pt idx="3">
                  <c:v>3.9664000000000001</c:v>
                </c:pt>
                <c:pt idx="4">
                  <c:v>3.9862000000000002</c:v>
                </c:pt>
                <c:pt idx="5">
                  <c:v>3.9775</c:v>
                </c:pt>
                <c:pt idx="6">
                  <c:v>3.9333999999999998</c:v>
                </c:pt>
                <c:pt idx="7">
                  <c:v>3.9992000000000001</c:v>
                </c:pt>
                <c:pt idx="8">
                  <c:v>3.9687999999999999</c:v>
                </c:pt>
                <c:pt idx="9">
                  <c:v>3.9367999999999999</c:v>
                </c:pt>
                <c:pt idx="10">
                  <c:v>3.9678</c:v>
                </c:pt>
                <c:pt idx="11">
                  <c:v>3.9925000000000002</c:v>
                </c:pt>
                <c:pt idx="12">
                  <c:v>3.9683999999999999</c:v>
                </c:pt>
                <c:pt idx="13">
                  <c:v>3.9546000000000001</c:v>
                </c:pt>
                <c:pt idx="14">
                  <c:v>3.9276</c:v>
                </c:pt>
                <c:pt idx="15">
                  <c:v>3.9268000000000001</c:v>
                </c:pt>
                <c:pt idx="16">
                  <c:v>3.9256000000000002</c:v>
                </c:pt>
                <c:pt idx="17">
                  <c:v>3.9460000000000002</c:v>
                </c:pt>
                <c:pt idx="18">
                  <c:v>3.9337</c:v>
                </c:pt>
                <c:pt idx="19">
                  <c:v>3.9281999999999999</c:v>
                </c:pt>
                <c:pt idx="20">
                  <c:v>3.8881999999999999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4-4A16-A23C-4A52533E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599999"/>
        <c:axId val="1624590015"/>
      </c:lineChart>
      <c:dateAx>
        <c:axId val="162459999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4590015"/>
        <c:crosses val="autoZero"/>
        <c:auto val="1"/>
        <c:lblOffset val="100"/>
        <c:baseTimeUnit val="days"/>
      </c:dateAx>
      <c:valAx>
        <c:axId val="16245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4599999"/>
        <c:crosses val="autoZero"/>
        <c:crossBetween val="between"/>
      </c:valAx>
      <c:valAx>
        <c:axId val="16685519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8567775"/>
        <c:crosses val="max"/>
        <c:crossBetween val="between"/>
      </c:valAx>
      <c:catAx>
        <c:axId val="1668567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85519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34</xdr:row>
      <xdr:rowOff>180974</xdr:rowOff>
    </xdr:from>
    <xdr:to>
      <xdr:col>11</xdr:col>
      <xdr:colOff>377902</xdr:colOff>
      <xdr:row>52</xdr:row>
      <xdr:rowOff>38100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3156A63-121D-4273-9372-098BF8CF9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9353549"/>
          <a:ext cx="3816427" cy="3286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2</xdr:row>
      <xdr:rowOff>47625</xdr:rowOff>
    </xdr:from>
    <xdr:to>
      <xdr:col>16</xdr:col>
      <xdr:colOff>275153</xdr:colOff>
      <xdr:row>23</xdr:row>
      <xdr:rowOff>76183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E53F89-4ED4-409C-A0E6-18426D81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38150"/>
          <a:ext cx="5218628" cy="4200508"/>
        </a:xfrm>
        <a:prstGeom prst="rect">
          <a:avLst/>
        </a:prstGeom>
      </xdr:spPr>
    </xdr:pic>
    <xdr:clientData/>
  </xdr:twoCellAnchor>
  <xdr:oneCellAnchor>
    <xdr:from>
      <xdr:col>7</xdr:col>
      <xdr:colOff>485775</xdr:colOff>
      <xdr:row>54</xdr:row>
      <xdr:rowOff>0</xdr:rowOff>
    </xdr:from>
    <xdr:ext cx="5218628" cy="4200508"/>
    <xdr:pic>
      <xdr:nvPicPr>
        <xdr:cNvPr id="3" name="Obraz 2">
          <a:extLst>
            <a:ext uri="{FF2B5EF4-FFF2-40B4-BE49-F238E27FC236}">
              <a16:creationId xmlns:a16="http://schemas.microsoft.com/office/drawing/2014/main" id="{EFCCC1CD-E085-4C23-8473-95C79919B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0315575"/>
          <a:ext cx="5218628" cy="420050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4</xdr:row>
      <xdr:rowOff>47625</xdr:rowOff>
    </xdr:from>
    <xdr:to>
      <xdr:col>9</xdr:col>
      <xdr:colOff>66674</xdr:colOff>
      <xdr:row>34</xdr:row>
      <xdr:rowOff>57150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8105BD5-A157-4D1A-82AF-6D729345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19150"/>
          <a:ext cx="1924050" cy="572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7</xdr:row>
      <xdr:rowOff>57150</xdr:rowOff>
    </xdr:from>
    <xdr:to>
      <xdr:col>15</xdr:col>
      <xdr:colOff>379629</xdr:colOff>
      <xdr:row>25</xdr:row>
      <xdr:rowOff>145847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E2701EF-A6F2-43BB-97E8-D303C3E6B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1457325"/>
          <a:ext cx="5770779" cy="3517697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7</xdr:row>
      <xdr:rowOff>68580</xdr:rowOff>
    </xdr:from>
    <xdr:to>
      <xdr:col>25</xdr:col>
      <xdr:colOff>220980</xdr:colOff>
      <xdr:row>25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B158C6A-FBED-47B5-B484-4477F8C3F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7B0E9-A810-47A4-9C8A-4FA4170B5122}" name="Tabela1" displayName="Tabela1" ref="A4:E24" totalsRowShown="0" dataDxfId="16" headerRowCellStyle="Normalny 2" dataCellStyle="Normalny 2">
  <autoFilter ref="A4:E24" xr:uid="{9C67B0E9-A810-47A4-9C8A-4FA4170B5122}"/>
  <tableColumns count="5">
    <tableColumn id="1" xr3:uid="{E239E142-2588-4841-8FB2-CD8ED563F1D5}" name="Data" dataDxfId="15" dataCellStyle="Normalny 2"/>
    <tableColumn id="2" xr3:uid="{592F1CD9-1787-4983-80CB-C0236C2A40A9}" name="Liczba godzin pracy" dataDxfId="14" dataCellStyle="Normalny 2"/>
    <tableColumn id="3" xr3:uid="{95FEFBD0-9115-4EED-A52E-8169A37CEE9E}" name="Cena" dataDxfId="13" dataCellStyle="Normalny 2"/>
    <tableColumn id="4" xr3:uid="{AC2F4F39-05AE-48C3-8919-232E046E151B}" name="Koszt" dataDxfId="12" dataCellStyle="Normalny 2"/>
    <tableColumn id="5" xr3:uid="{56C1DF12-7A45-4FCE-B649-C367B94A3499}" name="Stosunek C/K" dataDxfId="11" dataCellStyle="Normalny 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5FCA62-836C-4464-BDC1-E2ED08FA5E42}" name="Tabela2" displayName="Tabela2" ref="B5:D34" totalsRowShown="0" headerRowDxfId="10" dataDxfId="9">
  <autoFilter ref="B5:D34" xr:uid="{A15FCA62-836C-4464-BDC1-E2ED08FA5E42}"/>
  <tableColumns count="3">
    <tableColumn id="1" xr3:uid="{63B20616-F1DE-46AE-BC18-EEA5B41E7B10}" name="Cena" dataDxfId="8"/>
    <tableColumn id="2" xr3:uid="{E2562806-3197-49D4-A32E-78B0C44B53C8}" name="Ilość" dataDxfId="7"/>
    <tableColumn id="3" xr3:uid="{4FF61569-92DF-4E77-9D23-8A6CD3BD51B9}" name="Wartość" dataDxfId="6">
      <calculatedColumnFormula>Tabela2[[#This Row],[Cena]]*Tabela2[[#This Row],[Ilość]]</calculatedColumnFormula>
    </tableColumn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867940-3385-4294-AE80-49177E1968D9}" name="Tabela3" displayName="Tabela3" ref="E11:F13" totalsRowShown="0" headerRowDxfId="5" tableBorderDxfId="4" headerRowCellStyle="Normalny 2">
  <autoFilter ref="E11:F13" xr:uid="{64867940-3385-4294-AE80-49177E1968D9}"/>
  <tableColumns count="2">
    <tableColumn id="1" xr3:uid="{410931D7-BA14-4E65-9D41-747E7C24210D}" name="Nazwa święta" dataDxfId="3" dataCellStyle="Normalny 2"/>
    <tableColumn id="2" xr3:uid="{2227E235-6C1D-44C1-A434-359BECD175A6}" name="Data" dataDxfId="2" dataCellStyle="Normalny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68B86-97ED-4D20-9F07-2142D4B581CA}" name="Tabela5" displayName="Tabela5" ref="A1:D35" totalsRowShown="0" headerRowCellStyle="Normalny 2" dataCellStyle="Normalny 2">
  <autoFilter ref="A1:D35" xr:uid="{A3F68B86-97ED-4D20-9F07-2142D4B581CA}"/>
  <sortState xmlns:xlrd2="http://schemas.microsoft.com/office/spreadsheetml/2017/richdata2" ref="A2:C35">
    <sortCondition ref="C1:C35"/>
  </sortState>
  <tableColumns count="4">
    <tableColumn id="1" xr3:uid="{41C5062F-D227-44AC-9FCB-0D280E2BE2AF}" name="Numer" dataCellStyle="Normalny 2"/>
    <tableColumn id="2" xr3:uid="{5527D651-247D-47A1-A0B9-54BF2EC69735}" name="Imię" dataCellStyle="Normalny 2"/>
    <tableColumn id="3" xr3:uid="{11F181EF-83FB-4162-84BB-047D572314FD}" name="Liczba wystąpień" dataCellStyle="Normalny 2"/>
    <tableColumn id="4" xr3:uid="{B8BCBF99-C693-4476-8927-B565F698DBCC}" name=" Liczba wystąpień w tys" dataDxfId="1" dataCellStyle="Normalny 2">
      <calculatedColumnFormula>Tabela5[[#This Row],[Liczba wystąpień]]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C3901-B30C-45CE-981D-E464EC819B63}" name="Tabela4" displayName="Tabela4" ref="A1:D22" totalsRowShown="0" headerRowCellStyle="Normalny 2" dataCellStyle="Normalny 2">
  <autoFilter ref="A1:D22" xr:uid="{FF4C3901-B30C-45CE-981D-E464EC819B63}"/>
  <tableColumns count="4">
    <tableColumn id="1" xr3:uid="{9DEF3AF3-A804-4E0A-A40F-7FDAD0BADB70}" name="Tabela" dataCellStyle="Normalny 2"/>
    <tableColumn id="2" xr3:uid="{10F9594F-545F-4543-A37C-25022F0FBAB7}" name="Data" dataDxfId="0" dataCellStyle="Normalny 2"/>
    <tableColumn id="3" xr3:uid="{DA5205AA-4EDF-417D-AE10-A96275524554}" name="Kurs" dataCellStyle="Normalny 2"/>
    <tableColumn id="4" xr3:uid="{01F56AC4-FE3D-403A-8BC9-4CB28C12C38B}" name="Zmiana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BADA-8A47-4044-A0F3-8916CD40D29F}">
  <dimension ref="A1:E4"/>
  <sheetViews>
    <sheetView tabSelected="1" workbookViewId="0">
      <selection activeCell="E1" sqref="E1"/>
    </sheetView>
  </sheetViews>
  <sheetFormatPr defaultColWidth="9.109375" defaultRowHeight="14.4" x14ac:dyDescent="0.3"/>
  <cols>
    <col min="1" max="1" width="21.5546875" style="4" customWidth="1"/>
    <col min="2" max="3" width="9.109375" style="4" customWidth="1"/>
    <col min="4" max="4" width="73.5546875" style="4" customWidth="1"/>
    <col min="5" max="5" width="45.6640625" style="4" customWidth="1"/>
    <col min="6" max="16384" width="9.109375" style="4"/>
  </cols>
  <sheetData>
    <row r="1" spans="1:5" ht="50.1" customHeight="1" x14ac:dyDescent="0.3">
      <c r="A1" s="1" t="str">
        <f>B1&amp;" "&amp;C1</f>
        <v>Polecenie 1</v>
      </c>
      <c r="B1" s="2" t="s">
        <v>135</v>
      </c>
      <c r="C1" s="2">
        <v>1</v>
      </c>
      <c r="D1" s="3" t="s">
        <v>0</v>
      </c>
      <c r="E1" s="79" t="s">
        <v>136</v>
      </c>
    </row>
    <row r="2" spans="1:5" ht="50.1" customHeight="1" x14ac:dyDescent="0.3">
      <c r="A2" s="5" t="str">
        <f>B2&amp;" "&amp;C2</f>
        <v>Polecenie 2</v>
      </c>
      <c r="B2" s="4" t="s">
        <v>135</v>
      </c>
      <c r="C2" s="4">
        <v>2</v>
      </c>
      <c r="D2" s="6" t="s">
        <v>1</v>
      </c>
      <c r="E2" s="7"/>
    </row>
    <row r="3" spans="1:5" ht="50.1" customHeight="1" x14ac:dyDescent="0.3">
      <c r="A3" s="5" t="str">
        <f>B3&amp;" "&amp;C3</f>
        <v>Polecenie 3</v>
      </c>
      <c r="B3" s="4" t="s">
        <v>135</v>
      </c>
      <c r="C3" s="4">
        <v>3</v>
      </c>
      <c r="D3" s="6" t="s">
        <v>2</v>
      </c>
      <c r="E3" s="8"/>
    </row>
    <row r="4" spans="1:5" ht="50.1" customHeight="1" thickBot="1" x14ac:dyDescent="0.35">
      <c r="A4" s="9" t="str">
        <f>B4&amp;" "&amp;C4</f>
        <v>Polecenie 4</v>
      </c>
      <c r="B4" s="10" t="s">
        <v>135</v>
      </c>
      <c r="C4" s="10">
        <v>4</v>
      </c>
      <c r="D4" s="11" t="s">
        <v>3</v>
      </c>
      <c r="E4" s="1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8DCF-13F9-476F-B03A-51AB126560C0}">
  <dimension ref="A1:N53"/>
  <sheetViews>
    <sheetView topLeftCell="A29" workbookViewId="0">
      <selection activeCell="N25" sqref="N25"/>
    </sheetView>
  </sheetViews>
  <sheetFormatPr defaultColWidth="9.109375" defaultRowHeight="14.4" x14ac:dyDescent="0.3"/>
  <cols>
    <col min="1" max="1" width="9.109375" style="4"/>
    <col min="2" max="12" width="5.6640625" style="4" customWidth="1"/>
    <col min="13" max="16384" width="9.109375" style="4"/>
  </cols>
  <sheetData>
    <row r="1" spans="1:14" ht="15" thickBot="1" x14ac:dyDescent="0.35">
      <c r="A1" s="116" t="s">
        <v>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8"/>
    </row>
    <row r="2" spans="1:14" ht="15" thickBot="1" x14ac:dyDescent="0.3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ht="15" thickBot="1" x14ac:dyDescent="0.35">
      <c r="A3" s="13"/>
      <c r="B3" s="116" t="s">
        <v>5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8"/>
      <c r="N3" s="15"/>
    </row>
    <row r="4" spans="1:14" ht="15" thickBot="1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24.9" customHeight="1" thickBot="1" x14ac:dyDescent="0.35">
      <c r="A5" s="13"/>
      <c r="B5" s="16"/>
      <c r="C5" s="17">
        <v>1</v>
      </c>
      <c r="D5" s="17">
        <v>2</v>
      </c>
      <c r="E5" s="17">
        <v>3</v>
      </c>
      <c r="F5" s="17">
        <v>4</v>
      </c>
      <c r="G5" s="17">
        <v>5</v>
      </c>
      <c r="H5" s="17">
        <v>6</v>
      </c>
      <c r="I5" s="17">
        <v>7</v>
      </c>
      <c r="J5" s="17">
        <v>8</v>
      </c>
      <c r="K5" s="17">
        <v>9</v>
      </c>
      <c r="L5" s="17">
        <v>10</v>
      </c>
      <c r="M5" s="14"/>
      <c r="N5" s="15"/>
    </row>
    <row r="6" spans="1:14" ht="24.9" customHeight="1" x14ac:dyDescent="0.3">
      <c r="A6" s="13"/>
      <c r="B6" s="18">
        <v>1</v>
      </c>
      <c r="C6" s="14">
        <f>$B6*C$5</f>
        <v>1</v>
      </c>
      <c r="D6" s="14">
        <f t="shared" ref="D6:L15" si="0">$B6*D$5</f>
        <v>2</v>
      </c>
      <c r="E6" s="14">
        <f t="shared" si="0"/>
        <v>3</v>
      </c>
      <c r="F6" s="14">
        <f t="shared" si="0"/>
        <v>4</v>
      </c>
      <c r="G6" s="14">
        <f t="shared" si="0"/>
        <v>5</v>
      </c>
      <c r="H6" s="14">
        <f t="shared" si="0"/>
        <v>6</v>
      </c>
      <c r="I6" s="14">
        <f t="shared" si="0"/>
        <v>7</v>
      </c>
      <c r="J6" s="14">
        <f t="shared" si="0"/>
        <v>8</v>
      </c>
      <c r="K6" s="14">
        <f t="shared" si="0"/>
        <v>9</v>
      </c>
      <c r="L6" s="14">
        <f t="shared" si="0"/>
        <v>10</v>
      </c>
      <c r="M6" s="14"/>
      <c r="N6" s="15"/>
    </row>
    <row r="7" spans="1:14" ht="24.9" customHeight="1" x14ac:dyDescent="0.3">
      <c r="A7" s="13"/>
      <c r="B7" s="18">
        <v>2</v>
      </c>
      <c r="C7" s="14">
        <f t="shared" ref="C7:C15" si="1">$B7*C$5</f>
        <v>2</v>
      </c>
      <c r="D7" s="14">
        <f t="shared" si="0"/>
        <v>4</v>
      </c>
      <c r="E7" s="14">
        <f t="shared" si="0"/>
        <v>6</v>
      </c>
      <c r="F7" s="14">
        <f t="shared" si="0"/>
        <v>8</v>
      </c>
      <c r="G7" s="14">
        <f t="shared" si="0"/>
        <v>10</v>
      </c>
      <c r="H7" s="14">
        <f t="shared" si="0"/>
        <v>12</v>
      </c>
      <c r="I7" s="14">
        <f t="shared" si="0"/>
        <v>14</v>
      </c>
      <c r="J7" s="14">
        <f t="shared" si="0"/>
        <v>16</v>
      </c>
      <c r="K7" s="14">
        <f t="shared" si="0"/>
        <v>18</v>
      </c>
      <c r="L7" s="14">
        <f t="shared" si="0"/>
        <v>20</v>
      </c>
      <c r="M7" s="14"/>
      <c r="N7" s="15"/>
    </row>
    <row r="8" spans="1:14" ht="24.9" customHeight="1" x14ac:dyDescent="0.3">
      <c r="A8" s="13"/>
      <c r="B8" s="18">
        <v>3</v>
      </c>
      <c r="C8" s="14">
        <f t="shared" si="1"/>
        <v>3</v>
      </c>
      <c r="D8" s="14">
        <f t="shared" si="0"/>
        <v>6</v>
      </c>
      <c r="E8" s="14">
        <f t="shared" si="0"/>
        <v>9</v>
      </c>
      <c r="F8" s="14">
        <f t="shared" si="0"/>
        <v>12</v>
      </c>
      <c r="G8" s="14">
        <f t="shared" si="0"/>
        <v>15</v>
      </c>
      <c r="H8" s="14">
        <f t="shared" si="0"/>
        <v>18</v>
      </c>
      <c r="I8" s="14">
        <f t="shared" si="0"/>
        <v>21</v>
      </c>
      <c r="J8" s="14">
        <f t="shared" si="0"/>
        <v>24</v>
      </c>
      <c r="K8" s="14">
        <f t="shared" si="0"/>
        <v>27</v>
      </c>
      <c r="L8" s="14">
        <f t="shared" si="0"/>
        <v>30</v>
      </c>
      <c r="M8" s="14"/>
      <c r="N8" s="15"/>
    </row>
    <row r="9" spans="1:14" ht="24.9" customHeight="1" x14ac:dyDescent="0.3">
      <c r="A9" s="13"/>
      <c r="B9" s="18">
        <v>4</v>
      </c>
      <c r="C9" s="14">
        <f t="shared" si="1"/>
        <v>4</v>
      </c>
      <c r="D9" s="14">
        <f t="shared" si="0"/>
        <v>8</v>
      </c>
      <c r="E9" s="14">
        <f t="shared" si="0"/>
        <v>12</v>
      </c>
      <c r="F9" s="14">
        <f t="shared" si="0"/>
        <v>16</v>
      </c>
      <c r="G9" s="14">
        <f t="shared" si="0"/>
        <v>20</v>
      </c>
      <c r="H9" s="14">
        <f t="shared" si="0"/>
        <v>24</v>
      </c>
      <c r="I9" s="14">
        <f t="shared" si="0"/>
        <v>28</v>
      </c>
      <c r="J9" s="14">
        <f t="shared" si="0"/>
        <v>32</v>
      </c>
      <c r="K9" s="14">
        <f t="shared" si="0"/>
        <v>36</v>
      </c>
      <c r="L9" s="14">
        <f t="shared" si="0"/>
        <v>40</v>
      </c>
      <c r="M9" s="14"/>
      <c r="N9" s="15"/>
    </row>
    <row r="10" spans="1:14" ht="24.9" customHeight="1" x14ac:dyDescent="0.3">
      <c r="A10" s="13"/>
      <c r="B10" s="18">
        <v>5</v>
      </c>
      <c r="C10" s="14">
        <f t="shared" si="1"/>
        <v>5</v>
      </c>
      <c r="D10" s="14">
        <f t="shared" si="0"/>
        <v>10</v>
      </c>
      <c r="E10" s="14">
        <f t="shared" si="0"/>
        <v>15</v>
      </c>
      <c r="F10" s="14">
        <f t="shared" si="0"/>
        <v>20</v>
      </c>
      <c r="G10" s="14">
        <f t="shared" si="0"/>
        <v>25</v>
      </c>
      <c r="H10" s="14">
        <f t="shared" si="0"/>
        <v>30</v>
      </c>
      <c r="I10" s="14">
        <f t="shared" si="0"/>
        <v>35</v>
      </c>
      <c r="J10" s="14">
        <f t="shared" si="0"/>
        <v>40</v>
      </c>
      <c r="K10" s="14">
        <f t="shared" si="0"/>
        <v>45</v>
      </c>
      <c r="L10" s="14">
        <f t="shared" si="0"/>
        <v>50</v>
      </c>
      <c r="M10" s="14"/>
      <c r="N10" s="15"/>
    </row>
    <row r="11" spans="1:14" ht="24.9" customHeight="1" x14ac:dyDescent="0.3">
      <c r="A11" s="13"/>
      <c r="B11" s="18">
        <v>6</v>
      </c>
      <c r="C11" s="14">
        <f t="shared" si="1"/>
        <v>6</v>
      </c>
      <c r="D11" s="14">
        <f t="shared" si="0"/>
        <v>12</v>
      </c>
      <c r="E11" s="14">
        <f t="shared" si="0"/>
        <v>18</v>
      </c>
      <c r="F11" s="14">
        <f t="shared" si="0"/>
        <v>24</v>
      </c>
      <c r="G11" s="14">
        <f t="shared" si="0"/>
        <v>30</v>
      </c>
      <c r="H11" s="14">
        <f t="shared" si="0"/>
        <v>36</v>
      </c>
      <c r="I11" s="14">
        <f t="shared" si="0"/>
        <v>42</v>
      </c>
      <c r="J11" s="14">
        <f t="shared" si="0"/>
        <v>48</v>
      </c>
      <c r="K11" s="14">
        <f t="shared" si="0"/>
        <v>54</v>
      </c>
      <c r="L11" s="14">
        <f t="shared" si="0"/>
        <v>60</v>
      </c>
      <c r="M11" s="14"/>
      <c r="N11" s="15"/>
    </row>
    <row r="12" spans="1:14" ht="24.9" customHeight="1" x14ac:dyDescent="0.3">
      <c r="A12" s="13"/>
      <c r="B12" s="18">
        <v>7</v>
      </c>
      <c r="C12" s="14">
        <f t="shared" si="1"/>
        <v>7</v>
      </c>
      <c r="D12" s="14">
        <f t="shared" si="0"/>
        <v>14</v>
      </c>
      <c r="E12" s="14">
        <f t="shared" si="0"/>
        <v>21</v>
      </c>
      <c r="F12" s="14">
        <f t="shared" si="0"/>
        <v>28</v>
      </c>
      <c r="G12" s="14">
        <f t="shared" si="0"/>
        <v>35</v>
      </c>
      <c r="H12" s="14">
        <f t="shared" si="0"/>
        <v>42</v>
      </c>
      <c r="I12" s="14">
        <f t="shared" si="0"/>
        <v>49</v>
      </c>
      <c r="J12" s="14">
        <f t="shared" si="0"/>
        <v>56</v>
      </c>
      <c r="K12" s="14">
        <f t="shared" si="0"/>
        <v>63</v>
      </c>
      <c r="L12" s="14">
        <f t="shared" si="0"/>
        <v>70</v>
      </c>
      <c r="M12" s="14"/>
      <c r="N12" s="15"/>
    </row>
    <row r="13" spans="1:14" ht="24.9" customHeight="1" x14ac:dyDescent="0.3">
      <c r="A13" s="13"/>
      <c r="B13" s="18">
        <v>8</v>
      </c>
      <c r="C13" s="14">
        <f t="shared" si="1"/>
        <v>8</v>
      </c>
      <c r="D13" s="14">
        <f t="shared" si="0"/>
        <v>16</v>
      </c>
      <c r="E13" s="14">
        <f t="shared" si="0"/>
        <v>24</v>
      </c>
      <c r="F13" s="14">
        <f t="shared" si="0"/>
        <v>32</v>
      </c>
      <c r="G13" s="14">
        <f t="shared" si="0"/>
        <v>40</v>
      </c>
      <c r="H13" s="14">
        <f t="shared" si="0"/>
        <v>48</v>
      </c>
      <c r="I13" s="14">
        <f t="shared" si="0"/>
        <v>56</v>
      </c>
      <c r="J13" s="14">
        <f t="shared" si="0"/>
        <v>64</v>
      </c>
      <c r="K13" s="14">
        <f t="shared" si="0"/>
        <v>72</v>
      </c>
      <c r="L13" s="14">
        <f t="shared" si="0"/>
        <v>80</v>
      </c>
      <c r="M13" s="14"/>
      <c r="N13" s="15"/>
    </row>
    <row r="14" spans="1:14" ht="24.9" customHeight="1" x14ac:dyDescent="0.3">
      <c r="A14" s="13"/>
      <c r="B14" s="18">
        <v>9</v>
      </c>
      <c r="C14" s="14">
        <f t="shared" si="1"/>
        <v>9</v>
      </c>
      <c r="D14" s="14">
        <f t="shared" si="0"/>
        <v>18</v>
      </c>
      <c r="E14" s="14">
        <f t="shared" si="0"/>
        <v>27</v>
      </c>
      <c r="F14" s="14">
        <f t="shared" si="0"/>
        <v>36</v>
      </c>
      <c r="G14" s="14">
        <f t="shared" si="0"/>
        <v>45</v>
      </c>
      <c r="H14" s="14">
        <f t="shared" si="0"/>
        <v>54</v>
      </c>
      <c r="I14" s="14">
        <f t="shared" si="0"/>
        <v>63</v>
      </c>
      <c r="J14" s="14">
        <f t="shared" si="0"/>
        <v>72</v>
      </c>
      <c r="K14" s="14">
        <f t="shared" si="0"/>
        <v>81</v>
      </c>
      <c r="L14" s="14">
        <f t="shared" si="0"/>
        <v>90</v>
      </c>
      <c r="M14" s="14"/>
      <c r="N14" s="15"/>
    </row>
    <row r="15" spans="1:14" ht="24.9" customHeight="1" x14ac:dyDescent="0.3">
      <c r="A15" s="13"/>
      <c r="B15" s="18">
        <v>10</v>
      </c>
      <c r="C15" s="14">
        <f t="shared" si="1"/>
        <v>10</v>
      </c>
      <c r="D15" s="14">
        <f t="shared" si="0"/>
        <v>20</v>
      </c>
      <c r="E15" s="14">
        <f t="shared" si="0"/>
        <v>30</v>
      </c>
      <c r="F15" s="14">
        <f t="shared" si="0"/>
        <v>40</v>
      </c>
      <c r="G15" s="14">
        <f t="shared" si="0"/>
        <v>50</v>
      </c>
      <c r="H15" s="14">
        <f t="shared" si="0"/>
        <v>60</v>
      </c>
      <c r="I15" s="14">
        <f t="shared" si="0"/>
        <v>70</v>
      </c>
      <c r="J15" s="14">
        <f t="shared" si="0"/>
        <v>80</v>
      </c>
      <c r="K15" s="14">
        <f t="shared" si="0"/>
        <v>90</v>
      </c>
      <c r="L15" s="14">
        <f t="shared" si="0"/>
        <v>100</v>
      </c>
      <c r="M15" s="14"/>
      <c r="N15" s="15"/>
    </row>
    <row r="16" spans="1:14" ht="15" thickBot="1" x14ac:dyDescent="0.3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ht="15.75" customHeight="1" thickBot="1" x14ac:dyDescent="0.35">
      <c r="A17" s="13"/>
      <c r="B17" s="119" t="s">
        <v>6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1"/>
      <c r="N17" s="21" t="s">
        <v>7</v>
      </c>
    </row>
    <row r="18" spans="1:14" ht="15" thickBot="1" x14ac:dyDescent="0.35">
      <c r="A18" s="13"/>
      <c r="B18" s="122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4"/>
      <c r="N18" s="15"/>
    </row>
    <row r="19" spans="1:14" ht="15" thickBot="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 spans="1:14" ht="24.9" customHeight="1" x14ac:dyDescent="0.3">
      <c r="A20" s="13"/>
      <c r="B20" s="14"/>
      <c r="C20" s="80">
        <f>$N$17*C6</f>
        <v>0.5</v>
      </c>
      <c r="D20" s="81">
        <f t="shared" ref="D20:L20" si="2">$N$17*D6</f>
        <v>1</v>
      </c>
      <c r="E20" s="81">
        <f t="shared" si="2"/>
        <v>1.5</v>
      </c>
      <c r="F20" s="81">
        <f t="shared" si="2"/>
        <v>2</v>
      </c>
      <c r="G20" s="81">
        <f t="shared" si="2"/>
        <v>2.5</v>
      </c>
      <c r="H20" s="81">
        <f t="shared" si="2"/>
        <v>3</v>
      </c>
      <c r="I20" s="81">
        <f t="shared" si="2"/>
        <v>3.5</v>
      </c>
      <c r="J20" s="81">
        <f t="shared" si="2"/>
        <v>4</v>
      </c>
      <c r="K20" s="81">
        <f t="shared" si="2"/>
        <v>4.5</v>
      </c>
      <c r="L20" s="82">
        <f t="shared" si="2"/>
        <v>5</v>
      </c>
      <c r="M20" s="14"/>
      <c r="N20" s="15"/>
    </row>
    <row r="21" spans="1:14" ht="24.9" customHeight="1" x14ac:dyDescent="0.3">
      <c r="A21" s="13"/>
      <c r="B21" s="14"/>
      <c r="C21" s="83">
        <f t="shared" ref="C21:L21" si="3">$N$17*C7</f>
        <v>1</v>
      </c>
      <c r="D21" s="84">
        <f t="shared" si="3"/>
        <v>2</v>
      </c>
      <c r="E21" s="84">
        <f t="shared" si="3"/>
        <v>3</v>
      </c>
      <c r="F21" s="84">
        <f t="shared" si="3"/>
        <v>4</v>
      </c>
      <c r="G21" s="84">
        <f t="shared" si="3"/>
        <v>5</v>
      </c>
      <c r="H21" s="84">
        <f t="shared" si="3"/>
        <v>6</v>
      </c>
      <c r="I21" s="84">
        <f t="shared" si="3"/>
        <v>7</v>
      </c>
      <c r="J21" s="84">
        <f t="shared" si="3"/>
        <v>8</v>
      </c>
      <c r="K21" s="84">
        <f t="shared" si="3"/>
        <v>9</v>
      </c>
      <c r="L21" s="85">
        <f t="shared" si="3"/>
        <v>10</v>
      </c>
      <c r="M21" s="14"/>
      <c r="N21" s="15"/>
    </row>
    <row r="22" spans="1:14" ht="24.9" customHeight="1" x14ac:dyDescent="0.3">
      <c r="A22" s="13"/>
      <c r="B22" s="14"/>
      <c r="C22" s="83">
        <f t="shared" ref="C22:L22" si="4">$N$17*C8</f>
        <v>1.5</v>
      </c>
      <c r="D22" s="84">
        <f t="shared" si="4"/>
        <v>3</v>
      </c>
      <c r="E22" s="84">
        <f t="shared" si="4"/>
        <v>4.5</v>
      </c>
      <c r="F22" s="84">
        <f t="shared" si="4"/>
        <v>6</v>
      </c>
      <c r="G22" s="84">
        <f t="shared" si="4"/>
        <v>7.5</v>
      </c>
      <c r="H22" s="84">
        <f t="shared" si="4"/>
        <v>9</v>
      </c>
      <c r="I22" s="84">
        <f t="shared" si="4"/>
        <v>10.5</v>
      </c>
      <c r="J22" s="84">
        <f t="shared" si="4"/>
        <v>12</v>
      </c>
      <c r="K22" s="84">
        <f t="shared" si="4"/>
        <v>13.5</v>
      </c>
      <c r="L22" s="85">
        <f t="shared" si="4"/>
        <v>15</v>
      </c>
      <c r="M22" s="14"/>
      <c r="N22" s="15"/>
    </row>
    <row r="23" spans="1:14" ht="24.9" customHeight="1" x14ac:dyDescent="0.3">
      <c r="A23" s="13"/>
      <c r="B23" s="14"/>
      <c r="C23" s="83">
        <f t="shared" ref="C23:L23" si="5">$N$17*C9</f>
        <v>2</v>
      </c>
      <c r="D23" s="84">
        <f t="shared" si="5"/>
        <v>4</v>
      </c>
      <c r="E23" s="84">
        <f t="shared" si="5"/>
        <v>6</v>
      </c>
      <c r="F23" s="84">
        <f t="shared" si="5"/>
        <v>8</v>
      </c>
      <c r="G23" s="84">
        <f t="shared" si="5"/>
        <v>10</v>
      </c>
      <c r="H23" s="84">
        <f t="shared" si="5"/>
        <v>12</v>
      </c>
      <c r="I23" s="84">
        <f t="shared" si="5"/>
        <v>14</v>
      </c>
      <c r="J23" s="84">
        <f t="shared" si="5"/>
        <v>16</v>
      </c>
      <c r="K23" s="84">
        <f t="shared" si="5"/>
        <v>18</v>
      </c>
      <c r="L23" s="85">
        <f t="shared" si="5"/>
        <v>20</v>
      </c>
      <c r="M23" s="14"/>
      <c r="N23" s="15"/>
    </row>
    <row r="24" spans="1:14" ht="24.9" customHeight="1" x14ac:dyDescent="0.3">
      <c r="A24" s="13"/>
      <c r="B24" s="14"/>
      <c r="C24" s="83">
        <f t="shared" ref="C24:L24" si="6">$N$17*C10</f>
        <v>2.5</v>
      </c>
      <c r="D24" s="84">
        <f t="shared" si="6"/>
        <v>5</v>
      </c>
      <c r="E24" s="84">
        <f t="shared" si="6"/>
        <v>7.5</v>
      </c>
      <c r="F24" s="84">
        <f t="shared" si="6"/>
        <v>10</v>
      </c>
      <c r="G24" s="84">
        <f t="shared" si="6"/>
        <v>12.5</v>
      </c>
      <c r="H24" s="84">
        <f t="shared" si="6"/>
        <v>15</v>
      </c>
      <c r="I24" s="84">
        <f t="shared" si="6"/>
        <v>17.5</v>
      </c>
      <c r="J24" s="84">
        <f t="shared" si="6"/>
        <v>20</v>
      </c>
      <c r="K24" s="84">
        <f t="shared" si="6"/>
        <v>22.5</v>
      </c>
      <c r="L24" s="85">
        <f t="shared" si="6"/>
        <v>25</v>
      </c>
      <c r="M24" s="14"/>
      <c r="N24" s="15"/>
    </row>
    <row r="25" spans="1:14" ht="24.9" customHeight="1" x14ac:dyDescent="0.3">
      <c r="A25" s="13"/>
      <c r="B25" s="14"/>
      <c r="C25" s="83">
        <f t="shared" ref="C25:L25" si="7">$N$17*C11</f>
        <v>3</v>
      </c>
      <c r="D25" s="84">
        <f t="shared" si="7"/>
        <v>6</v>
      </c>
      <c r="E25" s="84">
        <f t="shared" si="7"/>
        <v>9</v>
      </c>
      <c r="F25" s="84">
        <f t="shared" si="7"/>
        <v>12</v>
      </c>
      <c r="G25" s="84">
        <f t="shared" si="7"/>
        <v>15</v>
      </c>
      <c r="H25" s="84">
        <f t="shared" si="7"/>
        <v>18</v>
      </c>
      <c r="I25" s="84">
        <f t="shared" si="7"/>
        <v>21</v>
      </c>
      <c r="J25" s="84">
        <f t="shared" si="7"/>
        <v>24</v>
      </c>
      <c r="K25" s="84">
        <f t="shared" si="7"/>
        <v>27</v>
      </c>
      <c r="L25" s="85">
        <f t="shared" si="7"/>
        <v>30</v>
      </c>
      <c r="M25" s="14"/>
      <c r="N25" s="15"/>
    </row>
    <row r="26" spans="1:14" ht="24.9" customHeight="1" x14ac:dyDescent="0.3">
      <c r="A26" s="13"/>
      <c r="B26" s="14"/>
      <c r="C26" s="83">
        <f t="shared" ref="C26:L26" si="8">$N$17*C12</f>
        <v>3.5</v>
      </c>
      <c r="D26" s="84">
        <f t="shared" si="8"/>
        <v>7</v>
      </c>
      <c r="E26" s="84">
        <f t="shared" si="8"/>
        <v>10.5</v>
      </c>
      <c r="F26" s="84">
        <f t="shared" si="8"/>
        <v>14</v>
      </c>
      <c r="G26" s="84">
        <f t="shared" si="8"/>
        <v>17.5</v>
      </c>
      <c r="H26" s="84">
        <f t="shared" si="8"/>
        <v>21</v>
      </c>
      <c r="I26" s="84">
        <f t="shared" si="8"/>
        <v>24.5</v>
      </c>
      <c r="J26" s="84">
        <f t="shared" si="8"/>
        <v>28</v>
      </c>
      <c r="K26" s="84">
        <f t="shared" si="8"/>
        <v>31.5</v>
      </c>
      <c r="L26" s="85">
        <f t="shared" si="8"/>
        <v>35</v>
      </c>
      <c r="M26" s="14"/>
      <c r="N26" s="15"/>
    </row>
    <row r="27" spans="1:14" ht="24.9" customHeight="1" x14ac:dyDescent="0.3">
      <c r="A27" s="13"/>
      <c r="B27" s="14"/>
      <c r="C27" s="83">
        <f t="shared" ref="C27:L27" si="9">$N$17*C13</f>
        <v>4</v>
      </c>
      <c r="D27" s="84">
        <f t="shared" si="9"/>
        <v>8</v>
      </c>
      <c r="E27" s="84">
        <f t="shared" si="9"/>
        <v>12</v>
      </c>
      <c r="F27" s="84">
        <f t="shared" si="9"/>
        <v>16</v>
      </c>
      <c r="G27" s="84">
        <f t="shared" si="9"/>
        <v>20</v>
      </c>
      <c r="H27" s="84">
        <f t="shared" si="9"/>
        <v>24</v>
      </c>
      <c r="I27" s="84">
        <f t="shared" si="9"/>
        <v>28</v>
      </c>
      <c r="J27" s="84">
        <f t="shared" si="9"/>
        <v>32</v>
      </c>
      <c r="K27" s="84">
        <f t="shared" si="9"/>
        <v>36</v>
      </c>
      <c r="L27" s="85">
        <f t="shared" si="9"/>
        <v>40</v>
      </c>
      <c r="M27" s="14"/>
      <c r="N27" s="15"/>
    </row>
    <row r="28" spans="1:14" ht="24.9" customHeight="1" x14ac:dyDescent="0.3">
      <c r="A28" s="13"/>
      <c r="B28" s="14"/>
      <c r="C28" s="83">
        <f t="shared" ref="C28:L28" si="10">$N$17*C14</f>
        <v>4.5</v>
      </c>
      <c r="D28" s="84">
        <f t="shared" si="10"/>
        <v>9</v>
      </c>
      <c r="E28" s="84">
        <f t="shared" si="10"/>
        <v>13.5</v>
      </c>
      <c r="F28" s="84">
        <f t="shared" si="10"/>
        <v>18</v>
      </c>
      <c r="G28" s="84">
        <f t="shared" si="10"/>
        <v>22.5</v>
      </c>
      <c r="H28" s="84">
        <f t="shared" si="10"/>
        <v>27</v>
      </c>
      <c r="I28" s="84">
        <f t="shared" si="10"/>
        <v>31.5</v>
      </c>
      <c r="J28" s="84">
        <f t="shared" si="10"/>
        <v>36</v>
      </c>
      <c r="K28" s="84">
        <f t="shared" si="10"/>
        <v>40.5</v>
      </c>
      <c r="L28" s="85">
        <f t="shared" si="10"/>
        <v>45</v>
      </c>
      <c r="M28" s="14"/>
      <c r="N28" s="15"/>
    </row>
    <row r="29" spans="1:14" ht="24.9" customHeight="1" thickBot="1" x14ac:dyDescent="0.35">
      <c r="A29" s="13"/>
      <c r="B29" s="14"/>
      <c r="C29" s="86">
        <f t="shared" ref="C29:L29" si="11">$N$17*C15</f>
        <v>5</v>
      </c>
      <c r="D29" s="87">
        <f t="shared" si="11"/>
        <v>10</v>
      </c>
      <c r="E29" s="87">
        <f t="shared" si="11"/>
        <v>15</v>
      </c>
      <c r="F29" s="87">
        <f t="shared" si="11"/>
        <v>20</v>
      </c>
      <c r="G29" s="87">
        <f t="shared" si="11"/>
        <v>25</v>
      </c>
      <c r="H29" s="87">
        <f t="shared" si="11"/>
        <v>30</v>
      </c>
      <c r="I29" s="87">
        <f t="shared" si="11"/>
        <v>35</v>
      </c>
      <c r="J29" s="87">
        <f t="shared" si="11"/>
        <v>40</v>
      </c>
      <c r="K29" s="87">
        <f t="shared" si="11"/>
        <v>45</v>
      </c>
      <c r="L29" s="88">
        <f t="shared" si="11"/>
        <v>50</v>
      </c>
      <c r="M29" s="14"/>
      <c r="N29" s="15"/>
    </row>
    <row r="30" spans="1:14" ht="15" thickBot="1" x14ac:dyDescent="0.3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14" ht="15" customHeight="1" x14ac:dyDescent="0.3">
      <c r="A31" s="13"/>
      <c r="B31" s="119" t="s">
        <v>8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1"/>
      <c r="N31" s="15"/>
    </row>
    <row r="32" spans="1:14" x14ac:dyDescent="0.3">
      <c r="A32" s="13"/>
      <c r="B32" s="125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7"/>
      <c r="N32" s="15"/>
    </row>
    <row r="33" spans="1:14" x14ac:dyDescent="0.3">
      <c r="A33" s="13"/>
      <c r="B33" s="125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7"/>
      <c r="N33" s="15"/>
    </row>
    <row r="34" spans="1:14" ht="15" thickBot="1" x14ac:dyDescent="0.35">
      <c r="A34" s="13"/>
      <c r="B34" s="122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4"/>
      <c r="N34" s="15"/>
    </row>
    <row r="35" spans="1:14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</row>
    <row r="36" spans="1:14" x14ac:dyDescent="0.3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1:14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</row>
    <row r="38" spans="1:14" x14ac:dyDescent="0.3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</row>
    <row r="39" spans="1:14" x14ac:dyDescent="0.3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</row>
    <row r="40" spans="1:14" x14ac:dyDescent="0.3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</row>
    <row r="41" spans="1:14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</row>
    <row r="42" spans="1:14" x14ac:dyDescent="0.3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</row>
    <row r="43" spans="1:14" x14ac:dyDescent="0.3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</row>
    <row r="44" spans="1:14" x14ac:dyDescent="0.3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5"/>
    </row>
    <row r="45" spans="1:14" x14ac:dyDescent="0.3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5"/>
    </row>
    <row r="46" spans="1:14" x14ac:dyDescent="0.3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</row>
    <row r="47" spans="1:14" x14ac:dyDescent="0.3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5"/>
    </row>
    <row r="48" spans="1:14" x14ac:dyDescent="0.3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</row>
    <row r="49" spans="1:14" x14ac:dyDescent="0.3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5"/>
    </row>
    <row r="50" spans="1:14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</row>
    <row r="51" spans="1:14" x14ac:dyDescent="0.3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</row>
    <row r="52" spans="1:14" x14ac:dyDescent="0.3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</row>
    <row r="53" spans="1:14" ht="15" thickBot="1" x14ac:dyDescent="0.35">
      <c r="A53" s="23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0"/>
    </row>
  </sheetData>
  <sheetProtection formatCells="0" formatColumns="0" formatRows="0" insertColumns="0" insertRows="0" insertHyperlinks="0" deleteColumns="0" deleteRows="0" sort="0" autoFilter="0" pivotTables="0"/>
  <mergeCells count="4">
    <mergeCell ref="A1:N1"/>
    <mergeCell ref="B3:M3"/>
    <mergeCell ref="B17:M18"/>
    <mergeCell ref="B31:M34"/>
  </mergeCells>
  <conditionalFormatting sqref="C20:L29">
    <cfRule type="colorScale" priority="1">
      <colorScale>
        <cfvo type="min"/>
        <cfvo type="max"/>
        <color theme="4" tint="0.39997558519241921"/>
        <color rgb="FF7030A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4790-3962-4B71-9A54-1176794904F3}">
  <dimension ref="A1:Q78"/>
  <sheetViews>
    <sheetView workbookViewId="0">
      <selection activeCell="G22" sqref="G22"/>
    </sheetView>
  </sheetViews>
  <sheetFormatPr defaultColWidth="9.109375" defaultRowHeight="14.4" x14ac:dyDescent="0.3"/>
  <cols>
    <col min="1" max="1" width="28.44140625" style="14" customWidth="1"/>
    <col min="2" max="2" width="14.109375" style="14" customWidth="1"/>
    <col min="3" max="3" width="12.88671875" style="14" customWidth="1"/>
    <col min="4" max="4" width="12.109375" style="14" customWidth="1"/>
    <col min="5" max="5" width="12.6640625" style="14" customWidth="1"/>
    <col min="6" max="16384" width="9.109375" style="14"/>
  </cols>
  <sheetData>
    <row r="1" spans="1:17" ht="15" customHeight="1" x14ac:dyDescent="0.3">
      <c r="A1" s="119" t="s">
        <v>9</v>
      </c>
      <c r="B1" s="120"/>
      <c r="C1" s="120"/>
      <c r="D1" s="120"/>
      <c r="E1" s="120"/>
      <c r="F1" s="120"/>
      <c r="G1" s="121"/>
    </row>
    <row r="2" spans="1:17" ht="15" thickBot="1" x14ac:dyDescent="0.35">
      <c r="A2" s="122"/>
      <c r="B2" s="123"/>
      <c r="C2" s="123"/>
      <c r="D2" s="123"/>
      <c r="E2" s="123"/>
      <c r="F2" s="123"/>
      <c r="G2" s="12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24" customFormat="1" x14ac:dyDescent="0.3"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ht="28.5" customHeight="1" x14ac:dyDescent="0.3">
      <c r="A4" s="91" t="s">
        <v>10</v>
      </c>
      <c r="B4" s="92" t="s">
        <v>11</v>
      </c>
      <c r="C4" s="89" t="s">
        <v>12</v>
      </c>
      <c r="D4" s="90" t="s">
        <v>13</v>
      </c>
      <c r="E4" s="39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97">
        <v>44208</v>
      </c>
      <c r="B5" s="98">
        <v>0.33333333333333331</v>
      </c>
      <c r="C5" s="99">
        <v>209</v>
      </c>
      <c r="D5" s="99">
        <v>343</v>
      </c>
      <c r="E5" s="100">
        <v>0.60932944606413997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97">
        <v>44020</v>
      </c>
      <c r="B6" s="98">
        <v>0.375</v>
      </c>
      <c r="C6" s="99">
        <v>1783</v>
      </c>
      <c r="D6" s="99">
        <v>461</v>
      </c>
      <c r="E6" s="100">
        <v>3.8676789587852496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97">
        <v>44308</v>
      </c>
      <c r="B7" s="98">
        <v>0.25</v>
      </c>
      <c r="C7" s="99">
        <v>344</v>
      </c>
      <c r="D7" s="99">
        <v>281</v>
      </c>
      <c r="E7" s="100">
        <v>1.2241992882562278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97">
        <v>44082</v>
      </c>
      <c r="B8" s="98">
        <v>0.1875</v>
      </c>
      <c r="C8" s="99">
        <v>757</v>
      </c>
      <c r="D8" s="99">
        <v>198</v>
      </c>
      <c r="E8" s="100">
        <v>3.8232323232323231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97">
        <v>44273</v>
      </c>
      <c r="B9" s="98">
        <v>0.17013888888888887</v>
      </c>
      <c r="C9" s="99">
        <v>390</v>
      </c>
      <c r="D9" s="99">
        <v>240</v>
      </c>
      <c r="E9" s="100">
        <v>1.625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97">
        <v>44028</v>
      </c>
      <c r="B10" s="98">
        <v>8.3333333333333329E-2</v>
      </c>
      <c r="C10" s="99">
        <v>846</v>
      </c>
      <c r="D10" s="99">
        <v>259</v>
      </c>
      <c r="E10" s="100">
        <v>3.2664092664092665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97">
        <v>43945</v>
      </c>
      <c r="B11" s="98">
        <v>4.3055555555555562E-2</v>
      </c>
      <c r="C11" s="99">
        <v>589</v>
      </c>
      <c r="D11" s="99">
        <v>160</v>
      </c>
      <c r="E11" s="100">
        <v>3.6812499999999999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97">
        <v>44216</v>
      </c>
      <c r="B12" s="98">
        <v>0.42499999999999999</v>
      </c>
      <c r="C12" s="99">
        <v>943</v>
      </c>
      <c r="D12" s="99">
        <v>492</v>
      </c>
      <c r="E12" s="100">
        <v>1.9166666666666667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97">
        <v>43936</v>
      </c>
      <c r="B13" s="98">
        <v>0.375</v>
      </c>
      <c r="C13" s="99">
        <v>828</v>
      </c>
      <c r="D13" s="99">
        <v>481</v>
      </c>
      <c r="E13" s="100">
        <v>1.7214137214137215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97">
        <v>43855</v>
      </c>
      <c r="B14" s="98">
        <v>0.375</v>
      </c>
      <c r="C14" s="99">
        <v>158</v>
      </c>
      <c r="D14" s="99">
        <v>404</v>
      </c>
      <c r="E14" s="100">
        <v>0.3910891089108911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97">
        <v>44095</v>
      </c>
      <c r="B15" s="98">
        <v>0.17013888888888887</v>
      </c>
      <c r="C15" s="99">
        <v>600</v>
      </c>
      <c r="D15" s="99">
        <v>281</v>
      </c>
      <c r="E15" s="100">
        <v>2.1352313167259784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97">
        <v>44325</v>
      </c>
      <c r="B16" s="98">
        <v>8.3333333333333329E-2</v>
      </c>
      <c r="C16" s="99">
        <v>730</v>
      </c>
      <c r="D16" s="99">
        <v>198</v>
      </c>
      <c r="E16" s="100">
        <v>3.6868686868686869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97">
        <v>44140</v>
      </c>
      <c r="B17" s="98">
        <v>4.3055555555555562E-2</v>
      </c>
      <c r="C17" s="99">
        <v>518</v>
      </c>
      <c r="D17" s="99">
        <v>381</v>
      </c>
      <c r="E17" s="100">
        <v>1.3595800524934383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97">
        <v>44499</v>
      </c>
      <c r="B18" s="98">
        <v>0.33333333333333331</v>
      </c>
      <c r="C18" s="99">
        <v>513</v>
      </c>
      <c r="D18" s="99">
        <v>239</v>
      </c>
      <c r="E18" s="100">
        <v>2.1464435146443517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97">
        <v>44399</v>
      </c>
      <c r="B19" s="98">
        <v>0.375</v>
      </c>
      <c r="C19" s="99">
        <v>410</v>
      </c>
      <c r="D19" s="99">
        <v>269</v>
      </c>
      <c r="E19" s="100">
        <v>1.5241635687732342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97">
        <v>44036</v>
      </c>
      <c r="B20" s="98">
        <v>0.25</v>
      </c>
      <c r="C20" s="99">
        <v>710</v>
      </c>
      <c r="D20" s="99">
        <v>111</v>
      </c>
      <c r="E20" s="100">
        <v>6.3963963963963968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97">
        <v>44535</v>
      </c>
      <c r="B21" s="98">
        <v>0.375</v>
      </c>
      <c r="C21" s="99">
        <v>670</v>
      </c>
      <c r="D21" s="99">
        <v>254</v>
      </c>
      <c r="E21" s="100">
        <v>2.6377952755905514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97">
        <v>44410</v>
      </c>
      <c r="B22" s="98">
        <v>4.3055555555555562E-2</v>
      </c>
      <c r="C22" s="99">
        <v>932</v>
      </c>
      <c r="D22" s="99">
        <v>180</v>
      </c>
      <c r="E22" s="100">
        <v>5.177777777777778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97">
        <v>44240</v>
      </c>
      <c r="B23" s="98">
        <v>0.33333333333333331</v>
      </c>
      <c r="C23" s="99">
        <v>452</v>
      </c>
      <c r="D23" s="99">
        <v>392</v>
      </c>
      <c r="E23" s="100">
        <v>1.153061224489796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97">
        <v>44122</v>
      </c>
      <c r="B24" s="98">
        <v>0.375</v>
      </c>
      <c r="C24" s="99">
        <v>459</v>
      </c>
      <c r="D24" s="99">
        <v>379</v>
      </c>
      <c r="E24" s="100">
        <v>1.2110817941952507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H26" s="4"/>
      <c r="I26" s="4"/>
      <c r="J26" s="4"/>
      <c r="K26" s="4"/>
      <c r="L26" s="4"/>
      <c r="M26" s="4"/>
      <c r="N26" s="4"/>
      <c r="O26" s="4"/>
      <c r="P26" s="4"/>
      <c r="Q26" s="4"/>
    </row>
    <row r="49" spans="1:17" ht="15" thickBot="1" x14ac:dyDescent="0.35"/>
    <row r="50" spans="1:17" ht="15" thickBot="1" x14ac:dyDescent="0.35">
      <c r="A50" s="116" t="s">
        <v>15</v>
      </c>
      <c r="B50" s="117"/>
      <c r="C50" s="117"/>
      <c r="D50" s="117"/>
      <c r="E50" s="117"/>
      <c r="F50" s="118"/>
      <c r="G50" s="26"/>
    </row>
    <row r="51" spans="1:17" x14ac:dyDescent="0.3">
      <c r="A51" s="134" t="s">
        <v>16</v>
      </c>
      <c r="B51" s="135"/>
      <c r="C51" s="135"/>
      <c r="D51" s="135"/>
      <c r="E51" s="135"/>
      <c r="F51" s="136"/>
    </row>
    <row r="52" spans="1:17" x14ac:dyDescent="0.3">
      <c r="A52" s="134" t="s">
        <v>17</v>
      </c>
      <c r="B52" s="135"/>
      <c r="C52" s="135"/>
      <c r="D52" s="135"/>
      <c r="E52" s="135"/>
      <c r="F52" s="136"/>
    </row>
    <row r="53" spans="1:17" x14ac:dyDescent="0.3">
      <c r="A53" s="128" t="s">
        <v>18</v>
      </c>
      <c r="B53" s="129"/>
      <c r="C53" s="129"/>
      <c r="D53" s="129"/>
      <c r="E53" s="129"/>
      <c r="F53" s="130"/>
    </row>
    <row r="54" spans="1:17" x14ac:dyDescent="0.3">
      <c r="A54" s="128"/>
      <c r="B54" s="129"/>
      <c r="C54" s="129"/>
      <c r="D54" s="129"/>
      <c r="E54" s="129"/>
      <c r="F54" s="130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128" t="s">
        <v>19</v>
      </c>
      <c r="B55" s="129"/>
      <c r="C55" s="129"/>
      <c r="D55" s="129"/>
      <c r="E55" s="129"/>
      <c r="F55" s="130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1:17" ht="15" thickBot="1" x14ac:dyDescent="0.35">
      <c r="A56" s="131"/>
      <c r="B56" s="132"/>
      <c r="C56" s="132"/>
      <c r="D56" s="132"/>
      <c r="E56" s="132"/>
      <c r="F56" s="133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3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s="14" t="s">
        <v>10</v>
      </c>
      <c r="B58" s="14" t="s">
        <v>11</v>
      </c>
      <c r="C58" s="14" t="s">
        <v>12</v>
      </c>
      <c r="D58" s="14" t="s">
        <v>13</v>
      </c>
      <c r="E58" s="14" t="s">
        <v>14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14">
        <v>44208</v>
      </c>
      <c r="B59" s="14">
        <v>0.33333333333333331</v>
      </c>
      <c r="C59" s="14">
        <v>209</v>
      </c>
      <c r="D59" s="14">
        <v>343</v>
      </c>
      <c r="E59" s="14">
        <v>0.60932944606413997</v>
      </c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s="14">
        <v>44020</v>
      </c>
      <c r="B60" s="14">
        <v>0.375</v>
      </c>
      <c r="C60" s="14">
        <v>1783</v>
      </c>
      <c r="D60" s="14">
        <v>461</v>
      </c>
      <c r="E60" s="14">
        <v>3.8676789587852496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14">
        <v>44308</v>
      </c>
      <c r="B61" s="14">
        <v>0.25</v>
      </c>
      <c r="C61" s="14">
        <v>344</v>
      </c>
      <c r="D61" s="14">
        <v>281</v>
      </c>
      <c r="E61" s="14">
        <v>1.2241992882562278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3">
      <c r="A62" s="14">
        <v>44082</v>
      </c>
      <c r="B62" s="14">
        <v>0.1875</v>
      </c>
      <c r="C62" s="14">
        <v>757</v>
      </c>
      <c r="D62" s="14">
        <v>198</v>
      </c>
      <c r="E62" s="14">
        <v>3.8232323232323231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14">
        <v>44273</v>
      </c>
      <c r="B63" s="14">
        <v>0.17013888888888887</v>
      </c>
      <c r="C63" s="14">
        <v>390</v>
      </c>
      <c r="D63" s="14">
        <v>240</v>
      </c>
      <c r="E63" s="14">
        <v>1.625</v>
      </c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3">
      <c r="A64" s="14">
        <v>44028</v>
      </c>
      <c r="B64" s="14">
        <v>8.3333333333333329E-2</v>
      </c>
      <c r="C64" s="14">
        <v>846</v>
      </c>
      <c r="D64" s="14">
        <v>259</v>
      </c>
      <c r="E64" s="14">
        <v>3.2664092664092665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s="14">
        <v>43945</v>
      </c>
      <c r="B65" s="14">
        <v>4.3055555555555562E-2</v>
      </c>
      <c r="C65" s="14">
        <v>589</v>
      </c>
      <c r="D65" s="14">
        <v>160</v>
      </c>
      <c r="E65" s="14">
        <v>3.6812499999999999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14">
        <v>44216</v>
      </c>
      <c r="B66" s="14">
        <v>0.42499999999999999</v>
      </c>
      <c r="C66" s="14">
        <v>943</v>
      </c>
      <c r="D66" s="14">
        <v>492</v>
      </c>
      <c r="E66" s="14">
        <v>1.9166666666666667</v>
      </c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s="14">
        <v>43936</v>
      </c>
      <c r="B67" s="14">
        <v>0.375</v>
      </c>
      <c r="C67" s="14">
        <v>828</v>
      </c>
      <c r="D67" s="14">
        <v>481</v>
      </c>
      <c r="E67" s="14">
        <v>1.7214137214137215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s="14">
        <v>43855</v>
      </c>
      <c r="B68" s="14">
        <v>0.375</v>
      </c>
      <c r="C68" s="14">
        <v>158</v>
      </c>
      <c r="D68" s="14">
        <v>404</v>
      </c>
      <c r="E68" s="14">
        <v>0.3910891089108911</v>
      </c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s="14">
        <v>44095</v>
      </c>
      <c r="B69" s="14">
        <v>0.17013888888888887</v>
      </c>
      <c r="C69" s="14">
        <v>600</v>
      </c>
      <c r="D69" s="14">
        <v>281</v>
      </c>
      <c r="E69" s="14">
        <v>2.1352313167259784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s="14">
        <v>44325</v>
      </c>
      <c r="B70" s="14">
        <v>8.3333333333333329E-2</v>
      </c>
      <c r="C70" s="14">
        <v>730</v>
      </c>
      <c r="D70" s="14">
        <v>198</v>
      </c>
      <c r="E70" s="14">
        <v>3.6868686868686869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s="14">
        <v>44140</v>
      </c>
      <c r="B71" s="14">
        <v>4.3055555555555562E-2</v>
      </c>
      <c r="C71" s="14">
        <v>518</v>
      </c>
      <c r="D71" s="14">
        <v>381</v>
      </c>
      <c r="E71" s="14">
        <v>1.3595800524934383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s="14">
        <v>44499</v>
      </c>
      <c r="B72" s="14">
        <v>0.33333333333333331</v>
      </c>
      <c r="C72" s="14">
        <v>513</v>
      </c>
      <c r="D72" s="14">
        <v>239</v>
      </c>
      <c r="E72" s="14">
        <v>2.1464435146443517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s="14">
        <v>44399</v>
      </c>
      <c r="B73" s="14">
        <v>0.375</v>
      </c>
      <c r="C73" s="14">
        <v>410</v>
      </c>
      <c r="D73" s="14">
        <v>269</v>
      </c>
      <c r="E73" s="14">
        <v>1.5241635687732342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s="14">
        <v>44036</v>
      </c>
      <c r="B74" s="14">
        <v>0.25</v>
      </c>
      <c r="C74" s="14">
        <v>710</v>
      </c>
      <c r="D74" s="14">
        <v>111</v>
      </c>
      <c r="E74" s="14">
        <v>6.3963963963963968</v>
      </c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s="14">
        <v>44535</v>
      </c>
      <c r="B75" s="14">
        <v>0.375</v>
      </c>
      <c r="C75" s="14">
        <v>670</v>
      </c>
      <c r="D75" s="14">
        <v>254</v>
      </c>
      <c r="E75" s="14">
        <v>2.6377952755905514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s="14">
        <v>44410</v>
      </c>
      <c r="B76" s="14">
        <v>4.3055555555555562E-2</v>
      </c>
      <c r="C76" s="14">
        <v>932</v>
      </c>
      <c r="D76" s="14">
        <v>180</v>
      </c>
      <c r="E76" s="14">
        <v>5.177777777777778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s="14">
        <v>44240</v>
      </c>
      <c r="B77" s="14">
        <v>0.33333333333333331</v>
      </c>
      <c r="C77" s="14">
        <v>452</v>
      </c>
      <c r="D77" s="14">
        <v>392</v>
      </c>
      <c r="E77" s="14">
        <v>1.153061224489796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s="14">
        <v>44122</v>
      </c>
      <c r="B78" s="14">
        <v>0.375</v>
      </c>
      <c r="C78" s="14">
        <v>459</v>
      </c>
      <c r="D78" s="14">
        <v>379</v>
      </c>
      <c r="E78" s="14">
        <v>1.2110817941952507</v>
      </c>
      <c r="H78" s="4"/>
      <c r="I78" s="4"/>
      <c r="J78" s="4"/>
      <c r="K78" s="4"/>
      <c r="L78" s="4"/>
      <c r="M78" s="4"/>
      <c r="N78" s="4"/>
      <c r="O78" s="4"/>
      <c r="P78" s="4"/>
      <c r="Q78" s="4"/>
    </row>
  </sheetData>
  <mergeCells count="6">
    <mergeCell ref="A55:F56"/>
    <mergeCell ref="A1:G2"/>
    <mergeCell ref="A50:F50"/>
    <mergeCell ref="A51:F51"/>
    <mergeCell ref="A52:F52"/>
    <mergeCell ref="A53:F54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90A9-93D9-4684-9F62-D2472E6D675C}">
  <dimension ref="A1:J52"/>
  <sheetViews>
    <sheetView topLeftCell="A21" zoomScale="89" zoomScaleNormal="89" workbookViewId="0">
      <selection activeCell="D22" sqref="D22"/>
    </sheetView>
  </sheetViews>
  <sheetFormatPr defaultColWidth="9.109375" defaultRowHeight="14.4" x14ac:dyDescent="0.3"/>
  <cols>
    <col min="1" max="1" width="14" style="4" customWidth="1"/>
    <col min="2" max="2" width="9.109375" style="4"/>
    <col min="3" max="3" width="10.44140625" style="4" customWidth="1"/>
    <col min="4" max="4" width="10.33203125" style="4" customWidth="1"/>
    <col min="5" max="5" width="9.109375" style="4"/>
    <col min="6" max="6" width="12.88671875" style="4" customWidth="1"/>
    <col min="7" max="7" width="10.44140625" style="4" customWidth="1"/>
    <col min="8" max="16384" width="9.109375" style="4"/>
  </cols>
  <sheetData>
    <row r="1" spans="1:10" ht="15" customHeight="1" x14ac:dyDescent="0.3">
      <c r="A1" s="119" t="s">
        <v>20</v>
      </c>
      <c r="B1" s="120"/>
      <c r="C1" s="120"/>
      <c r="D1" s="120"/>
      <c r="E1" s="120"/>
      <c r="F1" s="120"/>
      <c r="G1" s="120"/>
      <c r="H1" s="120"/>
      <c r="I1" s="120"/>
      <c r="J1" s="121"/>
    </row>
    <row r="2" spans="1:10" x14ac:dyDescent="0.3">
      <c r="A2" s="125"/>
      <c r="B2" s="126"/>
      <c r="C2" s="126"/>
      <c r="D2" s="126"/>
      <c r="E2" s="126"/>
      <c r="F2" s="126"/>
      <c r="G2" s="126"/>
      <c r="H2" s="126"/>
      <c r="I2" s="126"/>
      <c r="J2" s="127"/>
    </row>
    <row r="3" spans="1:10" ht="15" thickBot="1" x14ac:dyDescent="0.35">
      <c r="A3" s="122"/>
      <c r="B3" s="123"/>
      <c r="C3" s="123"/>
      <c r="D3" s="123"/>
      <c r="E3" s="123"/>
      <c r="F3" s="123"/>
      <c r="G3" s="123"/>
      <c r="H3" s="123"/>
      <c r="I3" s="123"/>
      <c r="J3" s="124"/>
    </row>
    <row r="4" spans="1:10" x14ac:dyDescent="0.3">
      <c r="A4" s="27"/>
      <c r="B4" s="28"/>
      <c r="C4" s="28"/>
      <c r="D4" s="28"/>
      <c r="E4" s="28"/>
      <c r="F4" s="28"/>
      <c r="G4" s="28"/>
      <c r="H4" s="28"/>
      <c r="I4" s="14"/>
      <c r="J4" s="15"/>
    </row>
    <row r="5" spans="1:10" x14ac:dyDescent="0.3">
      <c r="A5" s="108" t="s">
        <v>21</v>
      </c>
      <c r="B5" s="94" t="s">
        <v>12</v>
      </c>
      <c r="C5" s="95" t="s">
        <v>22</v>
      </c>
      <c r="D5" s="93" t="s">
        <v>23</v>
      </c>
      <c r="E5" s="14"/>
      <c r="F5" s="14"/>
      <c r="G5" s="14"/>
      <c r="H5" s="14"/>
      <c r="I5" s="14"/>
      <c r="J5" s="15"/>
    </row>
    <row r="6" spans="1:10" x14ac:dyDescent="0.3">
      <c r="A6" s="108">
        <v>1</v>
      </c>
      <c r="B6" s="106">
        <v>81</v>
      </c>
      <c r="C6" s="107">
        <v>11</v>
      </c>
      <c r="D6" s="106">
        <f>Tabela2[[#This Row],[Cena]]*Tabela2[[#This Row],[Ilość]]</f>
        <v>891</v>
      </c>
      <c r="E6" s="14"/>
      <c r="F6" s="14"/>
      <c r="G6" s="14"/>
      <c r="H6" s="14"/>
      <c r="I6" s="14"/>
      <c r="J6" s="15"/>
    </row>
    <row r="7" spans="1:10" x14ac:dyDescent="0.3">
      <c r="A7" s="108">
        <v>2</v>
      </c>
      <c r="B7" s="94">
        <v>64</v>
      </c>
      <c r="C7" s="95">
        <v>14</v>
      </c>
      <c r="D7" s="94">
        <f>Tabela2[[#This Row],[Cena]]*Tabela2[[#This Row],[Ilość]]</f>
        <v>896</v>
      </c>
      <c r="E7" s="14"/>
      <c r="F7" s="14"/>
      <c r="G7" s="14"/>
      <c r="H7" s="14"/>
      <c r="I7" s="14"/>
      <c r="J7" s="15"/>
    </row>
    <row r="8" spans="1:10" x14ac:dyDescent="0.3">
      <c r="A8" s="108">
        <v>3</v>
      </c>
      <c r="B8" s="94">
        <v>29</v>
      </c>
      <c r="C8" s="95">
        <v>16</v>
      </c>
      <c r="D8" s="94">
        <f>Tabela2[[#This Row],[Cena]]*Tabela2[[#This Row],[Ilość]]</f>
        <v>464</v>
      </c>
      <c r="E8" s="14"/>
      <c r="F8" s="14"/>
      <c r="G8" s="14"/>
      <c r="H8" s="14"/>
      <c r="I8" s="14"/>
      <c r="J8" s="15"/>
    </row>
    <row r="9" spans="1:10" x14ac:dyDescent="0.3">
      <c r="A9" s="108">
        <v>4</v>
      </c>
      <c r="B9" s="94">
        <v>43</v>
      </c>
      <c r="C9" s="95">
        <v>15</v>
      </c>
      <c r="D9" s="94">
        <f>Tabela2[[#This Row],[Cena]]*Tabela2[[#This Row],[Ilość]]</f>
        <v>645</v>
      </c>
      <c r="E9" s="14"/>
      <c r="F9" s="14"/>
      <c r="G9" s="14"/>
      <c r="H9" s="14"/>
      <c r="I9" s="14"/>
      <c r="J9" s="15"/>
    </row>
    <row r="10" spans="1:10" x14ac:dyDescent="0.3">
      <c r="A10" s="108">
        <v>5</v>
      </c>
      <c r="B10" s="94">
        <v>15</v>
      </c>
      <c r="C10" s="95">
        <v>15</v>
      </c>
      <c r="D10" s="94">
        <f>Tabela2[[#This Row],[Cena]]*Tabela2[[#This Row],[Ilość]]</f>
        <v>225</v>
      </c>
      <c r="E10" s="14"/>
      <c r="F10" s="14"/>
      <c r="G10" s="14"/>
      <c r="H10" s="14"/>
      <c r="I10" s="14"/>
      <c r="J10" s="15"/>
    </row>
    <row r="11" spans="1:10" x14ac:dyDescent="0.3">
      <c r="A11" s="108">
        <v>6</v>
      </c>
      <c r="B11" s="94">
        <v>59</v>
      </c>
      <c r="C11" s="95">
        <v>7</v>
      </c>
      <c r="D11" s="94">
        <f>Tabela2[[#This Row],[Cena]]*Tabela2[[#This Row],[Ilość]]</f>
        <v>413</v>
      </c>
      <c r="E11" s="14"/>
      <c r="F11" s="14"/>
      <c r="G11" s="14"/>
      <c r="H11" s="14"/>
      <c r="I11" s="14"/>
      <c r="J11" s="15"/>
    </row>
    <row r="12" spans="1:10" x14ac:dyDescent="0.3">
      <c r="A12" s="108">
        <v>7</v>
      </c>
      <c r="B12" s="94">
        <v>32</v>
      </c>
      <c r="C12" s="95">
        <v>9</v>
      </c>
      <c r="D12" s="94">
        <f>Tabela2[[#This Row],[Cena]]*Tabela2[[#This Row],[Ilość]]</f>
        <v>288</v>
      </c>
      <c r="E12" s="14"/>
      <c r="F12" s="14"/>
      <c r="G12" s="14"/>
      <c r="H12" s="14"/>
      <c r="I12" s="14"/>
      <c r="J12" s="15"/>
    </row>
    <row r="13" spans="1:10" x14ac:dyDescent="0.3">
      <c r="A13" s="108">
        <v>8</v>
      </c>
      <c r="B13" s="94">
        <v>77</v>
      </c>
      <c r="C13" s="95">
        <v>7</v>
      </c>
      <c r="D13" s="94">
        <f>Tabela2[[#This Row],[Cena]]*Tabela2[[#This Row],[Ilość]]</f>
        <v>539</v>
      </c>
      <c r="E13" s="14"/>
      <c r="F13" s="14"/>
      <c r="G13" s="14"/>
      <c r="H13" s="14"/>
      <c r="I13" s="14"/>
      <c r="J13" s="15"/>
    </row>
    <row r="14" spans="1:10" x14ac:dyDescent="0.3">
      <c r="A14" s="108">
        <v>9</v>
      </c>
      <c r="B14" s="94">
        <v>36</v>
      </c>
      <c r="C14" s="95">
        <v>15</v>
      </c>
      <c r="D14" s="94">
        <f>Tabela2[[#This Row],[Cena]]*Tabela2[[#This Row],[Ilość]]</f>
        <v>540</v>
      </c>
      <c r="E14" s="14"/>
      <c r="F14" s="14"/>
      <c r="G14" s="14"/>
      <c r="H14" s="14"/>
      <c r="I14" s="14"/>
      <c r="J14" s="15"/>
    </row>
    <row r="15" spans="1:10" x14ac:dyDescent="0.3">
      <c r="A15" s="108">
        <v>10</v>
      </c>
      <c r="B15" s="94">
        <v>79</v>
      </c>
      <c r="C15" s="95">
        <v>19</v>
      </c>
      <c r="D15" s="94">
        <f>Tabela2[[#This Row],[Cena]]*Tabela2[[#This Row],[Ilość]]</f>
        <v>1501</v>
      </c>
      <c r="E15" s="14"/>
      <c r="F15" s="14"/>
      <c r="G15" s="14"/>
      <c r="H15" s="14"/>
      <c r="I15" s="14"/>
      <c r="J15" s="15"/>
    </row>
    <row r="16" spans="1:10" x14ac:dyDescent="0.3">
      <c r="A16" s="108">
        <v>11</v>
      </c>
      <c r="B16" s="94">
        <v>72</v>
      </c>
      <c r="C16" s="95">
        <v>5</v>
      </c>
      <c r="D16" s="94">
        <f>Tabela2[[#This Row],[Cena]]*Tabela2[[#This Row],[Ilość]]</f>
        <v>360</v>
      </c>
      <c r="E16" s="14"/>
      <c r="F16" s="14"/>
      <c r="G16" s="14"/>
      <c r="H16" s="14"/>
      <c r="I16" s="14"/>
      <c r="J16" s="15"/>
    </row>
    <row r="17" spans="1:10" x14ac:dyDescent="0.3">
      <c r="A17" s="108">
        <v>12</v>
      </c>
      <c r="B17" s="94">
        <v>10</v>
      </c>
      <c r="C17" s="95">
        <v>9</v>
      </c>
      <c r="D17" s="94">
        <f>Tabela2[[#This Row],[Cena]]*Tabela2[[#This Row],[Ilość]]</f>
        <v>90</v>
      </c>
      <c r="E17" s="14"/>
      <c r="F17" s="14"/>
      <c r="G17" s="14"/>
      <c r="H17" s="14"/>
      <c r="I17" s="14"/>
      <c r="J17" s="15"/>
    </row>
    <row r="18" spans="1:10" x14ac:dyDescent="0.3">
      <c r="A18" s="108">
        <v>13</v>
      </c>
      <c r="B18" s="94">
        <v>77</v>
      </c>
      <c r="C18" s="95">
        <v>16</v>
      </c>
      <c r="D18" s="94">
        <f>Tabela2[[#This Row],[Cena]]*Tabela2[[#This Row],[Ilość]]</f>
        <v>1232</v>
      </c>
      <c r="E18" s="14"/>
      <c r="F18" s="14"/>
      <c r="G18" s="14"/>
      <c r="H18" s="14"/>
      <c r="I18" s="14"/>
      <c r="J18" s="15"/>
    </row>
    <row r="19" spans="1:10" x14ac:dyDescent="0.3">
      <c r="A19" s="108">
        <v>14</v>
      </c>
      <c r="B19" s="94">
        <v>56</v>
      </c>
      <c r="C19" s="95">
        <v>10</v>
      </c>
      <c r="D19" s="94">
        <f>Tabela2[[#This Row],[Cena]]*Tabela2[[#This Row],[Ilość]]</f>
        <v>560</v>
      </c>
      <c r="E19" s="14"/>
      <c r="F19" s="14"/>
      <c r="G19" s="14"/>
      <c r="H19" s="14"/>
      <c r="I19" s="14"/>
      <c r="J19" s="15"/>
    </row>
    <row r="20" spans="1:10" x14ac:dyDescent="0.3">
      <c r="A20" s="108">
        <v>15</v>
      </c>
      <c r="B20" s="112">
        <v>91</v>
      </c>
      <c r="C20" s="113">
        <v>14</v>
      </c>
      <c r="D20" s="112">
        <f>Tabela2[[#This Row],[Cena]]*Tabela2[[#This Row],[Ilość]]</f>
        <v>1274</v>
      </c>
      <c r="E20" s="14"/>
      <c r="F20" s="14"/>
      <c r="G20" s="14"/>
      <c r="H20" s="14"/>
      <c r="I20" s="14"/>
      <c r="J20" s="15"/>
    </row>
    <row r="21" spans="1:10" x14ac:dyDescent="0.3">
      <c r="A21" s="108">
        <v>16</v>
      </c>
      <c r="B21" s="94">
        <v>25</v>
      </c>
      <c r="C21" s="95">
        <v>3</v>
      </c>
      <c r="D21" s="94">
        <f>Tabela2[[#This Row],[Cena]]*Tabela2[[#This Row],[Ilość]]</f>
        <v>75</v>
      </c>
      <c r="E21" s="14"/>
      <c r="F21" s="14"/>
      <c r="G21" s="14"/>
      <c r="H21" s="14"/>
      <c r="I21" s="14"/>
      <c r="J21" s="15"/>
    </row>
    <row r="22" spans="1:10" x14ac:dyDescent="0.3">
      <c r="A22" s="108">
        <v>17</v>
      </c>
      <c r="B22" s="94">
        <v>4</v>
      </c>
      <c r="C22" s="95">
        <v>1</v>
      </c>
      <c r="D22" s="94">
        <f>Tabela2[[#This Row],[Cena]]*Tabela2[[#This Row],[Ilość]]</f>
        <v>4</v>
      </c>
      <c r="E22" s="14"/>
      <c r="F22" s="14"/>
      <c r="G22" s="14"/>
      <c r="H22" s="14"/>
      <c r="I22" s="14"/>
      <c r="J22" s="15"/>
    </row>
    <row r="23" spans="1:10" x14ac:dyDescent="0.3">
      <c r="A23" s="108">
        <v>18</v>
      </c>
      <c r="B23" s="94">
        <v>28</v>
      </c>
      <c r="C23" s="95">
        <v>16</v>
      </c>
      <c r="D23" s="94">
        <f>Tabela2[[#This Row],[Cena]]*Tabela2[[#This Row],[Ilość]]</f>
        <v>448</v>
      </c>
      <c r="E23" s="14"/>
      <c r="F23" s="14"/>
      <c r="G23" s="14"/>
      <c r="H23" s="14"/>
      <c r="I23" s="14"/>
      <c r="J23" s="15"/>
    </row>
    <row r="24" spans="1:10" x14ac:dyDescent="0.3">
      <c r="A24" s="108">
        <v>19</v>
      </c>
      <c r="B24" s="94">
        <v>38</v>
      </c>
      <c r="C24" s="95">
        <v>4</v>
      </c>
      <c r="D24" s="94">
        <f>Tabela2[[#This Row],[Cena]]*Tabela2[[#This Row],[Ilość]]</f>
        <v>152</v>
      </c>
      <c r="E24" s="14"/>
      <c r="F24" s="14"/>
      <c r="G24" s="14"/>
      <c r="H24" s="14"/>
      <c r="I24" s="14"/>
      <c r="J24" s="15"/>
    </row>
    <row r="25" spans="1:10" x14ac:dyDescent="0.3">
      <c r="A25" s="108">
        <v>20</v>
      </c>
      <c r="B25" s="94">
        <v>25</v>
      </c>
      <c r="C25" s="95">
        <v>5</v>
      </c>
      <c r="D25" s="94">
        <f>Tabela2[[#This Row],[Cena]]*Tabela2[[#This Row],[Ilość]]</f>
        <v>125</v>
      </c>
      <c r="E25" s="14"/>
      <c r="F25" s="14"/>
      <c r="G25" s="14"/>
      <c r="H25" s="14"/>
      <c r="I25" s="14"/>
      <c r="J25" s="15"/>
    </row>
    <row r="26" spans="1:10" x14ac:dyDescent="0.3">
      <c r="A26" s="108">
        <v>21</v>
      </c>
      <c r="B26" s="94">
        <v>6</v>
      </c>
      <c r="C26" s="95">
        <v>17</v>
      </c>
      <c r="D26" s="94">
        <f>Tabela2[[#This Row],[Cena]]*Tabela2[[#This Row],[Ilość]]</f>
        <v>102</v>
      </c>
      <c r="E26" s="14"/>
      <c r="F26" s="14"/>
      <c r="G26" s="14"/>
      <c r="H26" s="14"/>
      <c r="I26" s="14"/>
      <c r="J26" s="15"/>
    </row>
    <row r="27" spans="1:10" x14ac:dyDescent="0.3">
      <c r="A27" s="108">
        <v>22</v>
      </c>
      <c r="B27" s="94">
        <v>35</v>
      </c>
      <c r="C27" s="95">
        <v>19</v>
      </c>
      <c r="D27" s="94">
        <f>Tabela2[[#This Row],[Cena]]*Tabela2[[#This Row],[Ilość]]</f>
        <v>665</v>
      </c>
      <c r="E27" s="14"/>
      <c r="F27" s="14"/>
      <c r="G27" s="14"/>
      <c r="H27" s="14"/>
      <c r="I27" s="14"/>
      <c r="J27" s="15"/>
    </row>
    <row r="28" spans="1:10" x14ac:dyDescent="0.3">
      <c r="A28" s="108">
        <v>23</v>
      </c>
      <c r="B28" s="94">
        <v>91</v>
      </c>
      <c r="C28" s="95">
        <v>1</v>
      </c>
      <c r="D28" s="94">
        <f>Tabela2[[#This Row],[Cena]]*Tabela2[[#This Row],[Ilość]]</f>
        <v>91</v>
      </c>
      <c r="E28" s="14"/>
      <c r="F28" s="14"/>
      <c r="G28" s="14"/>
      <c r="H28" s="14"/>
      <c r="I28" s="14"/>
      <c r="J28" s="15"/>
    </row>
    <row r="29" spans="1:10" x14ac:dyDescent="0.3">
      <c r="A29" s="108">
        <v>24</v>
      </c>
      <c r="B29" s="94">
        <v>73</v>
      </c>
      <c r="C29" s="95">
        <v>12</v>
      </c>
      <c r="D29" s="94">
        <f>Tabela2[[#This Row],[Cena]]*Tabela2[[#This Row],[Ilość]]</f>
        <v>876</v>
      </c>
      <c r="E29" s="14"/>
      <c r="F29" s="14"/>
      <c r="G29" s="14"/>
      <c r="H29" s="14"/>
      <c r="I29" s="14"/>
      <c r="J29" s="15"/>
    </row>
    <row r="30" spans="1:10" x14ac:dyDescent="0.3">
      <c r="A30" s="108">
        <v>25</v>
      </c>
      <c r="B30" s="94">
        <v>69</v>
      </c>
      <c r="C30" s="95">
        <v>20</v>
      </c>
      <c r="D30" s="94">
        <f>Tabela2[[#This Row],[Cena]]*Tabela2[[#This Row],[Ilość]]</f>
        <v>1380</v>
      </c>
      <c r="E30" s="14"/>
      <c r="F30" s="14"/>
      <c r="G30" s="14"/>
      <c r="H30" s="14"/>
      <c r="I30" s="14"/>
      <c r="J30" s="15"/>
    </row>
    <row r="31" spans="1:10" x14ac:dyDescent="0.3">
      <c r="A31" s="108">
        <v>26</v>
      </c>
      <c r="B31" s="94">
        <v>34</v>
      </c>
      <c r="C31" s="95">
        <v>11</v>
      </c>
      <c r="D31" s="94">
        <f>Tabela2[[#This Row],[Cena]]*Tabela2[[#This Row],[Ilość]]</f>
        <v>374</v>
      </c>
      <c r="E31" s="14"/>
      <c r="F31" s="14"/>
      <c r="G31" s="14"/>
      <c r="H31" s="14"/>
      <c r="I31" s="14"/>
      <c r="J31" s="15"/>
    </row>
    <row r="32" spans="1:10" x14ac:dyDescent="0.3">
      <c r="A32" s="108">
        <v>27</v>
      </c>
      <c r="B32" s="94">
        <v>79</v>
      </c>
      <c r="C32" s="95">
        <v>8</v>
      </c>
      <c r="D32" s="94">
        <f>Tabela2[[#This Row],[Cena]]*Tabela2[[#This Row],[Ilość]]</f>
        <v>632</v>
      </c>
      <c r="E32" s="14"/>
      <c r="F32" s="14"/>
      <c r="G32" s="14"/>
      <c r="H32" s="14"/>
      <c r="I32" s="14"/>
      <c r="J32" s="15"/>
    </row>
    <row r="33" spans="1:10" x14ac:dyDescent="0.3">
      <c r="A33" s="108">
        <v>28</v>
      </c>
      <c r="B33" s="94">
        <v>18</v>
      </c>
      <c r="C33" s="95">
        <v>3</v>
      </c>
      <c r="D33" s="94">
        <f>Tabela2[[#This Row],[Cena]]*Tabela2[[#This Row],[Ilość]]</f>
        <v>54</v>
      </c>
      <c r="E33" s="14"/>
      <c r="F33" s="14"/>
      <c r="G33" s="14"/>
      <c r="H33" s="14"/>
      <c r="I33" s="14"/>
      <c r="J33" s="15"/>
    </row>
    <row r="34" spans="1:10" x14ac:dyDescent="0.3">
      <c r="A34" s="108">
        <v>29</v>
      </c>
      <c r="B34" s="94">
        <v>25</v>
      </c>
      <c r="C34" s="95">
        <v>17</v>
      </c>
      <c r="D34" s="94">
        <f>Tabela2[[#This Row],[Cena]]*Tabela2[[#This Row],[Ilość]]</f>
        <v>425</v>
      </c>
      <c r="E34" s="14"/>
      <c r="F34" s="14"/>
      <c r="G34" s="14"/>
      <c r="H34" s="14"/>
      <c r="I34" s="14"/>
      <c r="J34" s="15"/>
    </row>
    <row r="35" spans="1:10" ht="15" thickBot="1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ht="15" customHeight="1" x14ac:dyDescent="0.3">
      <c r="A36" s="119" t="s">
        <v>24</v>
      </c>
      <c r="B36" s="120"/>
      <c r="C36" s="120"/>
      <c r="D36" s="120"/>
      <c r="E36" s="120"/>
      <c r="F36" s="120"/>
      <c r="G36" s="120"/>
      <c r="H36" s="120"/>
      <c r="I36" s="120"/>
      <c r="J36" s="121"/>
    </row>
    <row r="37" spans="1:10" ht="15" thickBot="1" x14ac:dyDescent="0.35">
      <c r="A37" s="122"/>
      <c r="B37" s="123"/>
      <c r="C37" s="123"/>
      <c r="D37" s="123"/>
      <c r="E37" s="123"/>
      <c r="F37" s="123"/>
      <c r="G37" s="123"/>
      <c r="H37" s="123"/>
      <c r="I37" s="123"/>
      <c r="J37" s="124"/>
    </row>
    <row r="38" spans="1:10" ht="15" thickBot="1" x14ac:dyDescent="0.35">
      <c r="A38" s="13"/>
      <c r="B38" s="14"/>
      <c r="C38" s="14"/>
      <c r="D38" s="14"/>
      <c r="E38" s="14"/>
      <c r="F38" s="14"/>
      <c r="G38" s="14"/>
      <c r="H38" s="14"/>
      <c r="I38" s="14"/>
      <c r="J38" s="15"/>
    </row>
    <row r="39" spans="1:10" ht="15" customHeight="1" x14ac:dyDescent="0.3">
      <c r="A39" s="119" t="s">
        <v>25</v>
      </c>
      <c r="B39" s="120"/>
      <c r="C39" s="120"/>
      <c r="D39" s="120"/>
      <c r="E39" s="120"/>
      <c r="F39" s="120"/>
      <c r="G39" s="120"/>
      <c r="H39" s="120"/>
      <c r="I39" s="120"/>
      <c r="J39" s="121"/>
    </row>
    <row r="40" spans="1:10" ht="15" thickBot="1" x14ac:dyDescent="0.35">
      <c r="A40" s="122"/>
      <c r="B40" s="123"/>
      <c r="C40" s="123"/>
      <c r="D40" s="123"/>
      <c r="E40" s="123"/>
      <c r="F40" s="123"/>
      <c r="G40" s="123"/>
      <c r="H40" s="123"/>
      <c r="I40" s="123"/>
      <c r="J40" s="124"/>
    </row>
    <row r="41" spans="1:10" ht="15" thickBot="1" x14ac:dyDescent="0.35">
      <c r="A41" s="13"/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15" thickBot="1" x14ac:dyDescent="0.35">
      <c r="A42" s="141" t="s">
        <v>26</v>
      </c>
      <c r="B42" s="142"/>
      <c r="C42" s="142"/>
      <c r="D42" s="142"/>
      <c r="E42" s="14"/>
      <c r="F42" s="101">
        <f>SUM(Tabela2[Ilość])</f>
        <v>319</v>
      </c>
      <c r="G42" s="14"/>
      <c r="H42" s="14"/>
      <c r="I42" s="14"/>
      <c r="J42" s="15"/>
    </row>
    <row r="43" spans="1:10" ht="15" thickBot="1" x14ac:dyDescent="0.35">
      <c r="A43" s="13"/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15" thickBot="1" x14ac:dyDescent="0.35">
      <c r="A44" s="141" t="s">
        <v>27</v>
      </c>
      <c r="B44" s="142"/>
      <c r="C44" s="142"/>
      <c r="D44" s="142"/>
      <c r="E44" s="14"/>
      <c r="F44" s="102">
        <f>SUM(Tabela2[Wartość])/29</f>
        <v>528.31034482758616</v>
      </c>
      <c r="G44" s="14"/>
      <c r="H44" s="14"/>
      <c r="I44" s="14"/>
      <c r="J44" s="15"/>
    </row>
    <row r="45" spans="1:10" ht="15" thickBot="1" x14ac:dyDescent="0.35">
      <c r="A45" s="13"/>
      <c r="B45" s="14"/>
      <c r="C45" s="14"/>
      <c r="D45" s="14"/>
      <c r="E45" s="14"/>
      <c r="F45" s="14"/>
      <c r="G45" s="14"/>
      <c r="H45" s="14"/>
      <c r="I45" s="14"/>
      <c r="J45" s="15"/>
    </row>
    <row r="46" spans="1:10" ht="15" thickBot="1" x14ac:dyDescent="0.35">
      <c r="A46" s="137" t="s">
        <v>28</v>
      </c>
      <c r="B46" s="138"/>
      <c r="C46" s="138"/>
      <c r="D46" s="138"/>
      <c r="E46" s="14"/>
      <c r="F46" s="102">
        <f>SUM(Tabela2[Wartość])</f>
        <v>15321</v>
      </c>
      <c r="G46" s="14"/>
      <c r="H46" s="14"/>
      <c r="I46" s="14"/>
      <c r="J46" s="15"/>
    </row>
    <row r="47" spans="1:10" ht="15" thickBot="1" x14ac:dyDescent="0.35">
      <c r="A47" s="13"/>
      <c r="B47" s="14"/>
      <c r="C47" s="14"/>
      <c r="D47" s="14"/>
      <c r="E47" s="14"/>
      <c r="F47" s="14"/>
      <c r="G47" s="14"/>
      <c r="H47" s="14"/>
      <c r="I47" s="14"/>
      <c r="J47" s="15"/>
    </row>
    <row r="48" spans="1:10" ht="15" thickBot="1" x14ac:dyDescent="0.35">
      <c r="A48" s="137" t="s">
        <v>29</v>
      </c>
      <c r="B48" s="138"/>
      <c r="C48" s="138"/>
      <c r="D48" s="138"/>
      <c r="E48" s="14"/>
      <c r="F48" s="102">
        <f>MAX(Tabela2[Wartość])</f>
        <v>1501</v>
      </c>
      <c r="G48" s="14"/>
      <c r="H48" s="14"/>
      <c r="I48" s="14"/>
      <c r="J48" s="15"/>
    </row>
    <row r="49" spans="1:10" ht="15" thickBot="1" x14ac:dyDescent="0.35">
      <c r="A49" s="13"/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5" thickBot="1" x14ac:dyDescent="0.35">
      <c r="A50" s="139" t="s">
        <v>30</v>
      </c>
      <c r="B50" s="140"/>
      <c r="C50" s="140"/>
      <c r="D50" s="140"/>
      <c r="E50" s="14"/>
      <c r="F50" s="102">
        <v>4</v>
      </c>
      <c r="G50" s="14"/>
      <c r="H50" s="14"/>
      <c r="I50" s="14"/>
      <c r="J50" s="15"/>
    </row>
    <row r="51" spans="1:10" x14ac:dyDescent="0.3">
      <c r="A51" s="139"/>
      <c r="B51" s="140"/>
      <c r="C51" s="140"/>
      <c r="D51" s="140"/>
      <c r="E51" s="14"/>
      <c r="F51" s="14"/>
      <c r="G51" s="14"/>
      <c r="H51" s="14"/>
      <c r="I51" s="14"/>
      <c r="J51" s="15"/>
    </row>
    <row r="52" spans="1:10" ht="15" thickBot="1" x14ac:dyDescent="0.35">
      <c r="A52" s="23"/>
      <c r="B52" s="19"/>
      <c r="C52" s="19"/>
      <c r="D52" s="19"/>
      <c r="E52" s="19"/>
      <c r="F52" s="19"/>
      <c r="G52" s="19"/>
      <c r="H52" s="19"/>
      <c r="I52" s="19"/>
      <c r="J52" s="20"/>
    </row>
  </sheetData>
  <mergeCells count="8">
    <mergeCell ref="A48:D48"/>
    <mergeCell ref="A50:D51"/>
    <mergeCell ref="A1:J3"/>
    <mergeCell ref="A36:J37"/>
    <mergeCell ref="A39:J40"/>
    <mergeCell ref="A42:D42"/>
    <mergeCell ref="A44:D44"/>
    <mergeCell ref="A46:D46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FDCF-554A-448A-94BB-9B848FA38D90}">
  <dimension ref="A1:I30"/>
  <sheetViews>
    <sheetView topLeftCell="A7" workbookViewId="0">
      <selection activeCell="F25" sqref="F25"/>
    </sheetView>
  </sheetViews>
  <sheetFormatPr defaultColWidth="9.109375" defaultRowHeight="14.4" x14ac:dyDescent="0.3"/>
  <cols>
    <col min="1" max="2" width="9.109375" style="14"/>
    <col min="3" max="3" width="10.88671875" style="14" bestFit="1" customWidth="1"/>
    <col min="4" max="16384" width="9.109375" style="14"/>
  </cols>
  <sheetData>
    <row r="1" spans="1:9" ht="15" customHeight="1" x14ac:dyDescent="0.3">
      <c r="A1" s="119" t="s">
        <v>31</v>
      </c>
      <c r="B1" s="120"/>
      <c r="C1" s="120"/>
      <c r="D1" s="120"/>
      <c r="E1" s="120"/>
      <c r="F1" s="120"/>
      <c r="G1" s="120"/>
      <c r="H1" s="120"/>
      <c r="I1" s="121"/>
    </row>
    <row r="2" spans="1:9" ht="15" thickBot="1" x14ac:dyDescent="0.35">
      <c r="A2" s="125"/>
      <c r="B2" s="126"/>
      <c r="C2" s="126"/>
      <c r="D2" s="126"/>
      <c r="E2" s="126"/>
      <c r="F2" s="126"/>
      <c r="G2" s="126"/>
      <c r="H2" s="126"/>
      <c r="I2" s="127"/>
    </row>
    <row r="3" spans="1:9" x14ac:dyDescent="0.3">
      <c r="A3" s="119" t="s">
        <v>32</v>
      </c>
      <c r="B3" s="120"/>
      <c r="C3" s="120"/>
      <c r="D3" s="120"/>
      <c r="E3" s="120"/>
      <c r="F3" s="120"/>
      <c r="G3" s="120"/>
      <c r="H3" s="120"/>
      <c r="I3" s="121"/>
    </row>
    <row r="4" spans="1:9" x14ac:dyDescent="0.3">
      <c r="A4" s="125"/>
      <c r="B4" s="126"/>
      <c r="C4" s="126"/>
      <c r="D4" s="126"/>
      <c r="E4" s="126"/>
      <c r="F4" s="126"/>
      <c r="G4" s="126"/>
      <c r="H4" s="126"/>
      <c r="I4" s="127"/>
    </row>
    <row r="5" spans="1:9" ht="15" customHeight="1" x14ac:dyDescent="0.3">
      <c r="A5" s="125" t="s">
        <v>33</v>
      </c>
      <c r="B5" s="126"/>
      <c r="C5" s="126"/>
      <c r="D5" s="126"/>
      <c r="E5" s="126"/>
      <c r="F5" s="126"/>
      <c r="G5" s="126"/>
      <c r="H5" s="126"/>
      <c r="I5" s="127"/>
    </row>
    <row r="6" spans="1:9" ht="15" thickBot="1" x14ac:dyDescent="0.35">
      <c r="A6" s="122"/>
      <c r="B6" s="123"/>
      <c r="C6" s="123"/>
      <c r="D6" s="123"/>
      <c r="E6" s="123"/>
      <c r="F6" s="123"/>
      <c r="G6" s="123"/>
      <c r="H6" s="123"/>
      <c r="I6" s="124"/>
    </row>
    <row r="8" spans="1:9" ht="15" thickBot="1" x14ac:dyDescent="0.35"/>
    <row r="9" spans="1:9" x14ac:dyDescent="0.3">
      <c r="C9" s="146" t="s">
        <v>137</v>
      </c>
      <c r="D9" s="147"/>
      <c r="E9" s="148"/>
    </row>
    <row r="10" spans="1:9" ht="15" thickBot="1" x14ac:dyDescent="0.35">
      <c r="C10" s="30" t="s">
        <v>34</v>
      </c>
      <c r="D10" s="31" t="s">
        <v>35</v>
      </c>
      <c r="E10" s="32" t="s">
        <v>36</v>
      </c>
    </row>
    <row r="11" spans="1:9" x14ac:dyDescent="0.3">
      <c r="A11" s="149" t="s">
        <v>37</v>
      </c>
      <c r="B11" s="33">
        <v>1</v>
      </c>
      <c r="C11" s="34">
        <v>2</v>
      </c>
      <c r="D11" s="35">
        <v>5</v>
      </c>
      <c r="E11" s="36">
        <v>1</v>
      </c>
      <c r="F11" s="33">
        <v>1</v>
      </c>
    </row>
    <row r="12" spans="1:9" x14ac:dyDescent="0.3">
      <c r="A12" s="150"/>
      <c r="B12" s="37">
        <v>2</v>
      </c>
      <c r="C12" s="38">
        <v>2</v>
      </c>
      <c r="D12" s="39">
        <v>8</v>
      </c>
      <c r="E12" s="40">
        <v>1</v>
      </c>
      <c r="F12" s="37">
        <v>2</v>
      </c>
    </row>
    <row r="13" spans="1:9" x14ac:dyDescent="0.3">
      <c r="A13" s="150"/>
      <c r="B13" s="37">
        <v>3</v>
      </c>
      <c r="C13" s="38">
        <v>5</v>
      </c>
      <c r="D13" s="39">
        <v>5</v>
      </c>
      <c r="E13" s="40">
        <v>0</v>
      </c>
      <c r="F13" s="37">
        <v>3</v>
      </c>
    </row>
    <row r="14" spans="1:9" x14ac:dyDescent="0.3">
      <c r="A14" s="150"/>
      <c r="B14" s="37">
        <v>4</v>
      </c>
      <c r="C14" s="38">
        <v>10</v>
      </c>
      <c r="D14" s="39">
        <v>1</v>
      </c>
      <c r="E14" s="40">
        <v>1</v>
      </c>
      <c r="F14" s="37">
        <v>4</v>
      </c>
    </row>
    <row r="15" spans="1:9" ht="15" thickBot="1" x14ac:dyDescent="0.35">
      <c r="A15" s="151"/>
      <c r="B15" s="41">
        <v>5</v>
      </c>
      <c r="C15" s="42">
        <v>12</v>
      </c>
      <c r="D15" s="43">
        <v>3</v>
      </c>
      <c r="E15" s="44">
        <v>10</v>
      </c>
      <c r="F15" s="41">
        <v>5</v>
      </c>
    </row>
    <row r="16" spans="1:9" ht="15" thickBot="1" x14ac:dyDescent="0.35"/>
    <row r="17" spans="1:9" ht="15" thickBot="1" x14ac:dyDescent="0.35">
      <c r="A17" s="116" t="s">
        <v>38</v>
      </c>
      <c r="B17" s="117"/>
      <c r="C17" s="117"/>
      <c r="D17" s="117"/>
      <c r="E17" s="117"/>
      <c r="F17" s="117"/>
      <c r="G17" s="117"/>
      <c r="H17" s="117"/>
      <c r="I17" s="118"/>
    </row>
    <row r="19" spans="1:9" x14ac:dyDescent="0.3">
      <c r="C19" s="45" t="s">
        <v>35</v>
      </c>
      <c r="D19" s="46" t="s">
        <v>34</v>
      </c>
      <c r="E19" s="47" t="s">
        <v>36</v>
      </c>
    </row>
    <row r="20" spans="1:9" x14ac:dyDescent="0.3">
      <c r="C20" s="48">
        <f>SUMPRODUCT(B11:B15,D11:D15)/SUM(D11:D15)</f>
        <v>2.5</v>
      </c>
      <c r="D20" s="48">
        <f>SUMPRODUCT(B11:B15,C11:C15)/SUM(C11:C15)</f>
        <v>3.903225806451613</v>
      </c>
      <c r="E20" s="48">
        <f>SUMPRODUCT(B11:B15,E11:E15)/SUM(E11:E15)</f>
        <v>4.384615384615385</v>
      </c>
    </row>
    <row r="21" spans="1:9" ht="15" thickBot="1" x14ac:dyDescent="0.35"/>
    <row r="22" spans="1:9" ht="15" thickBot="1" x14ac:dyDescent="0.35">
      <c r="A22" s="116" t="s">
        <v>39</v>
      </c>
      <c r="B22" s="117"/>
      <c r="C22" s="117"/>
      <c r="D22" s="117"/>
      <c r="E22" s="117"/>
      <c r="F22" s="117"/>
      <c r="G22" s="117"/>
      <c r="H22" s="117"/>
      <c r="I22" s="118"/>
    </row>
    <row r="24" spans="1:9" x14ac:dyDescent="0.3">
      <c r="C24" s="45" t="s">
        <v>34</v>
      </c>
      <c r="D24" s="46" t="s">
        <v>35</v>
      </c>
      <c r="E24" s="47" t="s">
        <v>36</v>
      </c>
    </row>
    <row r="25" spans="1:9" x14ac:dyDescent="0.3">
      <c r="C25" s="96">
        <f>VLOOKUP(MAX(C11:C15),C11:F15,4,FALSE)</f>
        <v>5</v>
      </c>
      <c r="D25" s="48">
        <f>VLOOKUP(MAX(D11:D15),D11:F15,3,FALSE)</f>
        <v>2</v>
      </c>
      <c r="E25" s="48">
        <f>VLOOKUP(MAX(E11:E15),E11:F15,2,FALSE)</f>
        <v>5</v>
      </c>
    </row>
    <row r="26" spans="1:9" ht="15" thickBot="1" x14ac:dyDescent="0.35"/>
    <row r="27" spans="1:9" ht="15" thickBot="1" x14ac:dyDescent="0.35">
      <c r="A27" s="116" t="s">
        <v>40</v>
      </c>
      <c r="B27" s="117"/>
      <c r="C27" s="117"/>
      <c r="D27" s="117"/>
      <c r="E27" s="117"/>
      <c r="F27" s="117"/>
      <c r="G27" s="117"/>
      <c r="H27" s="117"/>
      <c r="I27" s="118"/>
    </row>
    <row r="29" spans="1:9" x14ac:dyDescent="0.3">
      <c r="C29" s="45" t="s">
        <v>34</v>
      </c>
      <c r="D29" s="46" t="s">
        <v>35</v>
      </c>
      <c r="E29" s="47" t="s">
        <v>36</v>
      </c>
    </row>
    <row r="30" spans="1:9" x14ac:dyDescent="0.3">
      <c r="C30" s="143">
        <f>(SUMPRODUCT(B11:B15,C11:C15)+SUMPRODUCT(B11:B15,D11:D15)+SUMPRODUCT(B11:B15,E11:E15))/SUM(C11:E15)</f>
        <v>3.5303030303030303</v>
      </c>
      <c r="D30" s="144"/>
      <c r="E30" s="145"/>
    </row>
  </sheetData>
  <mergeCells count="9">
    <mergeCell ref="A22:I22"/>
    <mergeCell ref="A27:I27"/>
    <mergeCell ref="C30:E30"/>
    <mergeCell ref="A1:I2"/>
    <mergeCell ref="A3:I4"/>
    <mergeCell ref="A5:I6"/>
    <mergeCell ref="C9:E9"/>
    <mergeCell ref="A11:A15"/>
    <mergeCell ref="A17:I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DC32-817C-4B04-8B8B-60B017A2151C}">
  <dimension ref="A1:L13"/>
  <sheetViews>
    <sheetView workbookViewId="0">
      <selection activeCell="B13" sqref="B13"/>
    </sheetView>
  </sheetViews>
  <sheetFormatPr defaultColWidth="9.109375" defaultRowHeight="14.4" x14ac:dyDescent="0.3"/>
  <cols>
    <col min="1" max="1" width="32.33203125" style="14" bestFit="1" customWidth="1"/>
    <col min="2" max="2" width="11.109375" style="14" customWidth="1"/>
    <col min="3" max="4" width="9.109375" style="14"/>
    <col min="5" max="5" width="21.44140625" style="14" customWidth="1"/>
    <col min="6" max="6" width="10.109375" style="14" bestFit="1" customWidth="1"/>
    <col min="7" max="9" width="9.109375" style="14"/>
    <col min="10" max="10" width="10.109375" style="14" bestFit="1" customWidth="1"/>
    <col min="11" max="11" width="9.109375" style="14"/>
    <col min="12" max="12" width="10.109375" style="14" bestFit="1" customWidth="1"/>
    <col min="13" max="16384" width="9.109375" style="14"/>
  </cols>
  <sheetData>
    <row r="1" spans="1:12" ht="15" thickBot="1" x14ac:dyDescent="0.35">
      <c r="A1" s="152" t="s">
        <v>41</v>
      </c>
      <c r="B1" s="153"/>
      <c r="C1" s="153"/>
      <c r="D1" s="153"/>
      <c r="E1" s="153"/>
      <c r="F1" s="153"/>
      <c r="G1" s="153"/>
      <c r="H1" s="154"/>
    </row>
    <row r="2" spans="1:12" ht="15" thickBot="1" x14ac:dyDescent="0.35">
      <c r="L2" s="105"/>
    </row>
    <row r="3" spans="1:12" ht="30" customHeight="1" x14ac:dyDescent="0.3">
      <c r="A3" s="49" t="s">
        <v>42</v>
      </c>
      <c r="B3" s="103">
        <f ca="1">TODAY()</f>
        <v>44549</v>
      </c>
      <c r="J3" s="77"/>
      <c r="L3" s="77"/>
    </row>
    <row r="4" spans="1:12" ht="30" customHeight="1" x14ac:dyDescent="0.3">
      <c r="A4" s="50" t="s">
        <v>43</v>
      </c>
      <c r="B4" s="104">
        <f>DATE(2021,12,31)</f>
        <v>44561</v>
      </c>
      <c r="J4" s="77"/>
      <c r="L4" s="77"/>
    </row>
    <row r="5" spans="1:12" ht="30" customHeight="1" x14ac:dyDescent="0.3">
      <c r="A5" s="50" t="s">
        <v>44</v>
      </c>
      <c r="B5" s="51">
        <f ca="1">_xlfn.DAYS(B4,B3)</f>
        <v>12</v>
      </c>
      <c r="L5" s="77"/>
    </row>
    <row r="6" spans="1:12" ht="30" customHeight="1" thickBot="1" x14ac:dyDescent="0.35">
      <c r="A6" s="52" t="s">
        <v>45</v>
      </c>
      <c r="B6" s="111">
        <f ca="1">ROUNDUP(YEARFRAC(B3,B4)*12,0)</f>
        <v>1</v>
      </c>
      <c r="L6" s="77"/>
    </row>
    <row r="7" spans="1:12" x14ac:dyDescent="0.3">
      <c r="L7" s="77"/>
    </row>
    <row r="8" spans="1:12" ht="15" thickBot="1" x14ac:dyDescent="0.35">
      <c r="L8" s="77"/>
    </row>
    <row r="9" spans="1:12" x14ac:dyDescent="0.3">
      <c r="A9" s="119" t="s">
        <v>46</v>
      </c>
      <c r="B9" s="120"/>
      <c r="C9" s="120"/>
      <c r="D9" s="120"/>
      <c r="E9" s="120"/>
      <c r="F9" s="120"/>
      <c r="G9" s="120"/>
      <c r="H9" s="121"/>
      <c r="L9" s="77"/>
    </row>
    <row r="10" spans="1:12" ht="15" thickBot="1" x14ac:dyDescent="0.35">
      <c r="A10" s="122"/>
      <c r="B10" s="155"/>
      <c r="C10" s="123"/>
      <c r="D10" s="123"/>
      <c r="E10" s="155"/>
      <c r="F10" s="155"/>
      <c r="G10" s="123"/>
      <c r="H10" s="124"/>
      <c r="L10" s="77"/>
    </row>
    <row r="11" spans="1:12" ht="15" thickBot="1" x14ac:dyDescent="0.35">
      <c r="A11" s="23" t="s">
        <v>47</v>
      </c>
      <c r="B11" s="110">
        <f>NETWORKDAYS("01.11.2021","30.11.2021",Tabela3[Data])</f>
        <v>20</v>
      </c>
      <c r="E11" s="109" t="s">
        <v>138</v>
      </c>
      <c r="F11" s="109" t="s">
        <v>10</v>
      </c>
    </row>
    <row r="12" spans="1:12" x14ac:dyDescent="0.3">
      <c r="E12" s="109" t="s">
        <v>139</v>
      </c>
      <c r="F12" s="77">
        <v>44501</v>
      </c>
    </row>
    <row r="13" spans="1:12" x14ac:dyDescent="0.3">
      <c r="E13" s="109" t="s">
        <v>140</v>
      </c>
      <c r="F13" s="77">
        <v>44511</v>
      </c>
    </row>
  </sheetData>
  <mergeCells count="2">
    <mergeCell ref="A1:H1"/>
    <mergeCell ref="A9:H10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9F16-4461-4B21-A2CA-AE46F0BDD387}">
  <dimension ref="A1:AN71"/>
  <sheetViews>
    <sheetView zoomScaleNormal="100" workbookViewId="0">
      <selection activeCell="H15" sqref="H15"/>
    </sheetView>
  </sheetViews>
  <sheetFormatPr defaultColWidth="9.109375" defaultRowHeight="14.4" x14ac:dyDescent="0.3"/>
  <cols>
    <col min="1" max="1" width="9.33203125" style="14" customWidth="1"/>
    <col min="2" max="2" width="9.109375" style="14"/>
    <col min="3" max="3" width="18" style="14" customWidth="1"/>
    <col min="4" max="4" width="24.44140625" style="14" customWidth="1"/>
    <col min="5" max="16384" width="9.109375" style="14"/>
  </cols>
  <sheetData>
    <row r="1" spans="1:17" ht="15" thickBot="1" x14ac:dyDescent="0.35">
      <c r="A1" s="14" t="s">
        <v>48</v>
      </c>
      <c r="B1" s="14" t="s">
        <v>49</v>
      </c>
      <c r="C1" s="14" t="s">
        <v>50</v>
      </c>
      <c r="D1" s="114" t="s">
        <v>141</v>
      </c>
      <c r="G1" s="116" t="s">
        <v>51</v>
      </c>
      <c r="H1" s="117"/>
      <c r="I1" s="117"/>
      <c r="J1" s="117"/>
      <c r="K1" s="117"/>
      <c r="L1" s="117"/>
      <c r="M1" s="117"/>
      <c r="N1" s="117"/>
      <c r="O1" s="117"/>
      <c r="P1" s="117"/>
      <c r="Q1" s="118"/>
    </row>
    <row r="2" spans="1:17" ht="15" thickBot="1" x14ac:dyDescent="0.35">
      <c r="A2" s="14">
        <v>107</v>
      </c>
      <c r="B2" s="14" t="s">
        <v>63</v>
      </c>
      <c r="C2" s="14">
        <v>204476</v>
      </c>
      <c r="D2" s="115">
        <f>Tabela5[[#This Row],[Liczba wystąpień]]</f>
        <v>204476</v>
      </c>
      <c r="G2" s="156" t="s">
        <v>53</v>
      </c>
      <c r="H2" s="157"/>
      <c r="I2" s="157"/>
      <c r="J2" s="157"/>
      <c r="K2" s="157"/>
      <c r="L2" s="157"/>
      <c r="M2" s="157"/>
      <c r="N2" s="157"/>
      <c r="O2" s="157"/>
      <c r="P2" s="157"/>
      <c r="Q2" s="158"/>
    </row>
    <row r="3" spans="1:17" ht="15" thickBot="1" x14ac:dyDescent="0.35">
      <c r="A3" s="14">
        <v>134</v>
      </c>
      <c r="B3" s="14" t="s">
        <v>95</v>
      </c>
      <c r="C3" s="14">
        <v>207864</v>
      </c>
      <c r="D3" s="115">
        <f>Tabela5[[#This Row],[Liczba wystąpień]]</f>
        <v>207864</v>
      </c>
      <c r="G3" s="156" t="s">
        <v>55</v>
      </c>
      <c r="H3" s="157"/>
      <c r="I3" s="157"/>
      <c r="J3" s="157"/>
      <c r="K3" s="157"/>
      <c r="L3" s="157"/>
      <c r="M3" s="157"/>
      <c r="N3" s="157"/>
      <c r="O3" s="157"/>
      <c r="P3" s="157"/>
      <c r="Q3" s="158"/>
    </row>
    <row r="4" spans="1:17" ht="15" thickBot="1" x14ac:dyDescent="0.35">
      <c r="A4" s="14">
        <v>121</v>
      </c>
      <c r="B4" s="14" t="s">
        <v>83</v>
      </c>
      <c r="C4" s="14">
        <v>217092</v>
      </c>
      <c r="D4" s="115">
        <f>Tabela5[[#This Row],[Liczba wystąpień]]</f>
        <v>217092</v>
      </c>
      <c r="G4" s="156" t="s">
        <v>56</v>
      </c>
      <c r="H4" s="157"/>
      <c r="I4" s="157"/>
      <c r="J4" s="157"/>
      <c r="K4" s="157"/>
      <c r="L4" s="157"/>
      <c r="M4" s="157"/>
      <c r="N4" s="157"/>
      <c r="O4" s="157"/>
      <c r="P4" s="157"/>
      <c r="Q4" s="158"/>
    </row>
    <row r="5" spans="1:17" ht="15" thickBot="1" x14ac:dyDescent="0.35">
      <c r="A5" s="14">
        <v>131</v>
      </c>
      <c r="B5" s="14" t="s">
        <v>92</v>
      </c>
      <c r="C5" s="14">
        <v>223330</v>
      </c>
      <c r="D5" s="115">
        <f>Tabela5[[#This Row],[Liczba wystąpień]]</f>
        <v>223330</v>
      </c>
      <c r="G5" s="156" t="s">
        <v>58</v>
      </c>
      <c r="H5" s="157"/>
      <c r="I5" s="157"/>
      <c r="J5" s="157"/>
      <c r="K5" s="157"/>
      <c r="L5" s="157"/>
      <c r="M5" s="157"/>
      <c r="N5" s="157"/>
      <c r="O5" s="157"/>
      <c r="P5" s="157"/>
      <c r="Q5" s="158"/>
    </row>
    <row r="6" spans="1:17" ht="15" thickBot="1" x14ac:dyDescent="0.35">
      <c r="A6" s="14">
        <v>114</v>
      </c>
      <c r="B6" s="14" t="s">
        <v>75</v>
      </c>
      <c r="C6" s="14">
        <v>231516</v>
      </c>
      <c r="D6" s="115">
        <f>Tabela5[[#This Row],[Liczba wystąpień]]</f>
        <v>231516</v>
      </c>
      <c r="G6" s="156" t="s">
        <v>60</v>
      </c>
      <c r="H6" s="157"/>
      <c r="I6" s="157"/>
      <c r="J6" s="157"/>
      <c r="K6" s="157"/>
      <c r="L6" s="157"/>
      <c r="M6" s="157"/>
      <c r="N6" s="157"/>
      <c r="O6" s="157"/>
      <c r="P6" s="157"/>
      <c r="Q6" s="158"/>
    </row>
    <row r="7" spans="1:17" ht="15" thickBot="1" x14ac:dyDescent="0.35">
      <c r="A7" s="14">
        <v>115</v>
      </c>
      <c r="B7" s="14" t="s">
        <v>76</v>
      </c>
      <c r="C7" s="14">
        <v>234817</v>
      </c>
      <c r="D7" s="115">
        <f>Tabela5[[#This Row],[Liczba wystąpień]]</f>
        <v>234817</v>
      </c>
    </row>
    <row r="8" spans="1:17" ht="15" thickBot="1" x14ac:dyDescent="0.35">
      <c r="A8" s="14">
        <v>112</v>
      </c>
      <c r="B8" s="14" t="s">
        <v>71</v>
      </c>
      <c r="C8" s="14">
        <v>235549</v>
      </c>
      <c r="D8" s="115">
        <f>Tabela5[[#This Row],[Liczba wystąpień]]</f>
        <v>235549</v>
      </c>
      <c r="J8" s="54" t="s">
        <v>22</v>
      </c>
    </row>
    <row r="9" spans="1:17" x14ac:dyDescent="0.3">
      <c r="A9" s="14">
        <v>119</v>
      </c>
      <c r="B9" s="14" t="s">
        <v>81</v>
      </c>
      <c r="C9" s="14">
        <v>241836</v>
      </c>
      <c r="D9" s="115">
        <f>Tabela5[[#This Row],[Liczba wystąpień]]</f>
        <v>241836</v>
      </c>
      <c r="I9" s="22" t="s">
        <v>64</v>
      </c>
      <c r="J9" s="55">
        <f>VLOOKUP(I9,Tabela5[[Imię]:[Liczba wystąpień]],2,FALSE)</f>
        <v>612172</v>
      </c>
    </row>
    <row r="10" spans="1:17" ht="15" thickBot="1" x14ac:dyDescent="0.35">
      <c r="A10" s="14">
        <v>103</v>
      </c>
      <c r="B10" s="14" t="s">
        <v>57</v>
      </c>
      <c r="C10" s="14">
        <v>246237</v>
      </c>
      <c r="D10" s="115">
        <f>Tabela5[[#This Row],[Liczba wystąpień]]</f>
        <v>246237</v>
      </c>
      <c r="I10" s="13" t="s">
        <v>57</v>
      </c>
      <c r="J10" s="56">
        <f>VLOOKUP(I10,Tabela5[[Imię]:[Liczba wystąpień]],2,FALSE)</f>
        <v>246237</v>
      </c>
    </row>
    <row r="11" spans="1:17" ht="15" thickBot="1" x14ac:dyDescent="0.35">
      <c r="A11" s="14">
        <v>117</v>
      </c>
      <c r="B11" s="14" t="s">
        <v>79</v>
      </c>
      <c r="C11" s="14">
        <v>250481</v>
      </c>
      <c r="D11" s="115">
        <f>Tabela5[[#This Row],[Liczba wystąpień]]</f>
        <v>250481</v>
      </c>
      <c r="G11" s="156" t="s">
        <v>67</v>
      </c>
      <c r="H11" s="157"/>
      <c r="I11" s="157"/>
      <c r="J11" s="157"/>
      <c r="K11" s="157"/>
      <c r="L11" s="157"/>
      <c r="M11" s="157"/>
      <c r="N11" s="157"/>
      <c r="O11" s="157"/>
      <c r="P11" s="157"/>
      <c r="Q11" s="158"/>
    </row>
    <row r="12" spans="1:17" ht="15" thickBot="1" x14ac:dyDescent="0.35">
      <c r="A12" s="14">
        <v>116</v>
      </c>
      <c r="B12" s="14" t="s">
        <v>78</v>
      </c>
      <c r="C12" s="14">
        <v>254457</v>
      </c>
      <c r="D12" s="115">
        <f>Tabela5[[#This Row],[Liczba wystąpień]]</f>
        <v>254457</v>
      </c>
    </row>
    <row r="13" spans="1:17" ht="15" thickBot="1" x14ac:dyDescent="0.35">
      <c r="A13" s="14">
        <v>113</v>
      </c>
      <c r="B13" s="14" t="s">
        <v>73</v>
      </c>
      <c r="C13" s="14">
        <v>255200</v>
      </c>
      <c r="D13" s="115">
        <f>Tabela5[[#This Row],[Liczba wystąpień]]</f>
        <v>255200</v>
      </c>
      <c r="H13" s="29">
        <f>AVERAGE(C:C)</f>
        <v>365877.4117647059</v>
      </c>
      <c r="I13" s="156" t="s">
        <v>70</v>
      </c>
      <c r="J13" s="157"/>
      <c r="K13" s="157"/>
      <c r="L13" s="157"/>
      <c r="M13" s="157"/>
      <c r="N13" s="157"/>
      <c r="O13" s="157"/>
      <c r="P13" s="157"/>
      <c r="Q13" s="158"/>
    </row>
    <row r="14" spans="1:17" ht="15" thickBot="1" x14ac:dyDescent="0.35">
      <c r="A14" s="14">
        <v>109</v>
      </c>
      <c r="B14" s="14" t="s">
        <v>66</v>
      </c>
      <c r="C14" s="14">
        <v>270924</v>
      </c>
      <c r="D14" s="115">
        <f>Tabela5[[#This Row],[Liczba wystąpień]]</f>
        <v>270924</v>
      </c>
      <c r="H14" s="29">
        <f>AVERAGEIF(B:B, "A*", C:C)</f>
        <v>560226.25</v>
      </c>
      <c r="I14" s="156" t="s">
        <v>72</v>
      </c>
      <c r="J14" s="157"/>
      <c r="K14" s="157"/>
      <c r="L14" s="157"/>
      <c r="M14" s="157"/>
      <c r="N14" s="157"/>
      <c r="O14" s="157"/>
      <c r="P14" s="157"/>
      <c r="Q14" s="158"/>
    </row>
    <row r="15" spans="1:17" ht="15" thickBot="1" x14ac:dyDescent="0.35">
      <c r="A15" s="14">
        <v>106</v>
      </c>
      <c r="B15" s="14" t="s">
        <v>62</v>
      </c>
      <c r="C15" s="14">
        <v>282256</v>
      </c>
      <c r="D15" s="115">
        <f>Tabela5[[#This Row],[Liczba wystąpień]]</f>
        <v>282256</v>
      </c>
      <c r="H15" s="29">
        <f>AVERAGEIF(A:A, "&gt;113",C:C)</f>
        <v>344023.66666666669</v>
      </c>
      <c r="I15" s="156" t="s">
        <v>74</v>
      </c>
      <c r="J15" s="157"/>
      <c r="K15" s="157"/>
      <c r="L15" s="157"/>
      <c r="M15" s="157"/>
      <c r="N15" s="157"/>
      <c r="O15" s="157"/>
      <c r="P15" s="157"/>
      <c r="Q15" s="158"/>
    </row>
    <row r="16" spans="1:17" ht="15" thickBot="1" x14ac:dyDescent="0.35">
      <c r="A16" s="14">
        <v>128</v>
      </c>
      <c r="B16" s="14" t="s">
        <v>89</v>
      </c>
      <c r="C16" s="14">
        <v>287368</v>
      </c>
      <c r="D16" s="115">
        <f>Tabela5[[#This Row],[Liczba wystąpień]]</f>
        <v>287368</v>
      </c>
    </row>
    <row r="17" spans="1:40" x14ac:dyDescent="0.3">
      <c r="A17" s="14">
        <v>122</v>
      </c>
      <c r="B17" s="14" t="s">
        <v>84</v>
      </c>
      <c r="C17" s="14">
        <v>290055</v>
      </c>
      <c r="D17" s="115">
        <f>Tabela5[[#This Row],[Liczba wystąpień]]</f>
        <v>290055</v>
      </c>
      <c r="G17" s="159" t="s">
        <v>77</v>
      </c>
      <c r="H17" s="160"/>
      <c r="I17" s="160"/>
      <c r="J17" s="160"/>
      <c r="K17" s="160"/>
      <c r="L17" s="160"/>
      <c r="M17" s="160"/>
      <c r="N17" s="160"/>
      <c r="O17" s="160"/>
      <c r="P17" s="160"/>
      <c r="Q17" s="161"/>
    </row>
    <row r="18" spans="1:40" ht="15" thickBot="1" x14ac:dyDescent="0.35">
      <c r="A18" s="14">
        <v>120</v>
      </c>
      <c r="B18" s="14" t="s">
        <v>82</v>
      </c>
      <c r="C18" s="14">
        <v>290877</v>
      </c>
      <c r="D18" s="115">
        <f>Tabela5[[#This Row],[Liczba wystąpień]]</f>
        <v>290877</v>
      </c>
      <c r="G18" s="162"/>
      <c r="H18" s="163"/>
      <c r="I18" s="163"/>
      <c r="J18" s="163"/>
      <c r="K18" s="163"/>
      <c r="L18" s="163"/>
      <c r="M18" s="163"/>
      <c r="N18" s="163"/>
      <c r="O18" s="163"/>
      <c r="P18" s="163"/>
      <c r="Q18" s="164"/>
    </row>
    <row r="19" spans="1:40" ht="15" thickBot="1" x14ac:dyDescent="0.35">
      <c r="A19" s="14">
        <v>130</v>
      </c>
      <c r="B19" s="14" t="s">
        <v>91</v>
      </c>
      <c r="C19" s="14">
        <v>298975</v>
      </c>
      <c r="D19" s="115">
        <f>Tabela5[[#This Row],[Liczba wystąpień]]</f>
        <v>298975</v>
      </c>
      <c r="J19" s="18" t="s">
        <v>22</v>
      </c>
    </row>
    <row r="20" spans="1:40" x14ac:dyDescent="0.3">
      <c r="A20" s="14">
        <v>108</v>
      </c>
      <c r="B20" s="14" t="s">
        <v>65</v>
      </c>
      <c r="C20" s="14">
        <v>313019</v>
      </c>
      <c r="D20" s="115">
        <f>Tabela5[[#This Row],[Liczba wystąpień]]</f>
        <v>313019</v>
      </c>
      <c r="I20" s="22">
        <v>102</v>
      </c>
      <c r="J20" s="55">
        <f>HLOOKUP(I20,G24:AN27,3,FALSE)</f>
        <v>386091</v>
      </c>
    </row>
    <row r="21" spans="1:40" ht="15" thickBot="1" x14ac:dyDescent="0.35">
      <c r="A21" s="14">
        <v>132</v>
      </c>
      <c r="B21" s="14" t="s">
        <v>93</v>
      </c>
      <c r="C21" s="14">
        <v>352407</v>
      </c>
      <c r="D21" s="115">
        <f>Tabela5[[#This Row],[Liczba wystąpień]]</f>
        <v>352407</v>
      </c>
      <c r="I21" s="23">
        <v>121</v>
      </c>
      <c r="J21" s="53">
        <f>HLOOKUP(I21,G24:AN27,3,FALSE)</f>
        <v>217092</v>
      </c>
    </row>
    <row r="22" spans="1:40" x14ac:dyDescent="0.3">
      <c r="A22" s="14">
        <v>129</v>
      </c>
      <c r="B22" s="14" t="s">
        <v>90</v>
      </c>
      <c r="C22" s="14">
        <v>379443</v>
      </c>
      <c r="D22" s="115">
        <f>Tabela5[[#This Row],[Liczba wystąpień]]</f>
        <v>379443</v>
      </c>
    </row>
    <row r="23" spans="1:40" x14ac:dyDescent="0.3">
      <c r="A23" s="14">
        <v>133</v>
      </c>
      <c r="B23" s="14" t="s">
        <v>94</v>
      </c>
      <c r="C23" s="14">
        <v>382910</v>
      </c>
      <c r="D23" s="115">
        <f>Tabela5[[#This Row],[Liczba wystąpień]]</f>
        <v>382910</v>
      </c>
    </row>
    <row r="24" spans="1:40" x14ac:dyDescent="0.3">
      <c r="A24" s="14">
        <v>102</v>
      </c>
      <c r="B24" s="14" t="s">
        <v>54</v>
      </c>
      <c r="C24" s="14">
        <v>386091</v>
      </c>
      <c r="D24" s="115">
        <f>Tabela5[[#This Row],[Liczba wystąpień]]</f>
        <v>386091</v>
      </c>
      <c r="G24" s="14">
        <v>107</v>
      </c>
      <c r="H24" s="14">
        <v>134</v>
      </c>
      <c r="I24" s="14">
        <v>121</v>
      </c>
      <c r="J24" s="14">
        <v>131</v>
      </c>
      <c r="K24" s="14">
        <v>114</v>
      </c>
      <c r="L24" s="14">
        <v>115</v>
      </c>
      <c r="M24" s="14">
        <v>112</v>
      </c>
      <c r="N24" s="14">
        <v>119</v>
      </c>
      <c r="O24" s="14">
        <v>103</v>
      </c>
      <c r="P24" s="14">
        <v>117</v>
      </c>
      <c r="Q24" s="14">
        <v>116</v>
      </c>
      <c r="R24" s="14">
        <v>113</v>
      </c>
      <c r="S24" s="14">
        <v>109</v>
      </c>
      <c r="T24" s="14">
        <v>106</v>
      </c>
      <c r="U24" s="14">
        <v>128</v>
      </c>
      <c r="V24" s="14">
        <v>122</v>
      </c>
      <c r="W24" s="14">
        <v>120</v>
      </c>
      <c r="X24" s="14">
        <v>130</v>
      </c>
      <c r="Y24" s="14">
        <v>108</v>
      </c>
      <c r="Z24" s="14">
        <v>132</v>
      </c>
      <c r="AA24" s="14">
        <v>129</v>
      </c>
      <c r="AB24" s="14">
        <v>133</v>
      </c>
      <c r="AC24" s="14">
        <v>102</v>
      </c>
      <c r="AD24" s="14">
        <v>118</v>
      </c>
      <c r="AE24" s="14">
        <v>110</v>
      </c>
      <c r="AF24" s="14">
        <v>125</v>
      </c>
      <c r="AG24" s="14">
        <v>124</v>
      </c>
      <c r="AH24" s="14">
        <v>111</v>
      </c>
      <c r="AI24" s="14">
        <v>105</v>
      </c>
      <c r="AJ24" s="14">
        <v>101</v>
      </c>
      <c r="AK24" s="14">
        <v>126</v>
      </c>
      <c r="AL24" s="14">
        <v>123</v>
      </c>
      <c r="AM24" s="14">
        <v>127</v>
      </c>
      <c r="AN24" s="14">
        <v>104</v>
      </c>
    </row>
    <row r="25" spans="1:40" x14ac:dyDescent="0.3">
      <c r="A25" s="14">
        <v>118</v>
      </c>
      <c r="B25" s="14" t="s">
        <v>80</v>
      </c>
      <c r="C25" s="14">
        <v>406839</v>
      </c>
      <c r="D25" s="115">
        <f>Tabela5[[#This Row],[Liczba wystąpień]]</f>
        <v>406839</v>
      </c>
      <c r="G25" s="14" t="s">
        <v>63</v>
      </c>
      <c r="H25" s="14" t="s">
        <v>95</v>
      </c>
      <c r="I25" s="14" t="s">
        <v>83</v>
      </c>
      <c r="J25" s="14" t="s">
        <v>92</v>
      </c>
      <c r="K25" s="14" t="s">
        <v>75</v>
      </c>
      <c r="L25" s="14" t="s">
        <v>76</v>
      </c>
      <c r="M25" s="14" t="s">
        <v>71</v>
      </c>
      <c r="N25" s="14" t="s">
        <v>81</v>
      </c>
      <c r="O25" s="14" t="s">
        <v>57</v>
      </c>
      <c r="P25" s="14" t="s">
        <v>79</v>
      </c>
      <c r="Q25" s="14" t="s">
        <v>78</v>
      </c>
      <c r="R25" s="14" t="s">
        <v>73</v>
      </c>
      <c r="S25" s="14" t="s">
        <v>66</v>
      </c>
      <c r="T25" s="14" t="s">
        <v>62</v>
      </c>
      <c r="U25" s="14" t="s">
        <v>89</v>
      </c>
      <c r="V25" s="14" t="s">
        <v>84</v>
      </c>
      <c r="W25" s="14" t="s">
        <v>82</v>
      </c>
      <c r="X25" s="14" t="s">
        <v>91</v>
      </c>
      <c r="Y25" s="14" t="s">
        <v>65</v>
      </c>
      <c r="Z25" s="14" t="s">
        <v>93</v>
      </c>
      <c r="AA25" s="14" t="s">
        <v>90</v>
      </c>
      <c r="AB25" s="14" t="s">
        <v>94</v>
      </c>
      <c r="AC25" s="14" t="s">
        <v>54</v>
      </c>
      <c r="AD25" s="14" t="s">
        <v>80</v>
      </c>
      <c r="AE25" s="14" t="s">
        <v>68</v>
      </c>
      <c r="AF25" s="14" t="s">
        <v>87</v>
      </c>
      <c r="AG25" s="14" t="s">
        <v>86</v>
      </c>
      <c r="AH25" s="14" t="s">
        <v>69</v>
      </c>
      <c r="AI25" s="14" t="s">
        <v>61</v>
      </c>
      <c r="AJ25" s="14" t="s">
        <v>52</v>
      </c>
      <c r="AK25" s="14" t="s">
        <v>88</v>
      </c>
      <c r="AL25" s="14" t="s">
        <v>85</v>
      </c>
      <c r="AM25" s="14" t="s">
        <v>64</v>
      </c>
      <c r="AN25" s="14" t="s">
        <v>59</v>
      </c>
    </row>
    <row r="26" spans="1:40" x14ac:dyDescent="0.3">
      <c r="A26" s="14">
        <v>110</v>
      </c>
      <c r="B26" s="14" t="s">
        <v>68</v>
      </c>
      <c r="C26" s="14">
        <v>430898</v>
      </c>
      <c r="D26" s="115">
        <f>Tabela5[[#This Row],[Liczba wystąpień]]</f>
        <v>430898</v>
      </c>
      <c r="G26" s="14">
        <v>204476</v>
      </c>
      <c r="H26" s="14">
        <v>207864</v>
      </c>
      <c r="I26" s="14">
        <v>217092</v>
      </c>
      <c r="J26" s="14">
        <v>223330</v>
      </c>
      <c r="K26" s="14">
        <v>231516</v>
      </c>
      <c r="L26" s="14">
        <v>234817</v>
      </c>
      <c r="M26" s="14">
        <v>235549</v>
      </c>
      <c r="N26" s="14">
        <v>241836</v>
      </c>
      <c r="O26" s="14">
        <v>246237</v>
      </c>
      <c r="P26" s="14">
        <v>250481</v>
      </c>
      <c r="Q26" s="14">
        <v>254457</v>
      </c>
      <c r="R26" s="14">
        <v>255200</v>
      </c>
      <c r="S26" s="14">
        <v>270924</v>
      </c>
      <c r="T26" s="14">
        <v>282256</v>
      </c>
      <c r="U26" s="14">
        <v>287368</v>
      </c>
      <c r="V26" s="14">
        <v>290055</v>
      </c>
      <c r="W26" s="14">
        <v>290877</v>
      </c>
      <c r="X26" s="14">
        <v>298975</v>
      </c>
      <c r="Y26" s="14">
        <v>313019</v>
      </c>
      <c r="Z26" s="14">
        <v>352407</v>
      </c>
      <c r="AA26" s="14">
        <v>379443</v>
      </c>
      <c r="AB26" s="14">
        <v>382910</v>
      </c>
      <c r="AC26" s="14">
        <v>386091</v>
      </c>
      <c r="AD26" s="14">
        <v>406839</v>
      </c>
      <c r="AE26" s="14">
        <v>430898</v>
      </c>
      <c r="AF26" s="14">
        <v>434454</v>
      </c>
      <c r="AG26" s="14">
        <v>435588</v>
      </c>
      <c r="AH26" s="14">
        <v>484686</v>
      </c>
      <c r="AI26" s="14">
        <v>497422</v>
      </c>
      <c r="AJ26" s="14">
        <v>551161</v>
      </c>
      <c r="AK26" s="14">
        <v>583972</v>
      </c>
      <c r="AL26" s="14">
        <v>608044</v>
      </c>
      <c r="AM26" s="14">
        <v>612172</v>
      </c>
      <c r="AN26" s="14">
        <v>1057416</v>
      </c>
    </row>
    <row r="27" spans="1:40" x14ac:dyDescent="0.3">
      <c r="A27" s="14">
        <v>125</v>
      </c>
      <c r="B27" s="14" t="s">
        <v>87</v>
      </c>
      <c r="C27" s="14">
        <v>434454</v>
      </c>
      <c r="D27" s="115">
        <f>Tabela5[[#This Row],[Liczba wystąpień]]</f>
        <v>434454</v>
      </c>
      <c r="G27" s="14">
        <v>204476</v>
      </c>
      <c r="H27" s="14">
        <v>207864</v>
      </c>
      <c r="I27" s="14">
        <v>217092</v>
      </c>
      <c r="J27" s="14">
        <v>223330</v>
      </c>
      <c r="K27" s="14">
        <v>231516</v>
      </c>
      <c r="L27" s="14">
        <v>234817</v>
      </c>
      <c r="M27" s="14">
        <v>235549</v>
      </c>
      <c r="N27" s="14">
        <v>241836</v>
      </c>
      <c r="O27" s="14">
        <v>246237</v>
      </c>
      <c r="P27" s="14">
        <v>250481</v>
      </c>
      <c r="Q27" s="14">
        <v>254457</v>
      </c>
      <c r="R27" s="14">
        <v>255200</v>
      </c>
      <c r="S27" s="14">
        <v>270924</v>
      </c>
      <c r="T27" s="14">
        <v>282256</v>
      </c>
      <c r="U27" s="14">
        <v>287368</v>
      </c>
      <c r="V27" s="14">
        <v>290055</v>
      </c>
      <c r="W27" s="14">
        <v>290877</v>
      </c>
      <c r="X27" s="14">
        <v>298975</v>
      </c>
      <c r="Y27" s="14">
        <v>313019</v>
      </c>
      <c r="Z27" s="14">
        <v>352407</v>
      </c>
      <c r="AA27" s="14">
        <v>379443</v>
      </c>
      <c r="AB27" s="14">
        <v>382910</v>
      </c>
      <c r="AC27" s="14">
        <v>386091</v>
      </c>
      <c r="AD27" s="14">
        <v>406839</v>
      </c>
      <c r="AE27" s="14">
        <v>430898</v>
      </c>
      <c r="AF27" s="14">
        <v>434454</v>
      </c>
      <c r="AG27" s="14">
        <v>435588</v>
      </c>
      <c r="AH27" s="14">
        <v>484686</v>
      </c>
      <c r="AI27" s="14">
        <v>497422</v>
      </c>
      <c r="AJ27" s="14">
        <v>551161</v>
      </c>
      <c r="AK27" s="14">
        <v>583972</v>
      </c>
      <c r="AL27" s="14">
        <v>608044</v>
      </c>
      <c r="AM27" s="14">
        <v>612172</v>
      </c>
      <c r="AN27" s="14">
        <v>1057416</v>
      </c>
    </row>
    <row r="28" spans="1:40" x14ac:dyDescent="0.3">
      <c r="A28" s="14">
        <v>124</v>
      </c>
      <c r="B28" s="14" t="s">
        <v>86</v>
      </c>
      <c r="C28" s="14">
        <v>435588</v>
      </c>
      <c r="D28" s="115">
        <f>Tabela5[[#This Row],[Liczba wystąpień]]</f>
        <v>435588</v>
      </c>
    </row>
    <row r="29" spans="1:40" x14ac:dyDescent="0.3">
      <c r="A29" s="14">
        <v>111</v>
      </c>
      <c r="B29" s="14" t="s">
        <v>69</v>
      </c>
      <c r="C29" s="14">
        <v>484686</v>
      </c>
      <c r="D29" s="115">
        <f>Tabela5[[#This Row],[Liczba wystąpień]]</f>
        <v>484686</v>
      </c>
    </row>
    <row r="30" spans="1:40" x14ac:dyDescent="0.3">
      <c r="A30" s="14">
        <v>105</v>
      </c>
      <c r="B30" s="14" t="s">
        <v>61</v>
      </c>
      <c r="C30" s="14">
        <v>497422</v>
      </c>
      <c r="D30" s="115">
        <f>Tabela5[[#This Row],[Liczba wystąpień]]</f>
        <v>497422</v>
      </c>
    </row>
    <row r="31" spans="1:40" x14ac:dyDescent="0.3">
      <c r="A31" s="14">
        <v>101</v>
      </c>
      <c r="B31" s="14" t="s">
        <v>52</v>
      </c>
      <c r="C31" s="14">
        <v>551161</v>
      </c>
      <c r="D31" s="115">
        <f>Tabela5[[#This Row],[Liczba wystąpień]]</f>
        <v>551161</v>
      </c>
    </row>
    <row r="32" spans="1:40" x14ac:dyDescent="0.3">
      <c r="A32" s="14">
        <v>126</v>
      </c>
      <c r="B32" s="14" t="s">
        <v>88</v>
      </c>
      <c r="C32" s="14">
        <v>583972</v>
      </c>
      <c r="D32" s="115">
        <f>Tabela5[[#This Row],[Liczba wystąpień]]</f>
        <v>583972</v>
      </c>
    </row>
    <row r="33" spans="1:4" x14ac:dyDescent="0.3">
      <c r="A33" s="14">
        <v>123</v>
      </c>
      <c r="B33" s="14" t="s">
        <v>85</v>
      </c>
      <c r="C33" s="14">
        <v>608044</v>
      </c>
      <c r="D33" s="115">
        <f>Tabela5[[#This Row],[Liczba wystąpień]]</f>
        <v>608044</v>
      </c>
    </row>
    <row r="34" spans="1:4" x14ac:dyDescent="0.3">
      <c r="A34" s="14">
        <v>127</v>
      </c>
      <c r="B34" s="14" t="s">
        <v>64</v>
      </c>
      <c r="C34" s="14">
        <v>612172</v>
      </c>
      <c r="D34" s="115">
        <f>Tabela5[[#This Row],[Liczba wystąpień]]</f>
        <v>612172</v>
      </c>
    </row>
    <row r="35" spans="1:4" x14ac:dyDescent="0.3">
      <c r="A35" s="14">
        <v>104</v>
      </c>
      <c r="B35" s="14" t="s">
        <v>59</v>
      </c>
      <c r="C35" s="14">
        <v>1057416</v>
      </c>
      <c r="D35" s="115">
        <f>Tabela5[[#This Row],[Liczba wystąpień]]</f>
        <v>1057416</v>
      </c>
    </row>
    <row r="36" spans="1:4" x14ac:dyDescent="0.3">
      <c r="A36"/>
      <c r="B36"/>
      <c r="C36"/>
    </row>
    <row r="37" spans="1:4" x14ac:dyDescent="0.3">
      <c r="A37"/>
      <c r="B37"/>
      <c r="C37"/>
    </row>
    <row r="38" spans="1:4" x14ac:dyDescent="0.3">
      <c r="A38" s="14">
        <v>107</v>
      </c>
      <c r="B38" s="14" t="s">
        <v>63</v>
      </c>
      <c r="C38" s="14">
        <v>204476</v>
      </c>
      <c r="D38" s="14">
        <v>204476</v>
      </c>
    </row>
    <row r="39" spans="1:4" x14ac:dyDescent="0.3">
      <c r="A39" s="14">
        <v>134</v>
      </c>
      <c r="B39" s="14" t="s">
        <v>95</v>
      </c>
      <c r="C39" s="14">
        <v>207864</v>
      </c>
      <c r="D39" s="14">
        <v>207864</v>
      </c>
    </row>
    <row r="40" spans="1:4" x14ac:dyDescent="0.3">
      <c r="A40" s="14">
        <v>121</v>
      </c>
      <c r="B40" s="14" t="s">
        <v>83</v>
      </c>
      <c r="C40" s="14">
        <v>217092</v>
      </c>
      <c r="D40" s="14">
        <v>217092</v>
      </c>
    </row>
    <row r="41" spans="1:4" x14ac:dyDescent="0.3">
      <c r="A41" s="14">
        <v>131</v>
      </c>
      <c r="B41" s="14" t="s">
        <v>92</v>
      </c>
      <c r="C41" s="14">
        <v>223330</v>
      </c>
      <c r="D41" s="14">
        <v>223330</v>
      </c>
    </row>
    <row r="42" spans="1:4" x14ac:dyDescent="0.3">
      <c r="A42" s="14">
        <v>114</v>
      </c>
      <c r="B42" s="14" t="s">
        <v>75</v>
      </c>
      <c r="C42" s="14">
        <v>231516</v>
      </c>
      <c r="D42" s="14">
        <v>231516</v>
      </c>
    </row>
    <row r="43" spans="1:4" x14ac:dyDescent="0.3">
      <c r="A43" s="14">
        <v>115</v>
      </c>
      <c r="B43" s="14" t="s">
        <v>76</v>
      </c>
      <c r="C43" s="14">
        <v>234817</v>
      </c>
      <c r="D43" s="14">
        <v>234817</v>
      </c>
    </row>
    <row r="44" spans="1:4" x14ac:dyDescent="0.3">
      <c r="A44" s="14">
        <v>112</v>
      </c>
      <c r="B44" s="14" t="s">
        <v>71</v>
      </c>
      <c r="C44" s="14">
        <v>235549</v>
      </c>
      <c r="D44" s="14">
        <v>235549</v>
      </c>
    </row>
    <row r="45" spans="1:4" x14ac:dyDescent="0.3">
      <c r="A45" s="14">
        <v>119</v>
      </c>
      <c r="B45" s="14" t="s">
        <v>81</v>
      </c>
      <c r="C45" s="14">
        <v>241836</v>
      </c>
      <c r="D45" s="14">
        <v>241836</v>
      </c>
    </row>
    <row r="46" spans="1:4" x14ac:dyDescent="0.3">
      <c r="A46" s="14">
        <v>103</v>
      </c>
      <c r="B46" s="14" t="s">
        <v>57</v>
      </c>
      <c r="C46" s="14">
        <v>246237</v>
      </c>
      <c r="D46" s="14">
        <v>246237</v>
      </c>
    </row>
    <row r="47" spans="1:4" x14ac:dyDescent="0.3">
      <c r="A47" s="14">
        <v>117</v>
      </c>
      <c r="B47" s="14" t="s">
        <v>79</v>
      </c>
      <c r="C47" s="14">
        <v>250481</v>
      </c>
      <c r="D47" s="14">
        <v>250481</v>
      </c>
    </row>
    <row r="48" spans="1:4" x14ac:dyDescent="0.3">
      <c r="A48" s="14">
        <v>116</v>
      </c>
      <c r="B48" s="14" t="s">
        <v>78</v>
      </c>
      <c r="C48" s="14">
        <v>254457</v>
      </c>
      <c r="D48" s="14">
        <v>254457</v>
      </c>
    </row>
    <row r="49" spans="1:4" x14ac:dyDescent="0.3">
      <c r="A49" s="14">
        <v>113</v>
      </c>
      <c r="B49" s="14" t="s">
        <v>73</v>
      </c>
      <c r="C49" s="14">
        <v>255200</v>
      </c>
      <c r="D49" s="14">
        <v>255200</v>
      </c>
    </row>
    <row r="50" spans="1:4" x14ac:dyDescent="0.3">
      <c r="A50" s="14">
        <v>109</v>
      </c>
      <c r="B50" s="14" t="s">
        <v>66</v>
      </c>
      <c r="C50" s="14">
        <v>270924</v>
      </c>
      <c r="D50" s="14">
        <v>270924</v>
      </c>
    </row>
    <row r="51" spans="1:4" x14ac:dyDescent="0.3">
      <c r="A51" s="14">
        <v>106</v>
      </c>
      <c r="B51" s="14" t="s">
        <v>62</v>
      </c>
      <c r="C51" s="14">
        <v>282256</v>
      </c>
      <c r="D51" s="14">
        <v>282256</v>
      </c>
    </row>
    <row r="52" spans="1:4" x14ac:dyDescent="0.3">
      <c r="A52" s="14">
        <v>128</v>
      </c>
      <c r="B52" s="14" t="s">
        <v>89</v>
      </c>
      <c r="C52" s="14">
        <v>287368</v>
      </c>
      <c r="D52" s="14">
        <v>287368</v>
      </c>
    </row>
    <row r="53" spans="1:4" x14ac:dyDescent="0.3">
      <c r="A53" s="14">
        <v>122</v>
      </c>
      <c r="B53" s="14" t="s">
        <v>84</v>
      </c>
      <c r="C53" s="14">
        <v>290055</v>
      </c>
      <c r="D53" s="14">
        <v>290055</v>
      </c>
    </row>
    <row r="54" spans="1:4" x14ac:dyDescent="0.3">
      <c r="A54" s="14">
        <v>120</v>
      </c>
      <c r="B54" s="14" t="s">
        <v>82</v>
      </c>
      <c r="C54" s="14">
        <v>290877</v>
      </c>
      <c r="D54" s="14">
        <v>290877</v>
      </c>
    </row>
    <row r="55" spans="1:4" x14ac:dyDescent="0.3">
      <c r="A55" s="14">
        <v>130</v>
      </c>
      <c r="B55" s="14" t="s">
        <v>91</v>
      </c>
      <c r="C55" s="14">
        <v>298975</v>
      </c>
      <c r="D55" s="14">
        <v>298975</v>
      </c>
    </row>
    <row r="56" spans="1:4" x14ac:dyDescent="0.3">
      <c r="A56" s="14">
        <v>108</v>
      </c>
      <c r="B56" s="14" t="s">
        <v>65</v>
      </c>
      <c r="C56" s="14">
        <v>313019</v>
      </c>
      <c r="D56" s="14">
        <v>313019</v>
      </c>
    </row>
    <row r="57" spans="1:4" x14ac:dyDescent="0.3">
      <c r="A57" s="14">
        <v>132</v>
      </c>
      <c r="B57" s="14" t="s">
        <v>93</v>
      </c>
      <c r="C57" s="14">
        <v>352407</v>
      </c>
      <c r="D57" s="14">
        <v>352407</v>
      </c>
    </row>
    <row r="58" spans="1:4" x14ac:dyDescent="0.3">
      <c r="A58" s="14">
        <v>129</v>
      </c>
      <c r="B58" s="14" t="s">
        <v>90</v>
      </c>
      <c r="C58" s="14">
        <v>379443</v>
      </c>
      <c r="D58" s="14">
        <v>379443</v>
      </c>
    </row>
    <row r="59" spans="1:4" x14ac:dyDescent="0.3">
      <c r="A59" s="14">
        <v>133</v>
      </c>
      <c r="B59" s="14" t="s">
        <v>94</v>
      </c>
      <c r="C59" s="14">
        <v>382910</v>
      </c>
      <c r="D59" s="14">
        <v>382910</v>
      </c>
    </row>
    <row r="60" spans="1:4" x14ac:dyDescent="0.3">
      <c r="A60" s="14">
        <v>102</v>
      </c>
      <c r="B60" s="14" t="s">
        <v>54</v>
      </c>
      <c r="C60" s="14">
        <v>386091</v>
      </c>
      <c r="D60" s="14">
        <v>386091</v>
      </c>
    </row>
    <row r="61" spans="1:4" x14ac:dyDescent="0.3">
      <c r="A61" s="14">
        <v>118</v>
      </c>
      <c r="B61" s="14" t="s">
        <v>80</v>
      </c>
      <c r="C61" s="14">
        <v>406839</v>
      </c>
      <c r="D61" s="14">
        <v>406839</v>
      </c>
    </row>
    <row r="62" spans="1:4" x14ac:dyDescent="0.3">
      <c r="A62" s="14">
        <v>110</v>
      </c>
      <c r="B62" s="14" t="s">
        <v>68</v>
      </c>
      <c r="C62" s="14">
        <v>430898</v>
      </c>
      <c r="D62" s="14">
        <v>430898</v>
      </c>
    </row>
    <row r="63" spans="1:4" x14ac:dyDescent="0.3">
      <c r="A63" s="14">
        <v>125</v>
      </c>
      <c r="B63" s="14" t="s">
        <v>87</v>
      </c>
      <c r="C63" s="14">
        <v>434454</v>
      </c>
      <c r="D63" s="14">
        <v>434454</v>
      </c>
    </row>
    <row r="64" spans="1:4" x14ac:dyDescent="0.3">
      <c r="A64" s="14">
        <v>124</v>
      </c>
      <c r="B64" s="14" t="s">
        <v>86</v>
      </c>
      <c r="C64" s="14">
        <v>435588</v>
      </c>
      <c r="D64" s="14">
        <v>435588</v>
      </c>
    </row>
    <row r="65" spans="1:4" x14ac:dyDescent="0.3">
      <c r="A65" s="14">
        <v>111</v>
      </c>
      <c r="B65" s="14" t="s">
        <v>69</v>
      </c>
      <c r="C65" s="14">
        <v>484686</v>
      </c>
      <c r="D65" s="14">
        <v>484686</v>
      </c>
    </row>
    <row r="66" spans="1:4" x14ac:dyDescent="0.3">
      <c r="A66" s="14">
        <v>105</v>
      </c>
      <c r="B66" s="14" t="s">
        <v>61</v>
      </c>
      <c r="C66" s="14">
        <v>497422</v>
      </c>
      <c r="D66" s="14">
        <v>497422</v>
      </c>
    </row>
    <row r="67" spans="1:4" x14ac:dyDescent="0.3">
      <c r="A67" s="14">
        <v>101</v>
      </c>
      <c r="B67" s="14" t="s">
        <v>52</v>
      </c>
      <c r="C67" s="14">
        <v>551161</v>
      </c>
      <c r="D67" s="14">
        <v>551161</v>
      </c>
    </row>
    <row r="68" spans="1:4" x14ac:dyDescent="0.3">
      <c r="A68" s="14">
        <v>126</v>
      </c>
      <c r="B68" s="14" t="s">
        <v>88</v>
      </c>
      <c r="C68" s="14">
        <v>583972</v>
      </c>
      <c r="D68" s="14">
        <v>583972</v>
      </c>
    </row>
    <row r="69" spans="1:4" x14ac:dyDescent="0.3">
      <c r="A69" s="14">
        <v>123</v>
      </c>
      <c r="B69" s="14" t="s">
        <v>85</v>
      </c>
      <c r="C69" s="14">
        <v>608044</v>
      </c>
      <c r="D69" s="14">
        <v>608044</v>
      </c>
    </row>
    <row r="70" spans="1:4" x14ac:dyDescent="0.3">
      <c r="A70" s="14">
        <v>127</v>
      </c>
      <c r="B70" s="14" t="s">
        <v>64</v>
      </c>
      <c r="C70" s="14">
        <v>612172</v>
      </c>
      <c r="D70" s="14">
        <v>612172</v>
      </c>
    </row>
    <row r="71" spans="1:4" x14ac:dyDescent="0.3">
      <c r="A71" s="14">
        <v>104</v>
      </c>
      <c r="B71" s="14" t="s">
        <v>59</v>
      </c>
      <c r="C71" s="14">
        <v>1057416</v>
      </c>
      <c r="D71" s="14">
        <v>1057416</v>
      </c>
    </row>
  </sheetData>
  <mergeCells count="11">
    <mergeCell ref="G6:Q6"/>
    <mergeCell ref="G1:Q1"/>
    <mergeCell ref="G2:Q2"/>
    <mergeCell ref="G3:Q3"/>
    <mergeCell ref="G4:Q4"/>
    <mergeCell ref="G5:Q5"/>
    <mergeCell ref="G11:Q11"/>
    <mergeCell ref="I13:Q13"/>
    <mergeCell ref="I14:Q14"/>
    <mergeCell ref="I15:Q15"/>
    <mergeCell ref="G17:Q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0AD0-BFC2-48EB-B0CA-B2F827E22121}">
  <dimension ref="A1:E29"/>
  <sheetViews>
    <sheetView workbookViewId="0">
      <selection activeCell="B27" sqref="B27"/>
    </sheetView>
  </sheetViews>
  <sheetFormatPr defaultColWidth="9.109375" defaultRowHeight="14.4" x14ac:dyDescent="0.3"/>
  <cols>
    <col min="1" max="1" width="9.109375" style="14"/>
    <col min="2" max="2" width="11.33203125" style="14" customWidth="1"/>
    <col min="3" max="4" width="10.44140625" style="14" customWidth="1"/>
    <col min="5" max="16384" width="9.109375" style="14"/>
  </cols>
  <sheetData>
    <row r="1" spans="1:5" x14ac:dyDescent="0.3">
      <c r="A1" s="119" t="s">
        <v>110</v>
      </c>
      <c r="B1" s="120"/>
      <c r="C1" s="120"/>
      <c r="D1" s="120"/>
      <c r="E1" s="121"/>
    </row>
    <row r="2" spans="1:5" ht="15" thickBot="1" x14ac:dyDescent="0.35">
      <c r="A2" s="122"/>
      <c r="B2" s="123"/>
      <c r="C2" s="123"/>
      <c r="D2" s="123"/>
      <c r="E2" s="124"/>
    </row>
    <row r="3" spans="1:5" ht="15" thickBot="1" x14ac:dyDescent="0.35"/>
    <row r="4" spans="1:5" ht="15" thickBot="1" x14ac:dyDescent="0.35">
      <c r="B4" s="168" t="s">
        <v>96</v>
      </c>
      <c r="C4" s="169"/>
      <c r="D4" s="170"/>
    </row>
    <row r="5" spans="1:5" x14ac:dyDescent="0.3">
      <c r="B5" s="57">
        <v>1</v>
      </c>
      <c r="C5" s="58">
        <v>2</v>
      </c>
      <c r="D5" s="59">
        <v>2</v>
      </c>
    </row>
    <row r="6" spans="1:5" x14ac:dyDescent="0.3">
      <c r="B6" s="60">
        <v>2</v>
      </c>
      <c r="C6" s="61">
        <v>2</v>
      </c>
      <c r="D6" s="62">
        <v>1</v>
      </c>
    </row>
    <row r="7" spans="1:5" ht="15" thickBot="1" x14ac:dyDescent="0.35">
      <c r="B7" s="63">
        <v>1</v>
      </c>
      <c r="C7" s="64">
        <v>2</v>
      </c>
      <c r="D7" s="65">
        <v>4</v>
      </c>
    </row>
    <row r="8" spans="1:5" ht="15" thickBot="1" x14ac:dyDescent="0.35"/>
    <row r="9" spans="1:5" ht="15" thickBot="1" x14ac:dyDescent="0.35">
      <c r="A9" s="152" t="s">
        <v>97</v>
      </c>
      <c r="B9" s="153"/>
      <c r="C9" s="153"/>
      <c r="D9" s="153"/>
      <c r="E9" s="154"/>
    </row>
    <row r="10" spans="1:5" ht="15" thickBot="1" x14ac:dyDescent="0.35"/>
    <row r="11" spans="1:5" ht="15" thickBot="1" x14ac:dyDescent="0.35">
      <c r="B11" s="165" t="s">
        <v>98</v>
      </c>
      <c r="C11" s="166"/>
      <c r="D11" s="167"/>
    </row>
    <row r="12" spans="1:5" x14ac:dyDescent="0.3">
      <c r="B12" s="66">
        <f t="array" ref="B12:D14">MINVERSE(B5:D7)</f>
        <v>-1.5</v>
      </c>
      <c r="C12" s="67">
        <v>1</v>
      </c>
      <c r="D12" s="68">
        <v>0.5</v>
      </c>
    </row>
    <row r="13" spans="1:5" x14ac:dyDescent="0.3">
      <c r="B13" s="69">
        <v>1.75</v>
      </c>
      <c r="C13" s="70">
        <v>-0.5</v>
      </c>
      <c r="D13" s="71">
        <v>-0.75</v>
      </c>
    </row>
    <row r="14" spans="1:5" ht="15" thickBot="1" x14ac:dyDescent="0.35">
      <c r="B14" s="72">
        <v>-0.5</v>
      </c>
      <c r="C14" s="73">
        <v>0</v>
      </c>
      <c r="D14" s="74">
        <v>0.5</v>
      </c>
    </row>
    <row r="15" spans="1:5" ht="15" thickBot="1" x14ac:dyDescent="0.35"/>
    <row r="16" spans="1:5" ht="15" thickBot="1" x14ac:dyDescent="0.35">
      <c r="A16" s="152" t="s">
        <v>99</v>
      </c>
      <c r="B16" s="153"/>
      <c r="C16" s="153"/>
      <c r="D16" s="153"/>
      <c r="E16" s="154"/>
    </row>
    <row r="17" spans="1:5" ht="15" thickBot="1" x14ac:dyDescent="0.35"/>
    <row r="18" spans="1:5" ht="15" thickBot="1" x14ac:dyDescent="0.35">
      <c r="B18" s="165" t="s">
        <v>100</v>
      </c>
      <c r="C18" s="166"/>
      <c r="D18" s="167"/>
    </row>
    <row r="19" spans="1:5" x14ac:dyDescent="0.3">
      <c r="B19" s="66">
        <f t="array" ref="B19:D21">MMULT(B5:D7,B12:D14)</f>
        <v>1</v>
      </c>
      <c r="C19" s="67">
        <v>0</v>
      </c>
      <c r="D19" s="68">
        <v>0</v>
      </c>
    </row>
    <row r="20" spans="1:5" x14ac:dyDescent="0.3">
      <c r="B20" s="69">
        <v>0</v>
      </c>
      <c r="C20" s="70">
        <v>1</v>
      </c>
      <c r="D20" s="71">
        <v>0</v>
      </c>
    </row>
    <row r="21" spans="1:5" ht="15" thickBot="1" x14ac:dyDescent="0.35">
      <c r="B21" s="72">
        <v>0</v>
      </c>
      <c r="C21" s="73">
        <v>0</v>
      </c>
      <c r="D21" s="74">
        <v>1</v>
      </c>
    </row>
    <row r="22" spans="1:5" ht="15" thickBot="1" x14ac:dyDescent="0.35"/>
    <row r="23" spans="1:5" x14ac:dyDescent="0.3">
      <c r="A23" s="119" t="s">
        <v>101</v>
      </c>
      <c r="B23" s="120"/>
      <c r="C23" s="120"/>
      <c r="D23" s="120"/>
      <c r="E23" s="121"/>
    </row>
    <row r="24" spans="1:5" ht="15" thickBot="1" x14ac:dyDescent="0.35">
      <c r="A24" s="122"/>
      <c r="B24" s="123"/>
      <c r="C24" s="123"/>
      <c r="D24" s="123"/>
      <c r="E24" s="124"/>
    </row>
    <row r="25" spans="1:5" ht="15" thickBot="1" x14ac:dyDescent="0.35"/>
    <row r="26" spans="1:5" ht="15" thickBot="1" x14ac:dyDescent="0.35">
      <c r="B26" s="165" t="s">
        <v>102</v>
      </c>
      <c r="C26" s="166"/>
      <c r="D26" s="167"/>
    </row>
    <row r="27" spans="1:5" x14ac:dyDescent="0.3">
      <c r="B27" s="66">
        <f t="array" ref="B27:D29">B5:D7+B19:D21</f>
        <v>2</v>
      </c>
      <c r="C27" s="67">
        <v>2</v>
      </c>
      <c r="D27" s="68">
        <v>2</v>
      </c>
    </row>
    <row r="28" spans="1:5" x14ac:dyDescent="0.3">
      <c r="B28" s="69">
        <v>2</v>
      </c>
      <c r="C28" s="70">
        <v>3</v>
      </c>
      <c r="D28" s="71">
        <v>1</v>
      </c>
    </row>
    <row r="29" spans="1:5" ht="15" thickBot="1" x14ac:dyDescent="0.35">
      <c r="B29" s="72">
        <v>1</v>
      </c>
      <c r="C29" s="73">
        <v>2</v>
      </c>
      <c r="D29" s="74">
        <v>5</v>
      </c>
    </row>
  </sheetData>
  <mergeCells count="8">
    <mergeCell ref="A23:E24"/>
    <mergeCell ref="B26:D26"/>
    <mergeCell ref="A1:E2"/>
    <mergeCell ref="B4:D4"/>
    <mergeCell ref="A9:E9"/>
    <mergeCell ref="B11:D11"/>
    <mergeCell ref="A16:E16"/>
    <mergeCell ref="B18:D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73F1-62A8-41AA-A774-ACA4A4DEF78C}">
  <dimension ref="A1:P22"/>
  <sheetViews>
    <sheetView topLeftCell="B1" workbookViewId="0">
      <selection activeCell="F11" sqref="F11"/>
    </sheetView>
  </sheetViews>
  <sheetFormatPr defaultColWidth="9.109375" defaultRowHeight="14.4" x14ac:dyDescent="0.3"/>
  <cols>
    <col min="1" max="1" width="14.33203125" style="14" customWidth="1"/>
    <col min="2" max="2" width="11.109375" style="14" customWidth="1"/>
    <col min="3" max="3" width="9.109375" style="14"/>
    <col min="4" max="4" width="9.5546875" style="14" customWidth="1"/>
    <col min="5" max="16384" width="9.109375" style="14"/>
  </cols>
  <sheetData>
    <row r="1" spans="1:16" ht="15" thickBot="1" x14ac:dyDescent="0.35">
      <c r="A1" s="14" t="s">
        <v>111</v>
      </c>
      <c r="B1" s="14" t="s">
        <v>10</v>
      </c>
      <c r="C1" s="78" t="s">
        <v>134</v>
      </c>
      <c r="D1" s="14" t="s">
        <v>112</v>
      </c>
      <c r="G1" s="156" t="s">
        <v>103</v>
      </c>
      <c r="H1" s="157"/>
      <c r="I1" s="157"/>
      <c r="J1" s="157"/>
      <c r="K1" s="157"/>
      <c r="L1" s="157"/>
      <c r="M1" s="157"/>
      <c r="N1" s="157"/>
      <c r="O1" s="157"/>
      <c r="P1" s="158"/>
    </row>
    <row r="2" spans="1:16" ht="15" thickBot="1" x14ac:dyDescent="0.35">
      <c r="A2" s="14" t="s">
        <v>113</v>
      </c>
      <c r="B2" s="77">
        <v>44484</v>
      </c>
      <c r="C2" s="14">
        <v>3.9413</v>
      </c>
      <c r="D2" s="14">
        <v>0.03</v>
      </c>
      <c r="G2" s="156" t="s">
        <v>104</v>
      </c>
      <c r="H2" s="157"/>
      <c r="I2" s="157"/>
      <c r="J2" s="157"/>
      <c r="K2" s="157"/>
      <c r="L2" s="157"/>
      <c r="M2" s="157"/>
      <c r="N2" s="157"/>
      <c r="O2" s="157"/>
      <c r="P2" s="158"/>
    </row>
    <row r="3" spans="1:16" ht="15" thickBot="1" x14ac:dyDescent="0.35">
      <c r="A3" s="14" t="s">
        <v>114</v>
      </c>
      <c r="B3" s="77">
        <v>44483</v>
      </c>
      <c r="C3" s="14">
        <v>3.9403000000000001</v>
      </c>
      <c r="D3" s="14">
        <v>-0.59</v>
      </c>
      <c r="G3" s="156" t="s">
        <v>105</v>
      </c>
      <c r="H3" s="157"/>
      <c r="I3" s="157"/>
      <c r="J3" s="157"/>
      <c r="K3" s="157"/>
      <c r="L3" s="157"/>
      <c r="M3" s="157"/>
      <c r="N3" s="157"/>
      <c r="O3" s="157"/>
      <c r="P3" s="158"/>
    </row>
    <row r="4" spans="1:16" ht="15" thickBot="1" x14ac:dyDescent="0.35">
      <c r="A4" s="14" t="s">
        <v>115</v>
      </c>
      <c r="B4" s="77">
        <v>44482</v>
      </c>
      <c r="C4" s="14">
        <v>3.9638</v>
      </c>
      <c r="D4" s="14">
        <v>-7.0000000000000007E-2</v>
      </c>
      <c r="G4" s="171" t="s">
        <v>106</v>
      </c>
      <c r="H4" s="171"/>
      <c r="I4" s="171"/>
      <c r="J4" s="171"/>
      <c r="K4" s="171"/>
      <c r="L4" s="172"/>
      <c r="M4" s="75">
        <f>AVERAGEIF(Tabela4[[#All],[Zmiana]],"&gt;0",Tabela4[[#All],[Zmiana]])</f>
        <v>0.47153846153846146</v>
      </c>
    </row>
    <row r="5" spans="1:16" ht="15" thickBot="1" x14ac:dyDescent="0.35">
      <c r="A5" s="14" t="s">
        <v>116</v>
      </c>
      <c r="B5" s="77">
        <v>44481</v>
      </c>
      <c r="C5" s="14">
        <v>3.9664000000000001</v>
      </c>
      <c r="D5" s="14">
        <v>-0.5</v>
      </c>
      <c r="G5" s="171" t="s">
        <v>107</v>
      </c>
      <c r="H5" s="171"/>
      <c r="I5" s="171"/>
      <c r="J5" s="171"/>
      <c r="K5" s="171"/>
      <c r="L5" s="172"/>
      <c r="M5" s="76">
        <f>AVERAGEIF(Tabela4[[#All],[Zmiana]],"&lt;0",Tabela4[[#All],[Zmiana]])</f>
        <v>-0.67571428571428582</v>
      </c>
    </row>
    <row r="6" spans="1:16" ht="15" thickBot="1" x14ac:dyDescent="0.35">
      <c r="A6" s="14" t="s">
        <v>117</v>
      </c>
      <c r="B6" s="77">
        <v>44480</v>
      </c>
      <c r="C6" s="14">
        <v>3.9862000000000002</v>
      </c>
      <c r="D6" s="14">
        <v>0.22</v>
      </c>
      <c r="G6" s="171" t="s">
        <v>108</v>
      </c>
      <c r="H6" s="171"/>
      <c r="I6" s="171"/>
      <c r="J6" s="171"/>
      <c r="K6" s="171"/>
      <c r="L6" s="172"/>
      <c r="M6" s="75">
        <f>COUNTIF(Tabela4[[#All],[Zmiana]],"&lt;0")</f>
        <v>7</v>
      </c>
    </row>
    <row r="7" spans="1:16" ht="15" thickBot="1" x14ac:dyDescent="0.35">
      <c r="A7" s="14" t="s">
        <v>118</v>
      </c>
      <c r="B7" s="77">
        <v>44477</v>
      </c>
      <c r="C7" s="14">
        <v>3.9775</v>
      </c>
      <c r="D7" s="14">
        <v>1.1200000000000001</v>
      </c>
      <c r="G7" s="116" t="s">
        <v>109</v>
      </c>
      <c r="H7" s="117"/>
      <c r="I7" s="117"/>
      <c r="J7" s="117"/>
      <c r="K7" s="117"/>
      <c r="L7" s="117"/>
      <c r="M7" s="117"/>
      <c r="N7" s="117"/>
      <c r="O7" s="117"/>
      <c r="P7" s="118"/>
    </row>
    <row r="8" spans="1:16" x14ac:dyDescent="0.3">
      <c r="A8" s="14" t="s">
        <v>119</v>
      </c>
      <c r="B8" s="77">
        <v>44476</v>
      </c>
      <c r="C8" s="14">
        <v>3.9333999999999998</v>
      </c>
      <c r="D8" s="14">
        <v>-1.65</v>
      </c>
    </row>
    <row r="9" spans="1:16" x14ac:dyDescent="0.3">
      <c r="A9" s="14" t="s">
        <v>120</v>
      </c>
      <c r="B9" s="77">
        <v>44475</v>
      </c>
      <c r="C9" s="14">
        <v>3.9992000000000001</v>
      </c>
      <c r="D9" s="14">
        <v>0.77</v>
      </c>
    </row>
    <row r="10" spans="1:16" x14ac:dyDescent="0.3">
      <c r="A10" s="14" t="s">
        <v>121</v>
      </c>
      <c r="B10" s="77">
        <v>44474</v>
      </c>
      <c r="C10" s="14">
        <v>3.9687999999999999</v>
      </c>
      <c r="D10" s="14">
        <v>0.81</v>
      </c>
    </row>
    <row r="11" spans="1:16" x14ac:dyDescent="0.3">
      <c r="A11" s="14" t="s">
        <v>122</v>
      </c>
      <c r="B11" s="77">
        <v>44473</v>
      </c>
      <c r="C11" s="14">
        <v>3.9367999999999999</v>
      </c>
      <c r="D11" s="14">
        <v>-0.78</v>
      </c>
    </row>
    <row r="12" spans="1:16" x14ac:dyDescent="0.3">
      <c r="A12" s="14" t="s">
        <v>123</v>
      </c>
      <c r="B12" s="77">
        <v>44470</v>
      </c>
      <c r="C12" s="14">
        <v>3.9678</v>
      </c>
      <c r="D12" s="14">
        <v>-0.62</v>
      </c>
    </row>
    <row r="13" spans="1:16" x14ac:dyDescent="0.3">
      <c r="A13" s="14" t="s">
        <v>124</v>
      </c>
      <c r="B13" s="77">
        <v>44469</v>
      </c>
      <c r="C13" s="14">
        <v>3.9925000000000002</v>
      </c>
      <c r="D13" s="14">
        <v>0.61</v>
      </c>
    </row>
    <row r="14" spans="1:16" x14ac:dyDescent="0.3">
      <c r="A14" s="14" t="s">
        <v>125</v>
      </c>
      <c r="B14" s="77">
        <v>44468</v>
      </c>
      <c r="C14" s="14">
        <v>3.9683999999999999</v>
      </c>
      <c r="D14" s="14">
        <v>0.35</v>
      </c>
    </row>
    <row r="15" spans="1:16" x14ac:dyDescent="0.3">
      <c r="A15" s="14" t="s">
        <v>126</v>
      </c>
      <c r="B15" s="77">
        <v>44467</v>
      </c>
      <c r="C15" s="14">
        <v>3.9546000000000001</v>
      </c>
      <c r="D15" s="14">
        <v>0.69</v>
      </c>
    </row>
    <row r="16" spans="1:16" x14ac:dyDescent="0.3">
      <c r="A16" s="14" t="s">
        <v>127</v>
      </c>
      <c r="B16" s="77">
        <v>44466</v>
      </c>
      <c r="C16" s="14">
        <v>3.9276</v>
      </c>
      <c r="D16" s="14">
        <v>0.02</v>
      </c>
    </row>
    <row r="17" spans="1:4" x14ac:dyDescent="0.3">
      <c r="A17" s="14" t="s">
        <v>128</v>
      </c>
      <c r="B17" s="77">
        <v>44463</v>
      </c>
      <c r="C17" s="14">
        <v>3.9268000000000001</v>
      </c>
      <c r="D17" s="14">
        <v>0.03</v>
      </c>
    </row>
    <row r="18" spans="1:4" x14ac:dyDescent="0.3">
      <c r="A18" s="14" t="s">
        <v>129</v>
      </c>
      <c r="B18" s="77">
        <v>44462</v>
      </c>
      <c r="C18" s="14">
        <v>3.9256000000000002</v>
      </c>
      <c r="D18" s="14">
        <v>-0.52</v>
      </c>
    </row>
    <row r="19" spans="1:4" x14ac:dyDescent="0.3">
      <c r="A19" s="14" t="s">
        <v>130</v>
      </c>
      <c r="B19" s="77">
        <v>44461</v>
      </c>
      <c r="C19" s="14">
        <v>3.9460000000000002</v>
      </c>
      <c r="D19" s="14">
        <v>0.31</v>
      </c>
    </row>
    <row r="20" spans="1:4" x14ac:dyDescent="0.3">
      <c r="A20" s="14" t="s">
        <v>131</v>
      </c>
      <c r="B20" s="77">
        <v>44460</v>
      </c>
      <c r="C20" s="14">
        <v>3.9337</v>
      </c>
      <c r="D20" s="14">
        <v>0.14000000000000001</v>
      </c>
    </row>
    <row r="21" spans="1:4" x14ac:dyDescent="0.3">
      <c r="A21" s="14" t="s">
        <v>132</v>
      </c>
      <c r="B21" s="77">
        <v>44459</v>
      </c>
      <c r="C21" s="14">
        <v>3.9281999999999999</v>
      </c>
      <c r="D21" s="14">
        <v>1.03</v>
      </c>
    </row>
    <row r="22" spans="1:4" x14ac:dyDescent="0.3">
      <c r="A22" s="14" t="s">
        <v>133</v>
      </c>
      <c r="B22" s="77">
        <v>44456</v>
      </c>
      <c r="C22" s="14">
        <v>3.8881999999999999</v>
      </c>
      <c r="D22" s="14">
        <v>0</v>
      </c>
    </row>
  </sheetData>
  <mergeCells count="7">
    <mergeCell ref="G7:P7"/>
    <mergeCell ref="G1:P1"/>
    <mergeCell ref="G2:P2"/>
    <mergeCell ref="G3:P3"/>
    <mergeCell ref="G4:L4"/>
    <mergeCell ref="G5:L5"/>
    <mergeCell ref="G6:L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Zadania 1</vt:lpstr>
      <vt:lpstr>Zadania 2</vt:lpstr>
      <vt:lpstr>Zadania 3</vt:lpstr>
      <vt:lpstr>Zadania 4</vt:lpstr>
      <vt:lpstr>Zadanie 5</vt:lpstr>
      <vt:lpstr>Zadania 6</vt:lpstr>
      <vt:lpstr>Zadanie 7</vt:lpstr>
      <vt:lpstr>Zadanie 8</vt:lpstr>
      <vt:lpstr>Zadanie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Wieroński</dc:creator>
  <cp:lastModifiedBy>Komputer Komputer</cp:lastModifiedBy>
  <dcterms:created xsi:type="dcterms:W3CDTF">2015-06-05T18:19:34Z</dcterms:created>
  <dcterms:modified xsi:type="dcterms:W3CDTF">2021-12-19T17:59:49Z</dcterms:modified>
</cp:coreProperties>
</file>