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table+xml" PartName="/xl/tables/table13.xml"/>
  <Override ContentType="application/vnd.openxmlformats-officedocument.spreadsheetml.table+xml" PartName="/xl/tables/table4.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table+xml" PartName="/xl/tables/table6.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5.xml"/>
  <Override ContentType="application/vnd.openxmlformats-officedocument.spreadsheetml.table+xml" PartName="/xl/tables/table3.xml"/>
  <Override ContentType="application/vnd.openxmlformats-officedocument.spreadsheetml.table+xml" PartName="/xl/tables/table10.xml"/>
  <Override ContentType="application/vnd.openxmlformats-officedocument.spreadsheetml.table+xml" PartName="/xl/tables/table7.xml"/>
  <Override ContentType="application/vnd.openxmlformats-officedocument.spreadsheetml.table+xml" PartName="/xl/tables/table14.xml"/>
  <Override ContentType="application/vnd.openxmlformats-officedocument.spreadsheetml.table+xml" PartName="/xl/tables/table12.xml"/>
  <Override ContentType="application/vnd.openxmlformats-officedocument.spreadsheetml.table+xml" PartName="/xl/tables/table9.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drawingml.chart+xml" PartName="/xl/charts/chart7.xml"/>
  <Override ContentType="application/vnd.openxmlformats-officedocument.drawingml.chart+xml" PartName="/xl/charts/chart27.xml"/>
  <Override ContentType="application/vnd.openxmlformats-officedocument.drawingml.chart+xml" PartName="/xl/charts/chart14.xml"/>
  <Override ContentType="application/vnd.openxmlformats-officedocument.drawingml.chart+xml" PartName="/xl/charts/chart30.xml"/>
  <Override ContentType="application/vnd.openxmlformats-officedocument.drawingml.chart+xml" PartName="/xl/charts/chart18.xml"/>
  <Override ContentType="application/vnd.openxmlformats-officedocument.drawingml.chart+xml" PartName="/xl/charts/chart13.xml"/>
  <Override ContentType="application/vnd.openxmlformats-officedocument.drawingml.chart+xml" PartName="/xl/charts/chart31.xml"/>
  <Override ContentType="application/vnd.openxmlformats-officedocument.drawingml.chart+xml" PartName="/xl/charts/chart26.xml"/>
  <Override ContentType="application/vnd.openxmlformats-officedocument.drawingml.chart+xml" PartName="/xl/charts/chart2.xml"/>
  <Override ContentType="application/vnd.openxmlformats-officedocument.drawingml.chart+xml" PartName="/xl/charts/chart22.xml"/>
  <Override ContentType="application/vnd.openxmlformats-officedocument.drawingml.chart+xml" PartName="/xl/charts/chart8.xml"/>
  <Override ContentType="application/vnd.openxmlformats-officedocument.drawingml.chart+xml" PartName="/xl/charts/chart17.xml"/>
  <Override ContentType="application/vnd.openxmlformats-officedocument.drawingml.chart+xml" PartName="/xl/charts/chart25.xml"/>
  <Override ContentType="application/vnd.openxmlformats-officedocument.drawingml.chart+xml" PartName="/xl/charts/chart12.xml"/>
  <Override ContentType="application/vnd.openxmlformats-officedocument.drawingml.chart+xml" PartName="/xl/charts/chart21.xml"/>
  <Override ContentType="application/vnd.openxmlformats-officedocument.drawingml.chart+xml" PartName="/xl/charts/chart3.xml"/>
  <Override ContentType="application/vnd.openxmlformats-officedocument.drawingml.chart+xml" PartName="/xl/charts/chart16.xml"/>
  <Override ContentType="application/vnd.openxmlformats-officedocument.drawingml.chart+xml" PartName="/xl/charts/chart11.xml"/>
  <Override ContentType="application/vnd.openxmlformats-officedocument.drawingml.chart+xml" PartName="/xl/charts/chart29.xml"/>
  <Override ContentType="application/vnd.openxmlformats-officedocument.drawingml.chart+xml" PartName="/xl/charts/chart4.xml"/>
  <Override ContentType="application/vnd.openxmlformats-officedocument.drawingml.chart+xml" PartName="/xl/charts/chart20.xml"/>
  <Override ContentType="application/vnd.openxmlformats-officedocument.drawingml.chart+xml" PartName="/xl/charts/chart24.xml"/>
  <Override ContentType="application/vnd.openxmlformats-officedocument.drawingml.chart+xml" PartName="/xl/charts/chart1.xml"/>
  <Override ContentType="application/vnd.openxmlformats-officedocument.drawingml.chart+xml" PartName="/xl/charts/chart28.xml"/>
  <Override ContentType="application/vnd.openxmlformats-officedocument.drawingml.chart+xml" PartName="/xl/charts/chart10.xml"/>
  <Override ContentType="application/vnd.openxmlformats-officedocument.drawingml.chart+xml" PartName="/xl/charts/chart6.xml"/>
  <Override ContentType="application/vnd.openxmlformats-officedocument.drawingml.chart+xml" PartName="/xl/charts/chart15.xml"/>
  <Override ContentType="application/vnd.openxmlformats-officedocument.drawingml.chart+xml" PartName="/xl/charts/chart9.xml"/>
  <Override ContentType="application/vnd.openxmlformats-officedocument.drawingml.chart+xml" PartName="/xl/charts/chart19.xml"/>
  <Override ContentType="application/vnd.openxmlformats-officedocument.drawingml.chart+xml" PartName="/xl/charts/chart5.xml"/>
  <Override ContentType="application/vnd.openxmlformats-officedocument.drawingml.chart+xml" PartName="/xl/charts/chart23.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Wstęp" sheetId="1" r:id="rId4"/>
    <sheet state="visible" name="Aktywa" sheetId="2" r:id="rId5"/>
    <sheet state="hidden" name="Arkusz4" sheetId="3" r:id="rId6"/>
    <sheet state="visible" name="Pasywa" sheetId="4" r:id="rId7"/>
    <sheet state="visible" name="Struktura majątkowo-kapitałowa" sheetId="5" r:id="rId8"/>
    <sheet state="visible" name="Rachunek zysków i strat" sheetId="6" r:id="rId9"/>
    <sheet state="visible" name="Przepływy pieniężne" sheetId="7" r:id="rId10"/>
    <sheet state="visible" name="Wskaźniki" sheetId="8" r:id="rId11"/>
    <sheet state="visible" name="Wnioski" sheetId="9" r:id="rId12"/>
  </sheets>
  <definedNames>
    <definedName localSheetId="6" name="ExternalData_1">'Przepływy pieniężne'!$A$1:$D$43</definedName>
    <definedName localSheetId="5" name="ExternalData_1">'Rachunek zysków i strat'!$A$1:$B$24</definedName>
    <definedName localSheetId="1" name="ExternalData_1">Aktywa!$B$2:$C$17</definedName>
  </definedNames>
  <calcPr/>
  <extLst>
    <ext uri="GoogleSheetsCustomDataVersion1">
      <go:sheetsCustomData xmlns:go="http://customooxmlschemas.google.com/" r:id="rId13" roundtripDataSignature="AMtx7mjvLwOb5RwfeHK417GlhvEyswTgwg=="/>
    </ext>
  </extLst>
</workbook>
</file>

<file path=xl/sharedStrings.xml><?xml version="1.0" encoding="utf-8"?>
<sst xmlns="http://schemas.openxmlformats.org/spreadsheetml/2006/main" count="473" uniqueCount="329">
  <si>
    <t>Analiza Finansowa</t>
  </si>
  <si>
    <t>Nazwa Firmy</t>
  </si>
  <si>
    <t>ATLANTA POLAND SPÓŁKA AKCYJNA (ATP)</t>
  </si>
  <si>
    <t>Branża</t>
  </si>
  <si>
    <t>Żywność</t>
  </si>
  <si>
    <t>Lata analizy</t>
  </si>
  <si>
    <t>2019 - 2021</t>
  </si>
  <si>
    <t>Autorzy</t>
  </si>
  <si>
    <t>Dorota Więcek, Mateusz Strojek, Beata Skorus</t>
  </si>
  <si>
    <t>AKTYWA</t>
  </si>
  <si>
    <t>2019</t>
  </si>
  <si>
    <t>2020</t>
  </si>
  <si>
    <t>2021</t>
  </si>
  <si>
    <t>Wskaźnik dynamiki aktywów ogółem</t>
  </si>
  <si>
    <t>I. Aktywa trwałe</t>
  </si>
  <si>
    <t>1. Rzeczowe aktywa trwałe</t>
  </si>
  <si>
    <t>Rok bazowy 2019</t>
  </si>
  <si>
    <t>2. Aktywa z tytułu prawa użytkowania</t>
  </si>
  <si>
    <t>Liczone łańcuchowo</t>
  </si>
  <si>
    <t>3. Wartości niematerialne</t>
  </si>
  <si>
    <t>II. Aktywa obrotowe</t>
  </si>
  <si>
    <t>4. Aktywa z tytułu odroczonego podatku dochodowego</t>
  </si>
  <si>
    <t>5. Inwestycje długoterminowe</t>
  </si>
  <si>
    <t>6. Należności długoterminowe pozostałe</t>
  </si>
  <si>
    <t>Wsk. udziału aktywów trwałych - wskaźniki relacji</t>
  </si>
  <si>
    <t>1. Zapasy</t>
  </si>
  <si>
    <t>wsk. udziału akt. trwałych</t>
  </si>
  <si>
    <t>2. Należności handlowe</t>
  </si>
  <si>
    <t>wsk. udziału aktywów obrotowych</t>
  </si>
  <si>
    <t>3. Należności z tytułu podatku dochodowego</t>
  </si>
  <si>
    <t>wsk. unieruchomienia majątku</t>
  </si>
  <si>
    <t>4. Należności krótkoterminowe pozostałe</t>
  </si>
  <si>
    <t>5. Aktywa finansowe</t>
  </si>
  <si>
    <t>6. Środki pieniężne i ich ekwiwalenty</t>
  </si>
  <si>
    <t>Pozostałe wskaźniki</t>
  </si>
  <si>
    <t>Aktywa razem</t>
  </si>
  <si>
    <t>Udział WNIP w aktywach ogółem</t>
  </si>
  <si>
    <t>Udział rzeczowych aktywów trwałych ogółem</t>
  </si>
  <si>
    <t>Struktura pionowa (całościowa)</t>
  </si>
  <si>
    <t>Udział należności długoterminowych w aktywach ogółem</t>
  </si>
  <si>
    <t>Udział inwestycji długoterminowych w aktywach ogółem</t>
  </si>
  <si>
    <t>Udział długoterminowych rozl. międzyokr. w aktywach ogółem</t>
  </si>
  <si>
    <t>Udział zapasów w aktywach ogółem</t>
  </si>
  <si>
    <t>Udział należności w aktywach ogółem</t>
  </si>
  <si>
    <t>Struktura pionowa w konkretnej grupie aktywów</t>
  </si>
  <si>
    <t>Struktura pozioma - tempo zmian (jeden rok bazowy)</t>
  </si>
  <si>
    <t>Struktura pozioma (dynamika) - bazowy okres 2019</t>
  </si>
  <si>
    <t>Struktura pozioma (dynamika) - wskaźnik łańcuchowy</t>
  </si>
  <si>
    <t>Wnioski:</t>
  </si>
  <si>
    <t>1. Z roku na rok aktywa rosną, przedsiębiorstwo powiększa swoje aktywa. Jest to zjawisko pozytywne.</t>
  </si>
  <si>
    <t>2. Aktywa obrotowe przewyższają aktywa trwałe, taki stan rzeczy świadczy o elastyczności przedsiębiorstwa i zdolności do przeprowadzania zmian w zakresie restrukturyzacji majątku. Mniejsza część kapitału jest związana
długookresowo co powoduje spadek kosztów stałych.</t>
  </si>
  <si>
    <t>3. Udział procentowy aktywów obrotowych i stałych nie zmienia się.</t>
  </si>
  <si>
    <t>4. Wskaźnik unieruchomienia majątku jest na dobrym poziomie dla firmy.</t>
  </si>
  <si>
    <t>5. Udział zapasów w aktywach ogółem jest wysoki, może to sugerować, że firma ma dużo towarów, które nie są sprzedawane tak szybko, jakby chciała. Może to prowadzić do problemów z utrzymaniem płynności finansowej i oznaczać, że firma traci pieniądze z tytułu utrzymywania zapasów.</t>
  </si>
  <si>
    <t>6. Wszystkie "pozostałe wskaźniki" mają charakter stały.</t>
  </si>
  <si>
    <t>DO WYKRESÓW</t>
  </si>
  <si>
    <t xml:space="preserve"> Należności handlowe</t>
  </si>
  <si>
    <t xml:space="preserve"> Rzeczowe aktywa trwałe</t>
  </si>
  <si>
    <t xml:space="preserve"> Środki pieniężne i ich ekwiwalenty</t>
  </si>
  <si>
    <t xml:space="preserve"> Należności krótkoterminowe pozostałe</t>
  </si>
  <si>
    <t xml:space="preserve"> Wartości niematerialne</t>
  </si>
  <si>
    <t xml:space="preserve"> Aktywa z tytułu prawa użytkowania</t>
  </si>
  <si>
    <t xml:space="preserve"> Należności długoterminowe pozostałe</t>
  </si>
  <si>
    <t xml:space="preserve"> Inwestycje długoterminowe</t>
  </si>
  <si>
    <t xml:space="preserve"> Aktywa finansowe</t>
  </si>
  <si>
    <t xml:space="preserve"> Aktywa z tytułu odroczonego podatku dochodowego</t>
  </si>
  <si>
    <t xml:space="preserve"> Należności z tytułu podatku dochodowego</t>
  </si>
  <si>
    <t>PASYWA</t>
  </si>
  <si>
    <t>I. Kapitał ( fundusz) własny</t>
  </si>
  <si>
    <t>Wskaźnik dynamiki pasywów ogółem</t>
  </si>
  <si>
    <t>1. Kapitał podstawowy</t>
  </si>
  <si>
    <t>&lt;- jest tak samo jak u aktywów, gdyż pasywa = aktywa w każdym roku</t>
  </si>
  <si>
    <t>2. Kapitał zapasowy ze sprzedaży akcji powyżej ceny
nominalnej</t>
  </si>
  <si>
    <t>3. Kapitał zapasowy</t>
  </si>
  <si>
    <t>4. Kapitał z emisji opcji dla kadry zarządzającej</t>
  </si>
  <si>
    <t>5. Pozostały kapitał rezerwowy</t>
  </si>
  <si>
    <t>II. Zobowiązania długoterminowe</t>
  </si>
  <si>
    <t>III. Zobowiązania krótkoterminowe</t>
  </si>
  <si>
    <t>6. Zyski zatrzymane</t>
  </si>
  <si>
    <t>7. Zysk netto</t>
  </si>
  <si>
    <t>1. Kredyty i pożyczki</t>
  </si>
  <si>
    <t>Stopień wyposażenia przedsiębiorstwa w kapitał własny</t>
  </si>
  <si>
    <t>2. Rezerwa z tytułu odroczonego podatku dochodowego</t>
  </si>
  <si>
    <t>Stopień wyposażenia przedsiębiorstwa zobowiązaniami</t>
  </si>
  <si>
    <t>3. Zobowiązania długoterminowe inne</t>
  </si>
  <si>
    <t>Stopień wyposażenia przedsiębiorstwa w kapitał stały</t>
  </si>
  <si>
    <t>Kapitał ( fundusz) własny</t>
  </si>
  <si>
    <t>Zobowiązania krótkoterminowe</t>
  </si>
  <si>
    <t>Zobowiązania długoterminowe</t>
  </si>
  <si>
    <t>4. Rezerwa na świadczenia pracownicze</t>
  </si>
  <si>
    <t>Udział rezerw w pasywach ogółem</t>
  </si>
  <si>
    <t>Udział zob. długoterminowych w pasywach ogółem</t>
  </si>
  <si>
    <t>Udział zob. krótkoterminowych w pasywach ogółem</t>
  </si>
  <si>
    <t>2. Zobowiązania handlowe</t>
  </si>
  <si>
    <t>Udział rozliczeń międzyokr. w pasywach ogółem</t>
  </si>
  <si>
    <t>3. Zobowiązania z tytułu podatku dochodowego</t>
  </si>
  <si>
    <t>Wskaźnik samofinansowania</t>
  </si>
  <si>
    <t>4. Pozostałe zobowiązania oraz inne rezerwy krótkoterminowe</t>
  </si>
  <si>
    <t>5. Rezerwa na świadczenia pracownicze</t>
  </si>
  <si>
    <t>Pasywa razem</t>
  </si>
  <si>
    <t>Uzupełnienie do bilansu</t>
  </si>
  <si>
    <t>Razem rezerwy krótkoterminowe</t>
  </si>
  <si>
    <t>&lt;- nota 25 ze sprawozdania finansowego</t>
  </si>
  <si>
    <t>Razem rezerwy długoterminowe</t>
  </si>
  <si>
    <t>Struktura pionowa pasywów (do całości)</t>
  </si>
  <si>
    <t>Struktura pionowa pasywów (do poszczególnych składników pasywów)</t>
  </si>
  <si>
    <t>Struktura pozioma - tempo zmian (jeden rok bazowy - 2019)</t>
  </si>
  <si>
    <t>1. Nasza firma jest w ok. 55% finansowana z kapitałów obcych, a w 44% z kapitałów własnych.</t>
  </si>
  <si>
    <t>2. Wzorcowa relacja kapitału własnego do kapitału obcego wynosi 2:1 jednak ze względu na konieczność korzystania z finansowania obcego dopuszcza się proporcję 1:1 a nawet 1:2.  W przypadku naszej firmy ta relacja jest pomiędzy 1:1 a 1:2, nie jest więc ona korzystna.</t>
  </si>
  <si>
    <t>3. W 2019 obserwujemy dużo zobowiązań długoterminowych a w 2020 i 2021 bardzo mały. Jest to spowodowane faktem, że w 2020 i 2021 roku nie mieliśmy żadnych kredytów długoterminowych.</t>
  </si>
  <si>
    <t>4. Największa część zobowiązań krótkoterminowych to zobowiązania handlowe oraz kredyty i pożyczki.</t>
  </si>
  <si>
    <t>5. Wszystkie składniki pasywów (oprócz kredytów i pożyczek) pozostają mniej więcej na tym samym poziomie</t>
  </si>
  <si>
    <t>Kapitał stały</t>
  </si>
  <si>
    <t>Kapitał obrotowy netto</t>
  </si>
  <si>
    <t>Wskaźnik pokrycia aktywów trwałych kapitałem własnym</t>
  </si>
  <si>
    <t>Wskaźnik pokrycia aktywów trwałych kapitałem stałym</t>
  </si>
  <si>
    <t>Wskaźnik pokrycia aktywów obrotowych zob. krótkoterm.</t>
  </si>
  <si>
    <t>1. Aktywa trwałe są całkowicie finansowane przez kapitał własny i nie są wymagane żadne dodatkowe źródła finansowania. Może to sugerować, że przedsiębiorstwo stosuje konserwatywną, bezpieczną politykę finansową i firma może mieć dużą wiarygodność finansową.</t>
  </si>
  <si>
    <t>2. Wniosek nr 1 implikuje wniosek, że srebrna zasada bilansu została zachowana. (kapitał stały/aktywa trwałe) &gt;= 100%</t>
  </si>
  <si>
    <t>3. Zobowiązania krótkoterminowe stanowią od 40 do 68% wartości aktywów obrotowych firmy, a reszta ich wartości jest finansowana przez kapitał stały. Wskaźnik ten powinien wynosić minimum 0,33, więc w tym przypadku jest na odpowiednim poziomie. Taki wskaźnik pokrycia aktywów obrotowych zobowiązaniami krótkoterminowymi może być pożądany dla firmy, ponieważ oznacza, że przedsiębiorstwo jest w stanie sfinansować część aktywów obrotowych z krótkoterminowych źródeł finansowania, co może być korzystne dla jej bieżącej działalności.</t>
  </si>
  <si>
    <t>4. Wysoki poziom kapitału obrotowego netto jest pożądany dla firmy (najlepiej, gdyby był większy od 0), ponieważ oznacza, że ma ona dużą zdolność do spłaty swoich bieżących zobowiązań finansowych - taka sytuacja występuje w analizowanej firmie</t>
  </si>
  <si>
    <t>Rachunek zysków i strat</t>
  </si>
  <si>
    <t>I. Przychody netto ze sprzedaży produktów, towarów i
materiałów, w tym:</t>
  </si>
  <si>
    <t>1. Przychody netto ze sprzedaży produktów</t>
  </si>
  <si>
    <t>2. Przychody netto ze sprzedaży towarów i materiałów</t>
  </si>
  <si>
    <t>II. Koszty sprzedanych produktów, towarów i materiałów,
w tym:</t>
  </si>
  <si>
    <t>1. Koszt wytworzenia sprzedanych produktów</t>
  </si>
  <si>
    <t>2. Wartość sprzedanych towarów i materiałów</t>
  </si>
  <si>
    <t>III. Zysk brutto ze sprzedaży</t>
  </si>
  <si>
    <t>1. Pozostałe przychody operacyjne</t>
  </si>
  <si>
    <t>2. Koszty sprzedaży</t>
  </si>
  <si>
    <t>3. Koszty ogólnego Zarządu</t>
  </si>
  <si>
    <t>4. Pozostałe koszty operacyjne</t>
  </si>
  <si>
    <t>IV. Zysk na działalności operacyjnej</t>
  </si>
  <si>
    <t>1. Przychody finansowe</t>
  </si>
  <si>
    <t>2. Koszty finansowe</t>
  </si>
  <si>
    <t>V. Zysk przed opodatkowaniem</t>
  </si>
  <si>
    <t>VI. Podatek dochodowy</t>
  </si>
  <si>
    <t>a) część bieżąca</t>
  </si>
  <si>
    <t>b) część odroczona</t>
  </si>
  <si>
    <t>VII. Zysk netto z działalności kontynuowanej</t>
  </si>
  <si>
    <t>Podstawowy i rozwodniony zysk (strata) na jedną akcję zwykłą
(w zł)</t>
  </si>
  <si>
    <t>VIII. Zysk netto</t>
  </si>
  <si>
    <t>IX. Inne całkowite dochody za okres</t>
  </si>
  <si>
    <t>X. Całkowite dochody ogółem</t>
  </si>
  <si>
    <t>Struktura przychodów</t>
  </si>
  <si>
    <t>Przychody netto ze sprzedaży towarów i materiałów</t>
  </si>
  <si>
    <t>Pozostałe przychody operacyjne</t>
  </si>
  <si>
    <t>Przychody finansowe</t>
  </si>
  <si>
    <t>Przychody</t>
  </si>
  <si>
    <t>Struktura kosztów</t>
  </si>
  <si>
    <t>Koszty</t>
  </si>
  <si>
    <t>Koszt wytworzenia sprzedanych produktów</t>
  </si>
  <si>
    <t>Wartość sprzedanych towarów i materiałów</t>
  </si>
  <si>
    <t>Koszty sprzedaży</t>
  </si>
  <si>
    <t>Koszty ogólnego zarządu</t>
  </si>
  <si>
    <t>Pozostałe koszty operacyjne</t>
  </si>
  <si>
    <t>Koszty finansowe</t>
  </si>
  <si>
    <t>Analiza pozioma zbiorczo</t>
  </si>
  <si>
    <t>Tempo zmian</t>
  </si>
  <si>
    <t>Dynamika</t>
  </si>
  <si>
    <t>Rak bazowy 2019</t>
  </si>
  <si>
    <t>Łańcuchowo</t>
  </si>
  <si>
    <t>Analiza pozioma z widocznym podziałem na przychody i koszty</t>
  </si>
  <si>
    <t>Wskaźniki</t>
  </si>
  <si>
    <t>Wskaźnik relacji wyniku z działalności operacyjnej do wyniku ze sprzedaży</t>
  </si>
  <si>
    <t>Wskaźnik relacji wyniku brutto do wyniku z działalności operacyjnej</t>
  </si>
  <si>
    <t>Wskaźnik relacji wyniku brutto do wyniku ze sprzedaży</t>
  </si>
  <si>
    <t>Wskaźnik relacji wyniku netto do wyniku ze sprzedaży</t>
  </si>
  <si>
    <t>Efektywna stopa opodatkowania</t>
  </si>
  <si>
    <t>Ponad 75% przychodów pochodzi ze sprzedaży produktów. Około 20% to ze sprzedaży towarów i materiałów.</t>
  </si>
  <si>
    <t>Firma co roku osiąga zysk. Zysk ma tendencję wzrostową.</t>
  </si>
  <si>
    <t>Przepływy środków pieniężnych z działalności operacyjnej</t>
  </si>
  <si>
    <t>Działalność 
operacyjna</t>
  </si>
  <si>
    <t>Działalność 
inwestycyjna</t>
  </si>
  <si>
    <t>Działalność 
finansowa</t>
  </si>
  <si>
    <t>Wariant</t>
  </si>
  <si>
    <t>Zysk (strata) przed opodatkowaniem</t>
  </si>
  <si>
    <t>"+"</t>
  </si>
  <si>
    <t>"-"</t>
  </si>
  <si>
    <t>IV</t>
  </si>
  <si>
    <t>Korekty razem</t>
  </si>
  <si>
    <t>Amortyzacja</t>
  </si>
  <si>
    <t>Działalność</t>
  </si>
  <si>
    <t>(Zyski) straty z tytułu różnic kursowych</t>
  </si>
  <si>
    <t>Operacyjna</t>
  </si>
  <si>
    <t>Wynik finansowy netto</t>
  </si>
  <si>
    <t>Przepływy pieniężne netto</t>
  </si>
  <si>
    <t>Odsetki i udziały w zyskach (dywidendy)</t>
  </si>
  <si>
    <t>Inwestycyjna</t>
  </si>
  <si>
    <t>II</t>
  </si>
  <si>
    <t>(Zysk) strata z działalności inwestycyjnej</t>
  </si>
  <si>
    <t>Finansowa</t>
  </si>
  <si>
    <t>Nieefektywna część zabezpieczenia przepływów pieniężnych</t>
  </si>
  <si>
    <t>Zmiany w kapitale obrotowym</t>
  </si>
  <si>
    <t>zmiana stanu rezerw</t>
  </si>
  <si>
    <t>zmiana stanu zapasów</t>
  </si>
  <si>
    <t>zmiana stanu należności</t>
  </si>
  <si>
    <t>zmiana stanu zob. krótkoterminowych, z wyjątkiem zob. finansowych</t>
  </si>
  <si>
    <t>zmiana stanu rozliczeń międzyokresowych</t>
  </si>
  <si>
    <t>Zapłacony podatek dochodowy</t>
  </si>
  <si>
    <t>Inne korekty</t>
  </si>
  <si>
    <t>I</t>
  </si>
  <si>
    <t>Przepływy pieniężne netto z działalności operacyjnej</t>
  </si>
  <si>
    <t>Przepływy środków pieniężnych z działalności inwestycyjnej</t>
  </si>
  <si>
    <t>I. Wpływy</t>
  </si>
  <si>
    <t>Wpływy ze sprzedaży wartości niematerialnych oraz trwałych rzeczowych aktywów</t>
  </si>
  <si>
    <t>Wpływy ze sprzedaży nieruchomości inwestycyjnych</t>
  </si>
  <si>
    <t>Otrzymane spłaty pożyczek udzielonych i innych aktywów finansowych</t>
  </si>
  <si>
    <t>Otrzymane odsetki</t>
  </si>
  <si>
    <t>II. Wydatki</t>
  </si>
  <si>
    <t>Wydatki na nabycie wartości niematerialnych oraz rzeczowych aktywów trwałych</t>
  </si>
  <si>
    <t>Pożyczki udzielone</t>
  </si>
  <si>
    <t>Przepływy pieniężne netto z działalności inwestycyjnej</t>
  </si>
  <si>
    <t>Przepływy środków pieniężnych
z działalności finansowej</t>
  </si>
  <si>
    <t>Wpływy z tytułu zaciągnięcia kredytów i pożyczek</t>
  </si>
  <si>
    <t>Spłaty kredytów i pożyczek</t>
  </si>
  <si>
    <t>Spłata zobowiązań z tytułu leasingu finansowego</t>
  </si>
  <si>
    <t>Dywidendy wypłacone</t>
  </si>
  <si>
    <t>Odsetki zapłacone</t>
  </si>
  <si>
    <t>Inne wydatki finansowe</t>
  </si>
  <si>
    <t>Przepływy pieniężne netto z działalności finansowej</t>
  </si>
  <si>
    <t>PRZEPŁYWY PIENIĘŻNE NETTO RAZEM</t>
  </si>
  <si>
    <t>BILANSOWA ZMIANA STANU ŚRODKÓW PIENIĘŻNYCH, W
TYM</t>
  </si>
  <si>
    <t>- zmiana stanu środków pieniężnych z tytułu różnic kursowych</t>
  </si>
  <si>
    <t>ŚRODKI PIENIĘŻNE NA POCZĄTEK OKRESU</t>
  </si>
  <si>
    <t>ŚRODKI PIENIĘŻNE NA KONIEC OKRESU</t>
  </si>
  <si>
    <t>WARIANT PRZEPŁYWÓW PIENIĘŻNYCH</t>
  </si>
  <si>
    <r>
      <rPr>
        <rFont val="Calibri, sans-serif"/>
        <b/>
        <color theme="1"/>
        <sz val="11.0"/>
      </rPr>
      <t>Wariant IV</t>
    </r>
    <r>
      <rPr>
        <rFont val="Calibri, sans-serif"/>
        <color theme="1"/>
        <sz val="11.0"/>
      </rPr>
      <t xml:space="preserve"> - Spółka środkami wypracowanymi z działalności operacyjnej, finansuje całą działalność. Sytuacja ta jest prawidłowa i pozwala na budowanie majątku przedsiębiorstwa. Tempo rozwoju firmy będzie ograniczone wydatkowaniem części środków pozyskanych z działalności operacyjnej na regulowanie zobowiązań finansowych. Sytuacja ta może również świadczyć, że spółce nie zależy na dalszym przyspieszeniu tempa rozwoju, gdyż mogłoby to prowadzić do nadprodukcji, pociągającej za sobą pogorszenie parametrów rentowności. Natomiast w przypadku wystąpienia korzystnych warunków rynkowych, spółka posiada możliwość uruchomienia dźwigni finansowej i przyspieszenia tempa rozwoju dzięki pozyskaniu środków finansowych.</t>
    </r>
  </si>
  <si>
    <t>WYNIK FINANSOWY A PRZEPŁYWY PIENIĘŻNE
NETTO Z DZIAŁALNOŚCI OPERACYJNEJ</t>
  </si>
  <si>
    <r>
      <rPr>
        <rFont val="Calibri, sans-serif"/>
        <b/>
        <color theme="1"/>
        <sz val="11.0"/>
      </rPr>
      <t>2019 - WARIANT II</t>
    </r>
    <r>
      <rPr>
        <rFont val="Calibri, sans-serif"/>
        <color theme="1"/>
        <sz val="11.0"/>
      </rPr>
      <t xml:space="preserve"> - Powodem takiej sytuacji może być za duży stan zapasów, zbyt długi okres ściągania należności. Za dużo środków zaangażowanych w kapitał obrotowy może skutkować pogorszeniem się płynności finansowej oraz rentowności.</t>
    </r>
  </si>
  <si>
    <r>
      <rPr>
        <rFont val="Calibri, sans-serif"/>
        <b/>
        <color theme="1"/>
        <sz val="11.0"/>
      </rPr>
      <t xml:space="preserve">2020 - 2021 - WARIANT I </t>
    </r>
    <r>
      <rPr>
        <rFont val="Calibri, sans-serif"/>
        <color theme="1"/>
        <sz val="11.0"/>
      </rPr>
      <t xml:space="preserve">- Firma wygenerowała zarówno dodatnią gotówkę operacyjną, jak i zysk netto. </t>
    </r>
  </si>
  <si>
    <t>Wskaźniki statyczne płynności</t>
  </si>
  <si>
    <t>Wskaźnik bieżącej płynności finansowej</t>
  </si>
  <si>
    <t>Przedział, w którym powinna mieścić się wartość wskaźnika bieżącej płynności finansowej, obejmuje przedział wartości od 1,2 – 2. We wszystkich latach wskaźnik przekracza 1,2. Firma nie ma więc problemu z regulowaniem zobowiązań. Przekroczenie poziomu 2,0 w 2019 wskazuje na nadpłynność - firma nie wykorzystuje w pełni swoich możliwości, niezagospodarowane pieniądze zalegają na rachunku bankowym, nie przynoszące zysków. W branży wynosi on w 2020 roku średnio 0,71. Oznacza to, że nasza płynność bieżąca w branży jest ponadprzeciętna.</t>
  </si>
  <si>
    <t>Wskaźnik szybkiej płynności finansowej</t>
  </si>
  <si>
    <t>W obliczaniu płynności finansowej brany jest pod uwagę tylko najbardziej płynny majątek spółki. Wzorcowa wartość tego wskaźnika wynosi 1,0 do 1,2. W branży wskaźnik ten wynosi średnio 1,73. W przypadku naszej firmy poziom wskaźnika poniżej 1,0 świadczyć może o trudnościach płatniczych przedsiębiorstwa. Wartość wskaźnika bieżącej płynności jest wysoka, a wartość wskaźnika płynności szybkiej niska - oznacza to, że w przedsiębiorstwie zalegają wysokie stany zapasów.</t>
  </si>
  <si>
    <t>Wskaźnik natychmiastowej płynności finansowej</t>
  </si>
  <si>
    <t xml:space="preserve">Określa zdolność przedsiębiorstwa do natychmiastowej spłaty zobowiązań krótkoterminowych. Wartość wskaźnika powinna mieścić się w granicach 0,1-0,2. Stopień możliwości firmy do natychmiastowego pokrycia krótkoterminowych zobowiązań jest więc za niski. </t>
  </si>
  <si>
    <t>Wskaźnik płynności gotówkowej</t>
  </si>
  <si>
    <t>Określa zdolność firmy do regulacji bieżących zobowiązań za pomocą gotówki. W naszym przypadku jest on niski.</t>
  </si>
  <si>
    <t>Aktywa płynne</t>
  </si>
  <si>
    <t>Wskaźnik okresu bezpieczeństwa gotówkowego</t>
  </si>
  <si>
    <t>Informuje przez ile dni przedsiębiorstwo może funkcjonować dzięki już posiadanym płynnym aktywom, bez potrzeby dopływu środków z kolejnego okresu. Zauważamy, że wskaźnik ten z roku na rok spada.</t>
  </si>
  <si>
    <t>Wskaźniki dynamiczne płynności</t>
  </si>
  <si>
    <t>Zobowiązania</t>
  </si>
  <si>
    <t>Wydatki na inwestycje</t>
  </si>
  <si>
    <t>Wypłata dywidend</t>
  </si>
  <si>
    <t>Wskaźnik wystarczalności gotówkowej</t>
  </si>
  <si>
    <t>Jeżeli wartość tego wskaźnika przekracza 1, oznacza to, iż działalność operacyjna generuje wystarczającą ilość gotówki do pokrycia przedstawionych wydatków. W naszej firmie jest on zdecydowanie za niski. Na 1 złotówkę niezbędnych wydatków przypada od 4 do 18 groszy środków pieniężnych z działalności operacyjnej. Konieczne jest podjęcie działań w celu zapobiegania utracie płynności.</t>
  </si>
  <si>
    <t>Wskaźnik spłaty zobowiązań</t>
  </si>
  <si>
    <t>Przepływy pieniężne netto z działalności operacyjnej stanowią bardzo mały odsetek zobowiązań.</t>
  </si>
  <si>
    <t>Wskaźnik pokrycia wydatków inwestycyjnych</t>
  </si>
  <si>
    <t>Przepływy pieniężne netto z działalności operacyjnej pokrywają wydatki inwestycyjne.</t>
  </si>
  <si>
    <t>Wskaźnik pokrycia dywidend</t>
  </si>
  <si>
    <t>Przepływy pieniężne netto z działalności operacyjnej co najmniej 3 krotnie przewyższają dywidendy.</t>
  </si>
  <si>
    <t>Wskaźnik wydajności gotówkowej sprzedaży</t>
  </si>
  <si>
    <t>Najkorzystniejszy poziom wskaźniki te mają w 2020 roku. Przepływy pieniężne operacyjne stanowią 5,87% przychodów ze sprzedaży, przepływy te odniesione do aktywów kształtują się na poziomie 10,64%, a w odniesieniu do zysku 237,8%.</t>
  </si>
  <si>
    <t>Wskaźnik wydajności gotówkowej aktywów</t>
  </si>
  <si>
    <t>Wskaźnik wydajności gotówkowej zysku</t>
  </si>
  <si>
    <t>Zobowiązania razem</t>
  </si>
  <si>
    <t>Wskaźniki zadłużenia</t>
  </si>
  <si>
    <t>Wskaźnik ogólnego zadłużenia</t>
  </si>
  <si>
    <t>Majątek jest finansowany w średnio 54% kapitałami obcymi. Poziom zadłużenia jest więc bezpieczny. Utrzymuje się na mniej więcej tym samym poziomie. Świadczy o niskim ryzyku finansowym.</t>
  </si>
  <si>
    <t>Wskaźnik pokrycia aktywów kapitałami własnymi</t>
  </si>
  <si>
    <t>Wskaźnik jest raczej niski, oscyluje wokół 45%, co oznacza, że niezależność finansowa przedsiębiorstwa nie jest najlepsza i zabezpieczenie spłaty zobowiązań oceniamy jako niskie.</t>
  </si>
  <si>
    <t>Wskaźnik zadłużenia długoterminowego</t>
  </si>
  <si>
    <t>Pożądana wartość wskaźnika wynosi mniej niż 100%. W przypadku naszej firmy zadłużenie w 2019 jest umiarkowane, natomiast w 2020 znacznie spada do 7% i w 2021 roku jest równie niskie, co jest sytuacją korzystną.</t>
  </si>
  <si>
    <t>Wskaźnik zadłużenia kapitału własnego</t>
  </si>
  <si>
    <t>Jego optymalna wartość powinna wynosić około 50%, więc w przypadku naszej firmy jest on zdecydowanie zbyt wysoki i świadczy o tym, że zobowiązania są wyższe od kapitałów własnych.</t>
  </si>
  <si>
    <t>Wskaźnik niezależności finansowej</t>
  </si>
  <si>
    <t>Informuje, że kapitał własny stanowi ok. 80% wartości zobowiązań.</t>
  </si>
  <si>
    <t>Wskaźnik zadłużenia aktywów trwałych</t>
  </si>
  <si>
    <t>Informuje, że zobowiązania długoterminowe w 2019 roku stanowią 100% aktywów trwałych. W kolejnych latach wskaźnik spada do ok. 13%, co jest tendencją pozytywną.</t>
  </si>
  <si>
    <t>Wskaźnik pokrycia zobowiązań długoterminowych majątkiem trwałym</t>
  </si>
  <si>
    <t>Informuje, że aktywa trwałe stanowią w 2019 roku 99% zobowiązań. W następnych  latach jest to aż ok. 750%..</t>
  </si>
  <si>
    <t>Mnożnik kapitału własnego (kapitałowy)</t>
  </si>
  <si>
    <t>Informuje, że aktywa stanowią ponad dwukrotność kapitału własnego.</t>
  </si>
  <si>
    <t>Wskaźnik struktury zobowiązań długoterminowych</t>
  </si>
  <si>
    <t>Zobowiązania długoterminowe stanowią w 2019 roku stanowią aż 45% zobowiązań, w następnych latach jest to już tylko ok. 6%.</t>
  </si>
  <si>
    <t>Wskaźnik struktury zobowiązań krótkoterminowych</t>
  </si>
  <si>
    <t>Zobowiązania krótkoterminowe stanowią w 2019 roku stanowią aż 54% zobowiązań, w następnych latach jest to więcej bo ok. 95%.</t>
  </si>
  <si>
    <t>Wskaźnik pokrycia odsetek</t>
  </si>
  <si>
    <t>Wskaźnik waha się, najlepsza sytuacja jest w 2020 roku kiedy kapitał własny 11 krotnie pokrywa odsetki.</t>
  </si>
  <si>
    <t>na koniec okresu:</t>
  </si>
  <si>
    <t>zapasy</t>
  </si>
  <si>
    <t>aktywa trwałe</t>
  </si>
  <si>
    <t>należności</t>
  </si>
  <si>
    <t>zob. krótkoterminowe</t>
  </si>
  <si>
    <t>aktywa</t>
  </si>
  <si>
    <t>aktywa obrotowe</t>
  </si>
  <si>
    <t>kapitał własny</t>
  </si>
  <si>
    <t>Analiza sprawności działania</t>
  </si>
  <si>
    <t>Wskaźnik rotacji aktywów</t>
  </si>
  <si>
    <t>Przychody netto ze sprzedaży są ok. 2 razy większe niż posiadane przez firmę aktywa. Każda złotówka zaangażowana w aktywa przynosi firmie ok. 2 zł przychodów ze sprzedaży. Wskaźnik jest największy w 2021 roku.</t>
  </si>
  <si>
    <t>Wskaźnik rotacji aktywów trwałych</t>
  </si>
  <si>
    <t>Przychód ze sprzedaży jest ponad 7 razy większy od posiadanych przez przedsiębiorstwo aktywów trwałych. Wskaźnik jest największy w 2021 roku.</t>
  </si>
  <si>
    <t>Wskaźnik rotacji aktywów obrotowych</t>
  </si>
  <si>
    <t>Przychód ze sprzedaży jest ok. 2,5 raza większy od posiadanych przez przedsiębiorstwo aktywów obrotowych. Wskaźnik jest największy w 2021 roku.</t>
  </si>
  <si>
    <t>Wskaźnik rotacji zapasów</t>
  </si>
  <si>
    <t>Do odtworzenia zapasów dochodzi w firmie ok. 4 razy w roku. Najwięcej w 2019 roku - 4,29.</t>
  </si>
  <si>
    <t>Wskaźnik rotacji należności</t>
  </si>
  <si>
    <t>firma odtwarza stan swoich należności ok. 8,5 razy w roku, czyli mieści się w normie, która wynosi 7 - 10. W 2021 wskaźnik był największy - wyniósł 10,19.</t>
  </si>
  <si>
    <t>Wskaźnik rotacji zobowiązań</t>
  </si>
  <si>
    <t>Wskaźnik ten informuje o szybkości obrotu zobowiązaniami krótkoterminowymi i w naszej firmie wyniósł przeciętnie 5,5. Ma on tendencję spadkową, najbardziej zmalał między rokiem 2019 a 2020.</t>
  </si>
  <si>
    <t>Wskaźnik rotacji zapasów w dniach</t>
  </si>
  <si>
    <t>Przedsiębiorstwo odnawia swoje zapasy co 85 - 97 dni. W 2020 roku było to aż 97, podczas gdy w firmach z tej samej branży było to ok. 35,2 dni. Mamy więc do czynienia z wolnym obrotem zapasami.</t>
  </si>
  <si>
    <t>Wskaźnik rotacji należności w dniach</t>
  </si>
  <si>
    <t>Liczba dni, za które nie uzyskano jeszcze należności wynosi średnio 40. W 2020 roku wyniosła 46, gdzie w branży wskaźnik ten wynosił średnio 35,77. Wskaźnik ten znacznie spadł między rokiem 2020 a 2021.</t>
  </si>
  <si>
    <t>Wskaźnik rotacji zobowiązań w dniach</t>
  </si>
  <si>
    <t>Przedsiębiorstwo reguluje swoje zobowiązania krótkoterminowe średnio co 70 dni. Wskaźnik ten ma tendencję rosnącą. Między rokiem 2019 a 2020 wzrósł aż o 33 dni. W 2020 roku w naszej firmie wynosił on 80 dni, podczas gdy w branży wynosił średnio 30 dni. Zatem nasz okres regulowania zobowiązań jest zbyt długi.</t>
  </si>
  <si>
    <t>Analiza rentowności</t>
  </si>
  <si>
    <t>Wskaźnik rentowności majątku ROA</t>
  </si>
  <si>
    <t>Zysk netto stanowi zaledwie ok 4 % kapitału. W branży wynosi średnio 10.95. Wynika z tego, że efektywność gospodarowania majątkiem przez naszą spółkę nie jest najlepsza.</t>
  </si>
  <si>
    <t>Wskaźnik rentowności kapitału własnego ROE</t>
  </si>
  <si>
    <t>Jedna złotówka kapitału własnego przynosi ok 9 gr zysku. Efektywność wykorzystania kapitałów własnych w przedsiębiorstwie mogłaby więc być lepsza. W branży wskaźnik ten wynosi średnio 19,2.</t>
  </si>
  <si>
    <t>Wskaźnik rentowności sprzedaży</t>
  </si>
  <si>
    <t>Określa jaki zysk przedsiębiorstwo generuje z podstawowej działalności jednostki. Im wyższy wynik tego wskaźnika tym sytuacja przedsiębiorstwa jest bardziej zyskowna. W przypadku naszej firmy wynosi ok. 2 % i jest to mniej niż w branży gdzie wyniósł on średnio 4,72%.</t>
  </si>
  <si>
    <t>Wnioski</t>
  </si>
  <si>
    <t>Pozytywnym zjawiskiem jest fakt, że firma z roku na rok powiększa swoje aktywa i aktywa obrotowe przewyższają aktywa trwałe zapewniając firmie elastyczność. Niekorzystny jest wysoki udział zapasów w aktywach. Generuje to koszty i problemy z płynnością finansową.</t>
  </si>
  <si>
    <t>Korzystne jest spłacenie w 2019 roku przez firmę większości kredytów długoterminowych. Niepokoi proporcja kapitału własnego do obcego - kapitału obcego jest więcej.</t>
  </si>
  <si>
    <t>Aktywa trwałe są całkowicie finansowane przez kapitał własny - przedsiębiorstwo stosuje więc bezpieczną politykę finansową.</t>
  </si>
  <si>
    <t xml:space="preserve">Firma co roku osiąga zyski i mają one tendencję wzrostową. </t>
  </si>
  <si>
    <t xml:space="preserve">Firma stale utrzymuje się w IV wariancie przepływów pieniężnych. Jest to pozytywne zjawisko i pozwala na budowanie majątku przedsiębiorstwa. Może świadczyć o tym, że obecna sytuacja firmy jest stabilna i nie zależy jej na przyśpieszaniu obecnego tempa rozwoju.  Generuje dodatni wynik finansowy netto jak i przepływ pieniężny. </t>
  </si>
  <si>
    <t>Fakt, że wskaźnik bieżącej płynności jest na wysokim poziomie, a wskaźnik płynności szybkiej jest za niski, świadczy o zalegających wysokich stanach zapasów. Zbyt niski wskaźnik płynności natychmiastowej świadczy o braku gotówki do natychmiastowej spłaty zobowiązań krótkoterminowych. O problemach z płynnością świadczy też bardzo niski wskaźnik wystarczalności gotówkowej. W przedsiębiorstwie jest za mało gotówki i należy podjąć działania, żeby to zmienić.</t>
  </si>
  <si>
    <t>Poziom zadłużenia firmy oceniamy jako bezpieczny. Niepokoi fakt, że zobowiązania są wyższe od kapitałów własnych. Świadczy to o małej niezależności finansowej firmy. Pozytywnym aspektem jest spadek zadłużenia długoterminowego.</t>
  </si>
  <si>
    <t>Jeśli chodzi o sprawność działania firmy to problemem są jedynie wolne obroty zapasami i zbyt długi okres regulowania zobowiązań.</t>
  </si>
  <si>
    <t>Wskaźniki rentowności są niższe niż w branży. Wskaźnik rentowności sprzedaży jest niski, lecz utrzymuje się na stałym poziomie.</t>
  </si>
  <si>
    <t xml:space="preserve">Firma ma pewne problemy, jednak osiąga ona stałe zyski. W ciągu ostatnich trzech lat nie było w firmie nagłych kryzysów. Można rozważyć pewnie działania restrukturyzacyjne w celu poprawy jej sytuacji. Sytuację firmy oceniamy jako korzystną i stabilną.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</si>
</sst>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
  </numFmts>
  <fonts count="37">
    <font>
      <sz val="11.0"/>
      <color theme="1"/>
      <name val="Calibri"/>
      <scheme val="minor"/>
    </font>
    <font>
      <color theme="1"/>
      <name val="Calibri"/>
      <scheme val="minor"/>
    </font>
    <font>
      <b/>
      <sz val="24.0"/>
      <color theme="1"/>
      <name val="Calibri"/>
      <scheme val="minor"/>
    </font>
    <font>
      <b/>
      <sz val="14.0"/>
      <color theme="1"/>
      <name val="Calibri"/>
      <scheme val="minor"/>
    </font>
    <font>
      <b/>
      <color theme="1"/>
      <name val="Calibri"/>
      <scheme val="minor"/>
    </font>
    <font>
      <sz val="11.0"/>
      <color theme="1"/>
      <name val="Calibri"/>
    </font>
    <font/>
    <font>
      <b/>
      <sz val="11.0"/>
      <color theme="1"/>
      <name val="Calibri"/>
    </font>
    <font>
      <sz val="8.0"/>
      <color theme="1"/>
      <name val="Calibri"/>
      <scheme val="minor"/>
    </font>
    <font>
      <sz val="10.0"/>
      <color theme="1"/>
      <name val="Calibri"/>
      <scheme val="minor"/>
    </font>
    <font>
      <sz val="9.0"/>
      <color theme="1"/>
      <name val="Calibri"/>
    </font>
    <font>
      <sz val="9.0"/>
      <color theme="1"/>
      <name val="Calibri"/>
      <scheme val="minor"/>
    </font>
    <font>
      <b/>
      <sz val="11.0"/>
      <color rgb="FF000000"/>
      <name val="Calibri"/>
    </font>
    <font>
      <sz val="11.0"/>
      <color rgb="FF000000"/>
      <name val="Calibri"/>
    </font>
    <font>
      <sz val="7.0"/>
      <color theme="1"/>
      <name val="Arial"/>
    </font>
    <font>
      <sz val="7.0"/>
      <color theme="1"/>
      <name val="Calibri"/>
      <scheme val="minor"/>
    </font>
    <font>
      <sz val="8.0"/>
      <color theme="1"/>
      <name val="Arial"/>
    </font>
    <font>
      <sz val="8.0"/>
      <color rgb="FF000000"/>
      <name val="Arial"/>
    </font>
    <font>
      <sz val="6.0"/>
      <color theme="1"/>
      <name val="Calibri"/>
      <scheme val="minor"/>
    </font>
    <font>
      <sz val="10.0"/>
      <color rgb="FF000000"/>
      <name val="Arial"/>
    </font>
    <font>
      <b/>
      <sz val="7.0"/>
      <color theme="1"/>
      <name val="Calibri"/>
      <scheme val="minor"/>
    </font>
    <font>
      <b/>
      <sz val="8.0"/>
      <color theme="1"/>
      <name val="Calibri"/>
      <scheme val="minor"/>
    </font>
    <font>
      <b/>
      <sz val="9.0"/>
      <color theme="1"/>
      <name val="Calibri"/>
    </font>
    <font>
      <b/>
      <sz val="7.0"/>
      <color theme="1"/>
      <name val="Calibri"/>
    </font>
    <font>
      <sz val="7.0"/>
      <color theme="1"/>
      <name val="Calibri"/>
    </font>
    <font>
      <b/>
      <sz val="11.0"/>
      <color theme="1"/>
      <name val="Calibri"/>
      <scheme val="minor"/>
    </font>
    <font>
      <b/>
      <sz val="9.0"/>
      <color theme="1"/>
      <name val="Arial"/>
    </font>
    <font>
      <b/>
      <sz val="9.0"/>
      <color rgb="FF000000"/>
      <name val="Arial"/>
    </font>
    <font>
      <sz val="9.0"/>
      <color theme="1"/>
      <name val="Arial"/>
    </font>
    <font>
      <sz val="9.0"/>
      <color rgb="FF000000"/>
      <name val="Arial"/>
    </font>
    <font>
      <sz val="24.0"/>
      <color rgb="FFFFFFFF"/>
      <name val="Calibri"/>
      <scheme val="minor"/>
    </font>
    <font>
      <sz val="14.0"/>
      <color rgb="FFFFFFFF"/>
      <name val="Calibri"/>
      <scheme val="minor"/>
    </font>
    <font>
      <b/>
      <i/>
      <sz val="11.0"/>
      <color theme="1"/>
      <name val="Calibri"/>
    </font>
    <font>
      <sz val="11.0"/>
      <color rgb="FF333333"/>
      <name val="&quot;ING Me Regular&quot;"/>
    </font>
    <font>
      <i/>
      <sz val="11.0"/>
      <color theme="1"/>
      <name val="Calibri"/>
    </font>
    <font>
      <sz val="11.0"/>
      <color rgb="FF333333"/>
      <name val="Arial"/>
    </font>
    <font>
      <color rgb="FF000000"/>
      <name val="Calibri"/>
      <scheme val="minor"/>
    </font>
  </fonts>
  <fills count="20">
    <fill>
      <patternFill patternType="none"/>
    </fill>
    <fill>
      <patternFill patternType="lightGray"/>
    </fill>
    <fill>
      <patternFill patternType="solid">
        <fgColor rgb="FFFFFFFF"/>
        <bgColor rgb="FFFFFFFF"/>
      </patternFill>
    </fill>
    <fill>
      <patternFill patternType="solid">
        <fgColor rgb="FFFFF2CC"/>
        <bgColor rgb="FFFFF2CC"/>
      </patternFill>
    </fill>
    <fill>
      <patternFill patternType="solid">
        <fgColor rgb="FFD9D9D9"/>
        <bgColor rgb="FFD9D9D9"/>
      </patternFill>
    </fill>
    <fill>
      <patternFill patternType="solid">
        <fgColor rgb="FFFFD966"/>
        <bgColor rgb="FFFFD966"/>
      </patternFill>
    </fill>
    <fill>
      <patternFill patternType="solid">
        <fgColor rgb="FFB7B7B7"/>
        <bgColor rgb="FFB7B7B7"/>
      </patternFill>
    </fill>
    <fill>
      <patternFill patternType="solid">
        <fgColor rgb="FFEFEFEF"/>
        <bgColor rgb="FFEFEFEF"/>
      </patternFill>
    </fill>
    <fill>
      <patternFill patternType="solid">
        <fgColor rgb="FFFFE599"/>
        <bgColor rgb="FFFFE599"/>
      </patternFill>
    </fill>
    <fill>
      <patternFill patternType="solid">
        <fgColor rgb="FFF3F3F3"/>
        <bgColor rgb="FFF3F3F3"/>
      </patternFill>
    </fill>
    <fill>
      <patternFill patternType="solid">
        <fgColor rgb="FFF9CB9C"/>
        <bgColor rgb="FFF9CB9C"/>
      </patternFill>
    </fill>
    <fill>
      <patternFill patternType="solid">
        <fgColor rgb="FF999999"/>
        <bgColor rgb="FF999999"/>
      </patternFill>
    </fill>
    <fill>
      <patternFill patternType="solid">
        <fgColor rgb="FFCCCCCC"/>
        <bgColor rgb="FFCCCCCC"/>
      </patternFill>
    </fill>
    <fill>
      <patternFill patternType="solid">
        <fgColor rgb="FF666666"/>
        <bgColor rgb="FF666666"/>
      </patternFill>
    </fill>
    <fill>
      <patternFill patternType="solid">
        <fgColor rgb="FFBF9000"/>
        <bgColor rgb="FFBF9000"/>
      </patternFill>
    </fill>
    <fill>
      <patternFill patternType="solid">
        <fgColor rgb="FF434343"/>
        <bgColor rgb="FF434343"/>
      </patternFill>
    </fill>
    <fill>
      <patternFill patternType="solid">
        <fgColor rgb="FFF1C232"/>
        <bgColor rgb="FFF1C232"/>
      </patternFill>
    </fill>
    <fill>
      <patternFill patternType="solid">
        <fgColor rgb="FFECECEC"/>
        <bgColor rgb="FFECECEC"/>
      </patternFill>
    </fill>
    <fill>
      <patternFill patternType="solid">
        <fgColor rgb="FFD9E2F3"/>
        <bgColor rgb="FFD9E2F3"/>
      </patternFill>
    </fill>
    <fill>
      <patternFill patternType="solid">
        <fgColor rgb="FFFF9900"/>
        <bgColor rgb="FFFF9900"/>
      </patternFill>
    </fill>
  </fills>
  <borders count="14">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right style="thin">
        <color rgb="FF000000"/>
      </right>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s>
  <cellStyleXfs count="1">
    <xf borderId="0" fillId="0" fontId="0" numFmtId="0" applyAlignment="1" applyFont="1"/>
  </cellStyleXfs>
  <cellXfs count="221">
    <xf borderId="0" fillId="0" fontId="0" numFmtId="0" xfId="0" applyAlignment="1" applyFont="1">
      <alignment readingOrder="0" shrinkToFit="0" vertical="bottom" wrapText="0"/>
    </xf>
    <xf borderId="0" fillId="2" fontId="1" numFmtId="0" xfId="0" applyFill="1" applyFont="1"/>
    <xf borderId="1" fillId="3" fontId="2" numFmtId="0" xfId="0" applyAlignment="1" applyBorder="1" applyFill="1" applyFont="1">
      <alignment horizontal="center" readingOrder="0"/>
    </xf>
    <xf borderId="1" fillId="3" fontId="3" numFmtId="0" xfId="0" applyAlignment="1" applyBorder="1" applyFont="1">
      <alignment horizontal="left" readingOrder="0"/>
    </xf>
    <xf borderId="1" fillId="4" fontId="4" numFmtId="0" xfId="0" applyAlignment="1" applyBorder="1" applyFill="1" applyFont="1">
      <alignment horizontal="center" readingOrder="0"/>
    </xf>
    <xf borderId="0" fillId="0" fontId="1" numFmtId="0" xfId="0" applyAlignment="1" applyFont="1">
      <alignment horizontal="left"/>
    </xf>
    <xf borderId="0" fillId="2" fontId="1" numFmtId="0" xfId="0" applyAlignment="1" applyFont="1">
      <alignment readingOrder="0"/>
    </xf>
    <xf borderId="0" fillId="0" fontId="1" numFmtId="0" xfId="0" applyAlignment="1" applyFont="1">
      <alignment horizontal="center" readingOrder="0" textRotation="90" vertical="center"/>
    </xf>
    <xf borderId="0" fillId="0" fontId="1" numFmtId="0" xfId="0" applyAlignment="1" applyFont="1">
      <alignment horizontal="center" readingOrder="0"/>
    </xf>
    <xf borderId="1" fillId="5" fontId="1" numFmtId="0" xfId="0" applyAlignment="1" applyBorder="1" applyFill="1" applyFont="1">
      <alignment readingOrder="0"/>
    </xf>
    <xf borderId="1" fillId="5" fontId="1" numFmtId="0" xfId="0" applyBorder="1" applyFont="1"/>
    <xf borderId="2" fillId="6" fontId="5" numFmtId="0" xfId="0" applyAlignment="1" applyBorder="1" applyFill="1" applyFont="1">
      <alignment horizontal="center" readingOrder="0" shrinkToFit="0" vertical="bottom" wrapText="0"/>
    </xf>
    <xf borderId="3" fillId="0" fontId="6" numFmtId="0" xfId="0" applyBorder="1" applyFont="1"/>
    <xf borderId="4" fillId="0" fontId="6" numFmtId="0" xfId="0" applyBorder="1" applyFont="1"/>
    <xf borderId="0" fillId="0" fontId="0" numFmtId="0" xfId="0" applyAlignment="1" applyFont="1">
      <alignment readingOrder="0"/>
    </xf>
    <xf borderId="0" fillId="2" fontId="7" numFmtId="0" xfId="0" applyFont="1"/>
    <xf borderId="1" fillId="7" fontId="7" numFmtId="0" xfId="0" applyBorder="1" applyFill="1" applyFont="1"/>
    <xf borderId="1" fillId="8" fontId="1" numFmtId="0" xfId="0" applyBorder="1" applyFill="1" applyFont="1"/>
    <xf borderId="1" fillId="9" fontId="1" numFmtId="0" xfId="0" applyAlignment="1" applyBorder="1" applyFill="1" applyFont="1">
      <alignment readingOrder="0"/>
    </xf>
    <xf borderId="0" fillId="0" fontId="1" numFmtId="0" xfId="0" applyFont="1"/>
    <xf borderId="0" fillId="2" fontId="5" numFmtId="0" xfId="0" applyFont="1"/>
    <xf borderId="1" fillId="7" fontId="5" numFmtId="0" xfId="0" applyBorder="1" applyFont="1"/>
    <xf borderId="1" fillId="7" fontId="1" numFmtId="0" xfId="0" applyBorder="1" applyFont="1"/>
    <xf borderId="1" fillId="8" fontId="1" numFmtId="0" xfId="0" applyAlignment="1" applyBorder="1" applyFont="1">
      <alignment readingOrder="0"/>
    </xf>
    <xf borderId="1" fillId="9" fontId="1" numFmtId="10" xfId="0" applyBorder="1" applyFont="1" applyNumberFormat="1"/>
    <xf borderId="0" fillId="2" fontId="5" numFmtId="0" xfId="0" applyAlignment="1" applyFont="1">
      <alignment readingOrder="0"/>
    </xf>
    <xf borderId="1" fillId="7" fontId="5" numFmtId="0" xfId="0" applyAlignment="1" applyBorder="1" applyFont="1">
      <alignment readingOrder="0"/>
    </xf>
    <xf borderId="0" fillId="0" fontId="1" numFmtId="10" xfId="0" applyFont="1" applyNumberFormat="1"/>
    <xf borderId="1" fillId="10" fontId="1" numFmtId="0" xfId="0" applyBorder="1" applyFill="1" applyFont="1"/>
    <xf borderId="1" fillId="10" fontId="1" numFmtId="0" xfId="0" applyAlignment="1" applyBorder="1" applyFont="1">
      <alignment readingOrder="0"/>
    </xf>
    <xf borderId="1" fillId="9" fontId="1" numFmtId="10" xfId="0" applyAlignment="1" applyBorder="1" applyFont="1" applyNumberFormat="1">
      <alignment readingOrder="0"/>
    </xf>
    <xf borderId="1" fillId="7" fontId="7" numFmtId="0" xfId="0" applyAlignment="1" applyBorder="1" applyFont="1">
      <alignment readingOrder="0"/>
    </xf>
    <xf borderId="1" fillId="8" fontId="8" numFmtId="0" xfId="0" applyAlignment="1" applyBorder="1" applyFont="1">
      <alignment readingOrder="0" vertical="center"/>
    </xf>
    <xf borderId="5" fillId="5" fontId="9" numFmtId="0" xfId="0" applyAlignment="1" applyBorder="1" applyFont="1">
      <alignment horizontal="center" readingOrder="0" textRotation="90" vertical="center"/>
    </xf>
    <xf borderId="1" fillId="11" fontId="1" numFmtId="0" xfId="0" applyAlignment="1" applyBorder="1" applyFill="1" applyFont="1">
      <alignment horizontal="center" readingOrder="0"/>
    </xf>
    <xf borderId="6" fillId="0" fontId="6" numFmtId="0" xfId="0" applyBorder="1" applyFont="1"/>
    <xf borderId="1" fillId="0" fontId="4" numFmtId="10" xfId="0" applyBorder="1" applyFont="1" applyNumberFormat="1"/>
    <xf borderId="0" fillId="0" fontId="5" numFmtId="0" xfId="0" applyAlignment="1" applyFont="1">
      <alignment vertical="bottom"/>
    </xf>
    <xf borderId="1" fillId="0" fontId="1" numFmtId="10" xfId="0" applyBorder="1" applyFont="1" applyNumberFormat="1"/>
    <xf borderId="0" fillId="0" fontId="1" numFmtId="10" xfId="0" applyAlignment="1" applyFont="1" applyNumberFormat="1">
      <alignment readingOrder="0"/>
    </xf>
    <xf borderId="7" fillId="0" fontId="6" numFmtId="0" xfId="0" applyBorder="1" applyFont="1"/>
    <xf borderId="1" fillId="0" fontId="4" numFmtId="0" xfId="0" applyBorder="1" applyFont="1"/>
    <xf borderId="5" fillId="5" fontId="10" numFmtId="0" xfId="0" applyAlignment="1" applyBorder="1" applyFont="1">
      <alignment horizontal="center" readingOrder="0" textRotation="90" vertical="center"/>
    </xf>
    <xf borderId="4" fillId="11" fontId="5" numFmtId="0" xfId="0" applyAlignment="1" applyBorder="1" applyFont="1">
      <alignment vertical="bottom"/>
    </xf>
    <xf borderId="4" fillId="11" fontId="5" numFmtId="0" xfId="0" applyAlignment="1" applyBorder="1" applyFont="1">
      <alignment vertical="bottom"/>
    </xf>
    <xf borderId="8" fillId="0" fontId="7" numFmtId="10" xfId="0" applyAlignment="1" applyBorder="1" applyFont="1" applyNumberFormat="1">
      <alignment vertical="bottom"/>
    </xf>
    <xf borderId="8" fillId="0" fontId="7" numFmtId="10" xfId="0" applyAlignment="1" applyBorder="1" applyFont="1" applyNumberFormat="1">
      <alignment horizontal="right" vertical="bottom"/>
    </xf>
    <xf borderId="8" fillId="0" fontId="5" numFmtId="10" xfId="0" applyAlignment="1" applyBorder="1" applyFont="1" applyNumberFormat="1">
      <alignment vertical="bottom"/>
    </xf>
    <xf borderId="8" fillId="0" fontId="5" numFmtId="10" xfId="0" applyAlignment="1" applyBorder="1" applyFont="1" applyNumberFormat="1">
      <alignment horizontal="right" vertical="bottom"/>
    </xf>
    <xf borderId="8" fillId="0" fontId="5" numFmtId="10" xfId="0" applyAlignment="1" applyBorder="1" applyFont="1" applyNumberFormat="1">
      <alignment horizontal="right" readingOrder="0" vertical="bottom"/>
    </xf>
    <xf borderId="8" fillId="0" fontId="7" numFmtId="0" xfId="0" applyAlignment="1" applyBorder="1" applyFont="1">
      <alignment vertical="bottom"/>
    </xf>
    <xf borderId="5" fillId="5" fontId="11" numFmtId="0" xfId="0" applyAlignment="1" applyBorder="1" applyFont="1">
      <alignment horizontal="center" readingOrder="0" textRotation="90" vertical="center"/>
    </xf>
    <xf borderId="1" fillId="0" fontId="1" numFmtId="10" xfId="0" applyAlignment="1" applyBorder="1" applyFont="1" applyNumberFormat="1">
      <alignment readingOrder="0"/>
    </xf>
    <xf borderId="0" fillId="0" fontId="0" numFmtId="0" xfId="0" applyAlignment="1" applyFont="1">
      <alignment readingOrder="0" shrinkToFit="0" wrapText="1"/>
    </xf>
    <xf borderId="0" fillId="0" fontId="1" numFmtId="0" xfId="0" applyAlignment="1" applyFont="1">
      <alignment shrinkToFit="0" wrapText="1"/>
    </xf>
    <xf borderId="0" fillId="0" fontId="0" numFmtId="49" xfId="0" applyAlignment="1" applyFont="1" applyNumberFormat="1">
      <alignment readingOrder="0"/>
    </xf>
    <xf borderId="0" fillId="0" fontId="0" numFmtId="10" xfId="0" applyAlignment="1" applyFont="1" applyNumberFormat="1">
      <alignment readingOrder="0"/>
    </xf>
    <xf borderId="0" fillId="2" fontId="0" numFmtId="0" xfId="0" applyAlignment="1" applyFont="1">
      <alignment horizontal="center" readingOrder="0" textRotation="90" vertical="center"/>
    </xf>
    <xf borderId="0" fillId="2" fontId="1" numFmtId="0" xfId="0" applyAlignment="1" applyFont="1">
      <alignment horizontal="center" readingOrder="0"/>
    </xf>
    <xf borderId="1" fillId="8" fontId="5" numFmtId="0" xfId="0" applyBorder="1" applyFont="1"/>
    <xf borderId="1" fillId="7" fontId="7" numFmtId="0" xfId="0" applyAlignment="1" applyBorder="1" applyFont="1">
      <alignment horizontal="right" vertical="center"/>
    </xf>
    <xf borderId="1" fillId="7" fontId="12" numFmtId="3" xfId="0" applyAlignment="1" applyBorder="1" applyFont="1" applyNumberFormat="1">
      <alignment horizontal="right" vertical="center"/>
    </xf>
    <xf borderId="1" fillId="7" fontId="5" numFmtId="0" xfId="0" applyAlignment="1" applyBorder="1" applyFont="1">
      <alignment horizontal="right" vertical="center"/>
    </xf>
    <xf borderId="1" fillId="7" fontId="13" numFmtId="3" xfId="0" applyAlignment="1" applyBorder="1" applyFont="1" applyNumberFormat="1">
      <alignment horizontal="right" vertical="center"/>
    </xf>
    <xf borderId="1" fillId="8" fontId="1" numFmtId="0" xfId="0" applyAlignment="1" applyBorder="1" applyFont="1">
      <alignment vertical="center"/>
    </xf>
    <xf borderId="1" fillId="9" fontId="0" numFmtId="0" xfId="0" applyAlignment="1" applyBorder="1" applyFont="1">
      <alignment readingOrder="0" vertical="center"/>
    </xf>
    <xf borderId="0" fillId="0" fontId="8" numFmtId="0" xfId="0" applyAlignment="1" applyFont="1">
      <alignment readingOrder="0" shrinkToFit="0" wrapText="1"/>
    </xf>
    <xf borderId="1" fillId="8" fontId="0" numFmtId="0" xfId="0" applyAlignment="1" applyBorder="1" applyFont="1">
      <alignment readingOrder="0" vertical="center"/>
    </xf>
    <xf borderId="1" fillId="9" fontId="1" numFmtId="10" xfId="0" applyAlignment="1" applyBorder="1" applyFont="1" applyNumberFormat="1">
      <alignment vertical="center"/>
    </xf>
    <xf borderId="0" fillId="2" fontId="14" numFmtId="0" xfId="0" applyAlignment="1" applyFont="1">
      <alignment readingOrder="0"/>
    </xf>
    <xf borderId="0" fillId="2" fontId="14" numFmtId="10" xfId="0" applyAlignment="1" applyFont="1" applyNumberFormat="1">
      <alignment readingOrder="0"/>
    </xf>
    <xf borderId="1" fillId="8" fontId="15" numFmtId="0" xfId="0" applyAlignment="1" applyBorder="1" applyFont="1">
      <alignment readingOrder="0" vertical="center"/>
    </xf>
    <xf borderId="0" fillId="0" fontId="16" numFmtId="0" xfId="0" applyAlignment="1" applyFont="1">
      <alignment horizontal="center" readingOrder="0"/>
    </xf>
    <xf borderId="0" fillId="2" fontId="17" numFmtId="0" xfId="0" applyAlignment="1" applyFont="1">
      <alignment horizontal="center" readingOrder="0"/>
    </xf>
    <xf borderId="0" fillId="0" fontId="18" numFmtId="0" xfId="0" applyAlignment="1" applyFont="1">
      <alignment readingOrder="0"/>
    </xf>
    <xf borderId="1" fillId="7" fontId="13" numFmtId="0" xfId="0" applyAlignment="1" applyBorder="1" applyFont="1">
      <alignment horizontal="right" vertical="center"/>
    </xf>
    <xf borderId="0" fillId="0" fontId="1" numFmtId="0" xfId="0" applyAlignment="1" applyFont="1">
      <alignment readingOrder="0"/>
    </xf>
    <xf borderId="1" fillId="7" fontId="7" numFmtId="0" xfId="0" applyAlignment="1" applyBorder="1" applyFont="1">
      <alignment horizontal="center" vertical="center"/>
    </xf>
    <xf borderId="1" fillId="7" fontId="12" numFmtId="3" xfId="0" applyAlignment="1" applyBorder="1" applyFont="1" applyNumberFormat="1">
      <alignment horizontal="center" vertical="center"/>
    </xf>
    <xf borderId="0" fillId="0" fontId="1" numFmtId="0" xfId="0" applyFont="1"/>
    <xf borderId="1" fillId="12" fontId="1" numFmtId="0" xfId="0" applyBorder="1" applyFill="1" applyFont="1"/>
    <xf borderId="1" fillId="12" fontId="14" numFmtId="0" xfId="0" applyAlignment="1" applyBorder="1" applyFont="1">
      <alignment readingOrder="0"/>
    </xf>
    <xf borderId="0" fillId="0" fontId="8" numFmtId="0" xfId="0" applyAlignment="1" applyFont="1">
      <alignment readingOrder="0"/>
    </xf>
    <xf borderId="1" fillId="5" fontId="11" numFmtId="0" xfId="0" applyAlignment="1" applyBorder="1" applyFont="1">
      <alignment horizontal="center" readingOrder="0" vertical="center"/>
    </xf>
    <xf borderId="1" fillId="9" fontId="9" numFmtId="0" xfId="0" applyAlignment="1" applyBorder="1" applyFont="1">
      <alignment horizontal="right" readingOrder="0" vertical="center"/>
    </xf>
    <xf borderId="1" fillId="9" fontId="19" numFmtId="0" xfId="0" applyAlignment="1" applyBorder="1" applyFont="1">
      <alignment horizontal="right" readingOrder="0" vertical="center"/>
    </xf>
    <xf borderId="5" fillId="5" fontId="0" numFmtId="0" xfId="0" applyAlignment="1" applyBorder="1" applyFont="1">
      <alignment horizontal="center" readingOrder="0" textRotation="90" vertical="center"/>
    </xf>
    <xf borderId="1" fillId="0" fontId="20" numFmtId="10" xfId="0" applyAlignment="1" applyBorder="1" applyFont="1" applyNumberFormat="1">
      <alignment vertical="center"/>
    </xf>
    <xf borderId="1" fillId="0" fontId="15" numFmtId="10" xfId="0" applyAlignment="1" applyBorder="1" applyFont="1" applyNumberFormat="1">
      <alignment vertical="center"/>
    </xf>
    <xf borderId="1" fillId="0" fontId="21" numFmtId="10" xfId="0" applyAlignment="1" applyBorder="1" applyFont="1" applyNumberFormat="1">
      <alignment vertical="center"/>
    </xf>
    <xf borderId="1" fillId="0" fontId="8" numFmtId="10" xfId="0" applyAlignment="1" applyBorder="1" applyFont="1" applyNumberFormat="1">
      <alignment vertical="center"/>
    </xf>
    <xf borderId="4" fillId="11" fontId="5" numFmtId="0" xfId="0" applyAlignment="1" applyBorder="1" applyFont="1">
      <alignment readingOrder="0" vertical="bottom"/>
    </xf>
    <xf borderId="8" fillId="0" fontId="22" numFmtId="10" xfId="0" applyAlignment="1" applyBorder="1" applyFont="1" applyNumberFormat="1">
      <alignment vertical="center"/>
    </xf>
    <xf borderId="8" fillId="0" fontId="23" numFmtId="10" xfId="0" applyAlignment="1" applyBorder="1" applyFont="1" applyNumberFormat="1">
      <alignment horizontal="right" vertical="center"/>
    </xf>
    <xf borderId="8" fillId="0" fontId="10" numFmtId="10" xfId="0" applyAlignment="1" applyBorder="1" applyFont="1" applyNumberFormat="1">
      <alignment vertical="center"/>
    </xf>
    <xf borderId="8" fillId="0" fontId="24" numFmtId="10" xfId="0" applyAlignment="1" applyBorder="1" applyFont="1" applyNumberFormat="1">
      <alignment horizontal="right" vertical="center"/>
    </xf>
    <xf borderId="8" fillId="0" fontId="24" numFmtId="10" xfId="0" applyAlignment="1" applyBorder="1" applyFont="1" applyNumberFormat="1">
      <alignment horizontal="right" readingOrder="0" vertical="center"/>
    </xf>
    <xf borderId="0" fillId="0" fontId="1" numFmtId="0" xfId="0" applyAlignment="1" applyFont="1">
      <alignment readingOrder="0" shrinkToFit="0" wrapText="1"/>
    </xf>
    <xf borderId="1" fillId="5" fontId="1" numFmtId="0" xfId="0" applyAlignment="1" applyBorder="1" applyFont="1">
      <alignment readingOrder="0" vertical="center"/>
    </xf>
    <xf borderId="1" fillId="5" fontId="1" numFmtId="0" xfId="0" applyAlignment="1" applyBorder="1" applyFont="1">
      <alignment vertical="center"/>
    </xf>
    <xf borderId="1" fillId="7" fontId="7" numFmtId="0" xfId="0" applyAlignment="1" applyBorder="1" applyFont="1">
      <alignment vertical="center"/>
    </xf>
    <xf borderId="1" fillId="7" fontId="5" numFmtId="0" xfId="0" applyAlignment="1" applyBorder="1" applyFont="1">
      <alignment vertical="center"/>
    </xf>
    <xf borderId="1" fillId="7" fontId="1" numFmtId="0" xfId="0" applyAlignment="1" applyBorder="1" applyFont="1">
      <alignment vertical="center"/>
    </xf>
    <xf borderId="1" fillId="7" fontId="5" numFmtId="0" xfId="0" applyAlignment="1" applyBorder="1" applyFont="1">
      <alignment readingOrder="0" vertical="center"/>
    </xf>
    <xf borderId="1" fillId="11" fontId="1" numFmtId="0" xfId="0" applyBorder="1" applyFont="1"/>
    <xf borderId="1" fillId="11" fontId="0" numFmtId="0" xfId="0" applyAlignment="1" applyBorder="1" applyFont="1">
      <alignment readingOrder="0"/>
    </xf>
    <xf borderId="1" fillId="8" fontId="0" numFmtId="0" xfId="0" applyAlignment="1" applyBorder="1" applyFont="1">
      <alignment readingOrder="0"/>
    </xf>
    <xf borderId="1" fillId="0" fontId="1" numFmtId="0" xfId="0" applyBorder="1" applyFont="1"/>
    <xf borderId="1" fillId="0" fontId="1" numFmtId="3" xfId="0" applyBorder="1" applyFont="1" applyNumberFormat="1"/>
    <xf borderId="1" fillId="11" fontId="0" numFmtId="49" xfId="0" applyAlignment="1" applyBorder="1" applyFont="1" applyNumberFormat="1">
      <alignment readingOrder="0"/>
    </xf>
    <xf borderId="1" fillId="5" fontId="25" numFmtId="0" xfId="0" applyAlignment="1" applyBorder="1" applyFont="1">
      <alignment readingOrder="0"/>
    </xf>
    <xf borderId="1" fillId="5" fontId="4" numFmtId="0" xfId="0" applyBorder="1" applyFont="1"/>
    <xf borderId="1" fillId="5" fontId="12" numFmtId="0" xfId="0" applyBorder="1" applyFont="1"/>
    <xf borderId="1" fillId="7" fontId="26" numFmtId="0" xfId="0" applyAlignment="1" applyBorder="1" applyFont="1">
      <alignment vertical="center"/>
    </xf>
    <xf borderId="1" fillId="7" fontId="27" numFmtId="3" xfId="0" applyAlignment="1" applyBorder="1" applyFont="1" applyNumberFormat="1">
      <alignment vertical="center"/>
    </xf>
    <xf borderId="1" fillId="7" fontId="28" numFmtId="0" xfId="0" applyAlignment="1" applyBorder="1" applyFont="1">
      <alignment vertical="center"/>
    </xf>
    <xf borderId="1" fillId="7" fontId="29" numFmtId="3" xfId="0" applyAlignment="1" applyBorder="1" applyFont="1" applyNumberFormat="1">
      <alignment vertical="center"/>
    </xf>
    <xf borderId="1" fillId="7" fontId="29" numFmtId="0" xfId="0" applyAlignment="1" applyBorder="1" applyFont="1">
      <alignment vertical="center"/>
    </xf>
    <xf borderId="2" fillId="5" fontId="1" numFmtId="0" xfId="0" applyAlignment="1" applyBorder="1" applyFont="1">
      <alignment horizontal="center" readingOrder="0"/>
    </xf>
    <xf borderId="1" fillId="11" fontId="1" numFmtId="0" xfId="0" applyAlignment="1" applyBorder="1" applyFont="1">
      <alignment readingOrder="0"/>
    </xf>
    <xf borderId="1" fillId="9" fontId="1" numFmtId="0" xfId="0" applyBorder="1" applyFont="1"/>
    <xf borderId="1" fillId="9" fontId="1" numFmtId="3" xfId="0" applyBorder="1" applyFont="1" applyNumberFormat="1"/>
    <xf borderId="0" fillId="0" fontId="1" numFmtId="3" xfId="0" applyFont="1" applyNumberFormat="1"/>
    <xf borderId="5" fillId="13" fontId="30" numFmtId="0" xfId="0" applyAlignment="1" applyBorder="1" applyFill="1" applyFont="1">
      <alignment horizontal="center" readingOrder="0" vertical="center"/>
    </xf>
    <xf borderId="2" fillId="14" fontId="0" numFmtId="0" xfId="0" applyAlignment="1" applyBorder="1" applyFill="1" applyFont="1">
      <alignment readingOrder="0"/>
    </xf>
    <xf borderId="4" fillId="5" fontId="0" numFmtId="0" xfId="0" applyAlignment="1" applyBorder="1" applyFont="1">
      <alignment readingOrder="0"/>
    </xf>
    <xf borderId="1" fillId="5" fontId="0" numFmtId="0" xfId="0" applyAlignment="1" applyBorder="1" applyFont="1">
      <alignment readingOrder="0"/>
    </xf>
    <xf borderId="1" fillId="8" fontId="4" numFmtId="0" xfId="0" applyBorder="1" applyFont="1"/>
    <xf borderId="1" fillId="9" fontId="4" numFmtId="10" xfId="0" applyBorder="1" applyFont="1" applyNumberFormat="1"/>
    <xf borderId="1" fillId="9" fontId="25" numFmtId="10" xfId="0" applyAlignment="1" applyBorder="1" applyFont="1" applyNumberFormat="1">
      <alignment readingOrder="0"/>
    </xf>
    <xf borderId="9" fillId="13" fontId="31" numFmtId="0" xfId="0" applyAlignment="1" applyBorder="1" applyFont="1">
      <alignment horizontal="center" readingOrder="0" vertical="center"/>
    </xf>
    <xf borderId="10" fillId="0" fontId="6" numFmtId="0" xfId="0" applyBorder="1" applyFont="1"/>
    <xf borderId="11" fillId="0" fontId="6" numFmtId="0" xfId="0" applyBorder="1" applyFont="1"/>
    <xf borderId="5" fillId="15" fontId="1" numFmtId="0" xfId="0" applyBorder="1" applyFill="1" applyFont="1"/>
    <xf borderId="12" fillId="0" fontId="6" numFmtId="0" xfId="0" applyBorder="1" applyFont="1"/>
    <xf borderId="13" fillId="0" fontId="6" numFmtId="0" xfId="0" applyBorder="1" applyFont="1"/>
    <xf borderId="8" fillId="0" fontId="6" numFmtId="0" xfId="0" applyBorder="1" applyFont="1"/>
    <xf borderId="6" fillId="15" fontId="1" numFmtId="0" xfId="0" applyBorder="1" applyFont="1"/>
    <xf borderId="1" fillId="16" fontId="1" numFmtId="0" xfId="0" applyBorder="1" applyFill="1" applyFont="1"/>
    <xf borderId="7" fillId="15" fontId="1" numFmtId="0" xfId="0" applyBorder="1" applyFont="1"/>
    <xf borderId="1" fillId="11" fontId="1" numFmtId="49" xfId="0" applyAlignment="1" applyBorder="1" applyFont="1" applyNumberFormat="1">
      <alignment horizontal="right" readingOrder="0"/>
    </xf>
    <xf borderId="0" fillId="0" fontId="1" numFmtId="0" xfId="0" applyAlignment="1" applyFont="1">
      <alignment readingOrder="0"/>
    </xf>
    <xf borderId="1" fillId="14" fontId="1" numFmtId="0" xfId="0" applyBorder="1" applyFont="1"/>
    <xf borderId="0" fillId="5" fontId="4" numFmtId="0" xfId="0" applyAlignment="1" applyFont="1">
      <alignment horizontal="center" readingOrder="0"/>
    </xf>
    <xf borderId="2" fillId="5" fontId="32" numFmtId="0" xfId="0" applyAlignment="1" applyBorder="1" applyFont="1">
      <alignment horizontal="center" vertical="center"/>
    </xf>
    <xf borderId="3" fillId="17" fontId="6" numFmtId="0" xfId="0" applyBorder="1" applyFill="1" applyFont="1"/>
    <xf borderId="1" fillId="3" fontId="5" numFmtId="0" xfId="0" applyAlignment="1" applyBorder="1" applyFont="1">
      <alignment horizontal="center" vertical="center"/>
    </xf>
    <xf borderId="1" fillId="3" fontId="7" numFmtId="0" xfId="0" applyAlignment="1" applyBorder="1" applyFont="1">
      <alignment horizontal="center" vertical="center"/>
    </xf>
    <xf borderId="1" fillId="9" fontId="32" numFmtId="0" xfId="0" applyBorder="1" applyFont="1"/>
    <xf borderId="1" fillId="9" fontId="7" numFmtId="0" xfId="0" applyBorder="1" applyFont="1"/>
    <xf borderId="1" fillId="0" fontId="1" numFmtId="0" xfId="0" applyAlignment="1" applyBorder="1" applyFont="1">
      <alignment horizontal="center" readingOrder="0"/>
    </xf>
    <xf borderId="0" fillId="2" fontId="33" numFmtId="0" xfId="0" applyFont="1"/>
    <xf borderId="1" fillId="9" fontId="5" numFmtId="0" xfId="0" applyBorder="1" applyFont="1"/>
    <xf borderId="1" fillId="5" fontId="4" numFmtId="0" xfId="0" applyAlignment="1" applyBorder="1" applyFont="1">
      <alignment readingOrder="0"/>
    </xf>
    <xf borderId="1" fillId="5" fontId="4" numFmtId="0" xfId="0" applyAlignment="1" applyBorder="1" applyFont="1">
      <alignment horizontal="center" readingOrder="0"/>
    </xf>
    <xf borderId="1" fillId="7" fontId="4" numFmtId="0" xfId="0" applyAlignment="1" applyBorder="1" applyFont="1">
      <alignment readingOrder="0"/>
    </xf>
    <xf borderId="1" fillId="7" fontId="1" numFmtId="0" xfId="0" applyAlignment="1" applyBorder="1" applyFont="1">
      <alignment horizontal="center"/>
    </xf>
    <xf borderId="1" fillId="3" fontId="5" numFmtId="0" xfId="0" applyAlignment="1" applyBorder="1" applyFont="1">
      <alignment horizontal="center"/>
    </xf>
    <xf borderId="1" fillId="3" fontId="7" numFmtId="0" xfId="0" applyAlignment="1" applyBorder="1" applyFont="1">
      <alignment horizontal="center"/>
    </xf>
    <xf borderId="1" fillId="12" fontId="4" numFmtId="0" xfId="0" applyAlignment="1" applyBorder="1" applyFont="1">
      <alignment readingOrder="0"/>
    </xf>
    <xf borderId="1" fillId="12" fontId="5" numFmtId="0" xfId="0" applyAlignment="1" applyBorder="1" applyFont="1">
      <alignment horizontal="center"/>
    </xf>
    <xf borderId="1" fillId="9" fontId="34" numFmtId="0" xfId="0" applyBorder="1" applyFont="1"/>
    <xf borderId="1" fillId="12" fontId="1" numFmtId="0" xfId="0" applyAlignment="1" applyBorder="1" applyFont="1">
      <alignment horizontal="center"/>
    </xf>
    <xf borderId="1" fillId="9" fontId="5" numFmtId="0" xfId="0" applyAlignment="1" applyBorder="1" applyFont="1">
      <alignment readingOrder="0"/>
    </xf>
    <xf borderId="0" fillId="2" fontId="35" numFmtId="0" xfId="0" applyAlignment="1" applyFont="1">
      <alignment readingOrder="0"/>
    </xf>
    <xf borderId="3" fillId="18" fontId="6" numFmtId="0" xfId="0" applyBorder="1" applyFill="1" applyFont="1"/>
    <xf borderId="1" fillId="12" fontId="32" numFmtId="0" xfId="0" applyAlignment="1" applyBorder="1" applyFont="1">
      <alignment horizontal="left" vertical="center"/>
    </xf>
    <xf borderId="1" fillId="12" fontId="32" numFmtId="0" xfId="0" applyAlignment="1" applyBorder="1" applyFont="1">
      <alignment horizontal="center" vertical="center"/>
    </xf>
    <xf borderId="1" fillId="12" fontId="32" numFmtId="0" xfId="0" applyAlignment="1" applyBorder="1" applyFont="1">
      <alignment horizontal="left" readingOrder="0" vertical="center"/>
    </xf>
    <xf borderId="1" fillId="7" fontId="32" numFmtId="0" xfId="0" applyBorder="1" applyFont="1"/>
    <xf borderId="1" fillId="12" fontId="5" numFmtId="0" xfId="0" applyAlignment="1" applyBorder="1" applyFont="1">
      <alignment readingOrder="0" shrinkToFit="0" vertical="center" wrapText="1"/>
    </xf>
    <xf borderId="0" fillId="0" fontId="5" numFmtId="0" xfId="0" applyAlignment="1" applyFont="1">
      <alignment readingOrder="0"/>
    </xf>
    <xf borderId="1" fillId="5" fontId="7" numFmtId="0" xfId="0" applyAlignment="1" applyBorder="1" applyFont="1">
      <alignment horizontal="center" readingOrder="0"/>
    </xf>
    <xf borderId="1" fillId="4" fontId="5" numFmtId="0" xfId="0" applyAlignment="1" applyBorder="1" applyFont="1">
      <alignment readingOrder="0" shrinkToFit="0" vertical="center" wrapText="1"/>
    </xf>
    <xf borderId="2" fillId="19" fontId="1" numFmtId="0" xfId="0" applyAlignment="1" applyBorder="1" applyFill="1" applyFont="1">
      <alignment horizontal="center" readingOrder="0"/>
    </xf>
    <xf borderId="1" fillId="0" fontId="1" numFmtId="0" xfId="0" applyAlignment="1" applyBorder="1" applyFont="1">
      <alignment readingOrder="0"/>
    </xf>
    <xf borderId="1" fillId="0" fontId="4" numFmtId="4" xfId="0" applyBorder="1" applyFont="1" applyNumberFormat="1"/>
    <xf borderId="1" fillId="0" fontId="13" numFmtId="0" xfId="0" applyAlignment="1" applyBorder="1" applyFont="1">
      <alignment readingOrder="0" shrinkToFit="0" wrapText="1"/>
    </xf>
    <xf borderId="1" fillId="0" fontId="4" numFmtId="2" xfId="0" applyBorder="1" applyFont="1" applyNumberFormat="1"/>
    <xf borderId="1" fillId="0" fontId="1" numFmtId="0" xfId="0" applyAlignment="1" applyBorder="1" applyFont="1">
      <alignment readingOrder="0" shrinkToFit="0" wrapText="1"/>
    </xf>
    <xf borderId="5" fillId="0" fontId="13" numFmtId="0" xfId="0" applyAlignment="1" applyBorder="1" applyFont="1">
      <alignment readingOrder="0"/>
    </xf>
    <xf borderId="2" fillId="0" fontId="4" numFmtId="0" xfId="0" applyBorder="1" applyFont="1"/>
    <xf borderId="5" fillId="0" fontId="1" numFmtId="0" xfId="0" applyBorder="1" applyFont="1"/>
    <xf borderId="1" fillId="0" fontId="4" numFmtId="3" xfId="0" applyBorder="1" applyFont="1" applyNumberFormat="1"/>
    <xf borderId="2" fillId="0" fontId="4" numFmtId="3" xfId="0" applyBorder="1" applyFont="1" applyNumberFormat="1"/>
    <xf borderId="7" fillId="0" fontId="1" numFmtId="0" xfId="0" applyBorder="1" applyFont="1"/>
    <xf borderId="1" fillId="0" fontId="1" numFmtId="0" xfId="0" applyAlignment="1" applyBorder="1" applyFont="1">
      <alignment readingOrder="0"/>
    </xf>
    <xf borderId="1" fillId="0" fontId="4" numFmtId="1" xfId="0" applyBorder="1" applyFont="1" applyNumberFormat="1"/>
    <xf borderId="7" fillId="0" fontId="13" numFmtId="0" xfId="0" applyAlignment="1" applyBorder="1" applyFont="1">
      <alignment readingOrder="0" shrinkToFit="0" wrapText="1"/>
    </xf>
    <xf borderId="1" fillId="0" fontId="1" numFmtId="0" xfId="0" applyAlignment="1" applyBorder="1" applyFont="1">
      <alignment shrinkToFit="0" wrapText="1"/>
    </xf>
    <xf borderId="1" fillId="0" fontId="13" numFmtId="0" xfId="0" applyAlignment="1" applyBorder="1" applyFont="1">
      <alignment readingOrder="0"/>
    </xf>
    <xf borderId="1" fillId="2" fontId="36" numFmtId="0" xfId="0" applyAlignment="1" applyBorder="1" applyFont="1">
      <alignment readingOrder="0"/>
    </xf>
    <xf borderId="5" fillId="0" fontId="13" numFmtId="0" xfId="0" applyAlignment="1" applyBorder="1" applyFont="1">
      <alignment readingOrder="0" shrinkToFit="0" vertical="center" wrapText="1"/>
    </xf>
    <xf borderId="1" fillId="0" fontId="4" numFmtId="164" xfId="0" applyBorder="1" applyFont="1" applyNumberFormat="1"/>
    <xf borderId="1" fillId="7" fontId="7" numFmtId="3" xfId="0" applyAlignment="1" applyBorder="1" applyFont="1" applyNumberFormat="1">
      <alignment horizontal="right" vertical="center"/>
    </xf>
    <xf borderId="1" fillId="2" fontId="4" numFmtId="10" xfId="0" applyAlignment="1" applyBorder="1" applyFont="1" applyNumberFormat="1">
      <alignment horizontal="right" readingOrder="0"/>
    </xf>
    <xf borderId="1" fillId="2" fontId="1" numFmtId="0" xfId="0" applyAlignment="1" applyBorder="1" applyFont="1">
      <alignment horizontal="left" readingOrder="0" shrinkToFit="0" wrapText="1"/>
    </xf>
    <xf borderId="1" fillId="2" fontId="13" numFmtId="0" xfId="0" applyAlignment="1" applyBorder="1" applyFont="1">
      <alignment readingOrder="0" shrinkToFit="0" wrapText="1"/>
    </xf>
    <xf borderId="1" fillId="2" fontId="4" numFmtId="10" xfId="0" applyAlignment="1" applyBorder="1" applyFont="1" applyNumberFormat="1">
      <alignment horizontal="right"/>
    </xf>
    <xf borderId="1" fillId="2" fontId="1" numFmtId="0" xfId="0" applyAlignment="1" applyBorder="1" applyFont="1">
      <alignment readingOrder="0" shrinkToFit="0" wrapText="1"/>
    </xf>
    <xf borderId="1" fillId="2" fontId="1" numFmtId="0" xfId="0" applyAlignment="1" applyBorder="1" applyFont="1">
      <alignment horizontal="left" readingOrder="0"/>
    </xf>
    <xf borderId="1" fillId="2" fontId="4" numFmtId="2" xfId="0" applyAlignment="1" applyBorder="1" applyFont="1" applyNumberFormat="1">
      <alignment horizontal="right" readingOrder="0"/>
    </xf>
    <xf borderId="1" fillId="2" fontId="1" numFmtId="0" xfId="0" applyBorder="1" applyFont="1"/>
    <xf borderId="1" fillId="2" fontId="1" numFmtId="3" xfId="0" applyAlignment="1" applyBorder="1" applyFont="1" applyNumberFormat="1">
      <alignment readingOrder="0"/>
    </xf>
    <xf borderId="1" fillId="2" fontId="5" numFmtId="0" xfId="0" applyBorder="1" applyFont="1"/>
    <xf borderId="1" fillId="2" fontId="5" numFmtId="0" xfId="0" applyBorder="1" applyFont="1"/>
    <xf borderId="1" fillId="2" fontId="1" numFmtId="0" xfId="0" applyAlignment="1" applyBorder="1" applyFont="1">
      <alignment readingOrder="0"/>
    </xf>
    <xf borderId="1" fillId="2" fontId="5" numFmtId="0" xfId="0" applyAlignment="1" applyBorder="1" applyFont="1">
      <alignment horizontal="right" vertical="center"/>
    </xf>
    <xf borderId="1" fillId="2" fontId="13" numFmtId="3" xfId="0" applyAlignment="1" applyBorder="1" applyFont="1" applyNumberFormat="1">
      <alignment horizontal="right" vertical="center"/>
    </xf>
    <xf borderId="1" fillId="2" fontId="5" numFmtId="0" xfId="0" applyAlignment="1" applyBorder="1" applyFont="1">
      <alignment horizontal="right" vertical="center"/>
    </xf>
    <xf borderId="1" fillId="2" fontId="13" numFmtId="0" xfId="0" applyAlignment="1" applyBorder="1" applyFont="1">
      <alignment horizontal="right" vertical="center"/>
    </xf>
    <xf borderId="0" fillId="2" fontId="5" numFmtId="0" xfId="0" applyAlignment="1" applyFont="1">
      <alignment horizontal="right" vertical="center"/>
    </xf>
    <xf borderId="0" fillId="2" fontId="13" numFmtId="0" xfId="0" applyAlignment="1" applyFont="1">
      <alignment horizontal="right" vertical="center"/>
    </xf>
    <xf borderId="1" fillId="2" fontId="4" numFmtId="10" xfId="0" applyAlignment="1" applyBorder="1" applyFont="1" applyNumberFormat="1">
      <alignment horizontal="center" readingOrder="0"/>
    </xf>
    <xf borderId="1" fillId="2" fontId="4" numFmtId="10" xfId="0" applyAlignment="1" applyBorder="1" applyFont="1" applyNumberFormat="1">
      <alignment horizontal="center"/>
    </xf>
    <xf borderId="0" fillId="2" fontId="1" numFmtId="0" xfId="0" applyAlignment="1" applyFont="1">
      <alignment horizontal="center" readingOrder="0"/>
    </xf>
    <xf borderId="0" fillId="2" fontId="1" numFmtId="0" xfId="0" applyFont="1"/>
    <xf borderId="0" fillId="2" fontId="13" numFmtId="0" xfId="0" applyAlignment="1" applyFont="1">
      <alignment horizontal="left" readingOrder="0"/>
    </xf>
    <xf borderId="0" fillId="0" fontId="5" numFmtId="0" xfId="0" applyAlignment="1" applyFont="1">
      <alignment readingOrder="0" shrinkToFit="0" wrapText="1"/>
    </xf>
    <xf borderId="0" fillId="0" fontId="1" numFmtId="0" xfId="0" applyAlignment="1" applyFont="1">
      <alignment readingOrder="0" shrinkToFit="0" wrapText="1"/>
    </xf>
    <xf borderId="0" fillId="0" fontId="5" numFmtId="0" xfId="0" applyAlignment="1" applyFont="1">
      <alignment shrinkToFit="0" wrapText="1"/>
    </xf>
  </cellXfs>
  <cellStyles count="1">
    <cellStyle xfId="0" name="Normal" builtinId="0"/>
  </cellStyles>
  <dxfs count="6">
    <dxf>
      <font/>
      <fill>
        <patternFill patternType="none"/>
      </fill>
      <border/>
    </dxf>
    <dxf>
      <font/>
      <fill>
        <patternFill patternType="solid">
          <fgColor theme="6"/>
          <bgColor theme="6"/>
        </patternFill>
      </fill>
      <border/>
    </dxf>
    <dxf>
      <font/>
      <fill>
        <patternFill patternType="solid">
          <fgColor rgb="FFECECEC"/>
          <bgColor rgb="FFECECEC"/>
        </patternFill>
      </fill>
      <border/>
    </dxf>
    <dxf>
      <font/>
      <fill>
        <patternFill patternType="solid">
          <fgColor rgb="FFD9E2F3"/>
          <bgColor rgb="FFD9E2F3"/>
        </patternFill>
      </fill>
      <border/>
    </dxf>
    <dxf>
      <font/>
      <fill>
        <patternFill patternType="solid">
          <fgColor theme="0"/>
          <bgColor theme="0"/>
        </patternFill>
      </fill>
      <border/>
    </dxf>
    <dxf>
      <font/>
      <fill>
        <patternFill patternType="solid">
          <fgColor rgb="FFE2EFD9"/>
          <bgColor rgb="FFE2EFD9"/>
        </patternFill>
      </fill>
      <border/>
    </dxf>
  </dxfs>
  <tableStyles count="14">
    <tableStyle count="3" pivot="0" name="Aktywa-style">
      <tableStyleElement dxfId="1" type="headerRow"/>
      <tableStyleElement dxfId="2" type="firstRowStripe"/>
      <tableStyleElement dxfId="3" type="secondRowStripe"/>
    </tableStyle>
    <tableStyle count="3" pivot="0" name="Pasywa-style">
      <tableStyleElement dxfId="4" type="headerRow"/>
      <tableStyleElement dxfId="5" type="firstRowStripe"/>
      <tableStyleElement dxfId="3" type="secondRowStripe"/>
    </tableStyle>
    <tableStyle count="2" pivot="0" name="Struktura majątkowo-kapitałowa-style">
      <tableStyleElement dxfId="2" type="firstRowStripe"/>
      <tableStyleElement dxfId="3" type="secondRowStripe"/>
    </tableStyle>
    <tableStyle count="2" pivot="0" name="Struktura majątkowo-kapitałowa-style 2">
      <tableStyleElement dxfId="5" type="firstRowStripe"/>
      <tableStyleElement dxfId="3" type="secondRowStripe"/>
    </tableStyle>
    <tableStyle count="3" pivot="0" name="Rachunek zysków i strat-style">
      <tableStyleElement dxfId="1" type="headerRow"/>
      <tableStyleElement dxfId="2" type="firstRowStripe"/>
      <tableStyleElement dxfId="3" type="secondRowStripe"/>
    </tableStyle>
    <tableStyle count="2" pivot="0" name="Przepływy pieniężne-style">
      <tableStyleElement dxfId="3" type="firstRowStripe"/>
      <tableStyleElement dxfId="2" type="secondRowStripe"/>
    </tableStyle>
    <tableStyle count="2" pivot="0" name="Wskaźniki-style">
      <tableStyleElement dxfId="2" type="firstRowStripe"/>
      <tableStyleElement dxfId="3" type="secondRowStripe"/>
    </tableStyle>
    <tableStyle count="2" pivot="0" name="Wskaźniki-style 2">
      <tableStyleElement dxfId="2" type="firstRowStripe"/>
      <tableStyleElement dxfId="3" type="secondRowStripe"/>
    </tableStyle>
    <tableStyle count="2" pivot="0" name="Wskaźniki-style 3">
      <tableStyleElement dxfId="2" type="firstRowStripe"/>
      <tableStyleElement dxfId="3" type="secondRowStripe"/>
    </tableStyle>
    <tableStyle count="2" pivot="0" name="Wskaźniki-style 4">
      <tableStyleElement dxfId="5" type="firstRowStripe"/>
      <tableStyleElement dxfId="3" type="secondRowStripe"/>
    </tableStyle>
    <tableStyle count="2" pivot="0" name="Wskaźniki-style 5">
      <tableStyleElement dxfId="2" type="firstRowStripe"/>
      <tableStyleElement dxfId="3" type="secondRowStripe"/>
    </tableStyle>
    <tableStyle count="2" pivot="0" name="Wskaźniki-style 6">
      <tableStyleElement dxfId="2" type="firstRowStripe"/>
      <tableStyleElement dxfId="3" type="secondRowStripe"/>
    </tableStyle>
    <tableStyle count="2" pivot="0" name="Wskaźniki-style 7">
      <tableStyleElement dxfId="3" type="firstRowStripe"/>
      <tableStyleElement dxfId="2" type="secondRowStripe"/>
    </tableStyle>
    <tableStyle count="2" pivot="0" name="Wskaźniki-style 8">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customschemas.google.com/relationships/workbookmetadata" Target="metadata"/><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sans-serif"/>
              </a:defRPr>
            </a:pPr>
            <a:r>
              <a:rPr b="0">
                <a:solidFill>
                  <a:srgbClr val="757575"/>
                </a:solidFill>
                <a:latin typeface="sans-serif"/>
              </a:rPr>
              <a:t>Aktywa trwałe</a:t>
            </a:r>
          </a:p>
        </c:rich>
      </c:tx>
      <c:overlay val="0"/>
    </c:title>
    <c:plotArea>
      <c:layout/>
      <c:barChart>
        <c:barDir val="col"/>
        <c:ser>
          <c:idx val="0"/>
          <c:order val="0"/>
          <c:tx>
            <c:v>2019</c:v>
          </c:tx>
          <c:spPr>
            <a:solidFill>
              <a:schemeClr val="accent1"/>
            </a:solidFill>
            <a:ln cmpd="sng">
              <a:solidFill>
                <a:srgbClr val="000000"/>
              </a:solidFill>
            </a:ln>
          </c:spPr>
          <c:dPt>
            <c:idx val="0"/>
          </c:dPt>
          <c:dLbls>
            <c:numFmt formatCode="General" sourceLinked="1"/>
            <c:txPr>
              <a:bodyPr/>
              <a:lstStyle/>
              <a:p>
                <a:pPr lvl="0">
                  <a:defRPr sz="1000">
                    <a:latin typeface="Arial Narrow"/>
                  </a:defRPr>
                </a:pPr>
              </a:p>
            </c:txPr>
            <c:showLegendKey val="0"/>
            <c:showVal val="1"/>
            <c:showCatName val="0"/>
            <c:showSerName val="0"/>
            <c:showPercent val="0"/>
            <c:showBubbleSize val="0"/>
          </c:dLbls>
          <c:cat>
            <c:strRef>
              <c:f>Aktywa!$B$40:$B$45</c:f>
            </c:strRef>
          </c:cat>
          <c:val>
            <c:numRef>
              <c:f>Aktywa!$C$40:$C$45</c:f>
              <c:numCache/>
            </c:numRef>
          </c:val>
        </c:ser>
        <c:ser>
          <c:idx val="1"/>
          <c:order val="1"/>
          <c:tx>
            <c:v>2020</c:v>
          </c:tx>
          <c:spPr>
            <a:solidFill>
              <a:schemeClr val="accent2"/>
            </a:solidFill>
            <a:ln cmpd="sng">
              <a:solidFill>
                <a:srgbClr val="000000"/>
              </a:solidFill>
            </a:ln>
          </c:spPr>
          <c:dPt>
            <c:idx val="0"/>
          </c:dPt>
          <c:dLbls>
            <c:numFmt formatCode="General" sourceLinked="1"/>
            <c:txPr>
              <a:bodyPr/>
              <a:lstStyle/>
              <a:p>
                <a:pPr lvl="0">
                  <a:defRPr sz="1000">
                    <a:latin typeface="Arial Narrow"/>
                  </a:defRPr>
                </a:pPr>
              </a:p>
            </c:txPr>
            <c:showLegendKey val="0"/>
            <c:showVal val="1"/>
            <c:showCatName val="0"/>
            <c:showSerName val="0"/>
            <c:showPercent val="0"/>
            <c:showBubbleSize val="0"/>
          </c:dLbls>
          <c:cat>
            <c:strRef>
              <c:f>Aktywa!$B$40:$B$45</c:f>
            </c:strRef>
          </c:cat>
          <c:val>
            <c:numRef>
              <c:f>Aktywa!$D$40:$D$45</c:f>
              <c:numCache/>
            </c:numRef>
          </c:val>
        </c:ser>
        <c:ser>
          <c:idx val="2"/>
          <c:order val="2"/>
          <c:tx>
            <c:v>2021</c:v>
          </c:tx>
          <c:spPr>
            <a:solidFill>
              <a:schemeClr val="accent3"/>
            </a:solidFill>
            <a:ln cmpd="sng">
              <a:solidFill>
                <a:srgbClr val="000000"/>
              </a:solidFill>
            </a:ln>
          </c:spPr>
          <c:dPt>
            <c:idx val="0"/>
          </c:dPt>
          <c:dLbls>
            <c:numFmt formatCode="General" sourceLinked="1"/>
            <c:txPr>
              <a:bodyPr/>
              <a:lstStyle/>
              <a:p>
                <a:pPr lvl="0">
                  <a:defRPr sz="1000">
                    <a:latin typeface="Arial Narrow"/>
                  </a:defRPr>
                </a:pPr>
              </a:p>
            </c:txPr>
            <c:showLegendKey val="0"/>
            <c:showVal val="1"/>
            <c:showCatName val="0"/>
            <c:showSerName val="0"/>
            <c:showPercent val="0"/>
            <c:showBubbleSize val="0"/>
          </c:dLbls>
          <c:cat>
            <c:strRef>
              <c:f>Aktywa!$B$40:$B$45</c:f>
            </c:strRef>
          </c:cat>
          <c:val>
            <c:numRef>
              <c:f>Aktywa!$E$40:$E$45</c:f>
              <c:numCache/>
            </c:numRef>
          </c:val>
        </c:ser>
        <c:axId val="1479066722"/>
        <c:axId val="1193178859"/>
      </c:barChart>
      <c:catAx>
        <c:axId val="1479066722"/>
        <c:scaling>
          <c:orientation val="minMax"/>
        </c:scaling>
        <c:delete val="0"/>
        <c:axPos val="b"/>
        <c:title>
          <c:tx>
            <c:rich>
              <a:bodyPr/>
              <a:lstStyle/>
              <a:p>
                <a:pPr lvl="0">
                  <a:defRPr b="0">
                    <a:solidFill>
                      <a:srgbClr val="000000"/>
                    </a:solidFill>
                    <a:latin typeface="sans-serif"/>
                  </a:defRPr>
                </a:pPr>
                <a:r>
                  <a:rPr b="0">
                    <a:solidFill>
                      <a:srgbClr val="000000"/>
                    </a:solidFill>
                    <a:latin typeface="sans-serif"/>
                  </a:rPr>
                  <a:t/>
                </a:r>
              </a:p>
            </c:rich>
          </c:tx>
          <c:overlay val="0"/>
        </c:title>
        <c:numFmt formatCode="General" sourceLinked="1"/>
        <c:majorTickMark val="none"/>
        <c:minorTickMark val="none"/>
        <c:spPr/>
        <c:txPr>
          <a:bodyPr/>
          <a:lstStyle/>
          <a:p>
            <a:pPr lvl="0">
              <a:defRPr b="0">
                <a:solidFill>
                  <a:srgbClr val="000000"/>
                </a:solidFill>
                <a:latin typeface="sans-serif"/>
              </a:defRPr>
            </a:pPr>
          </a:p>
        </c:txPr>
        <c:crossAx val="1193178859"/>
      </c:catAx>
      <c:valAx>
        <c:axId val="1193178859"/>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sans-serif"/>
                  </a:defRPr>
                </a:pPr>
                <a:r>
                  <a:rPr b="0">
                    <a:solidFill>
                      <a:srgbClr val="000000"/>
                    </a:solidFill>
                    <a:latin typeface="sans-serif"/>
                  </a:rPr>
                  <a:t/>
                </a:r>
              </a:p>
            </c:rich>
          </c:tx>
          <c:overlay val="0"/>
        </c:title>
        <c:numFmt formatCode="General" sourceLinked="1"/>
        <c:majorTickMark val="none"/>
        <c:minorTickMark val="none"/>
        <c:tickLblPos val="nextTo"/>
        <c:spPr>
          <a:ln/>
        </c:spPr>
        <c:txPr>
          <a:bodyPr/>
          <a:lstStyle/>
          <a:p>
            <a:pPr lvl="0">
              <a:defRPr b="0">
                <a:solidFill>
                  <a:srgbClr val="000000"/>
                </a:solidFill>
                <a:latin typeface="sans-serif"/>
              </a:defRPr>
            </a:pPr>
          </a:p>
        </c:txPr>
        <c:crossAx val="1479066722"/>
      </c:valAx>
    </c:plotArea>
    <c:legend>
      <c:legendPos val="r"/>
      <c:overlay val="0"/>
      <c:txPr>
        <a:bodyPr/>
        <a:lstStyle/>
        <a:p>
          <a:pPr lvl="0">
            <a:defRPr b="1">
              <a:solidFill>
                <a:srgbClr val="000000"/>
              </a:solidFill>
              <a:latin typeface="Arial"/>
            </a:defRPr>
          </a:pPr>
        </a:p>
      </c:txPr>
    </c:legend>
    <c:plotVisOnly val="1"/>
  </c:chart>
  <c:spPr>
    <a:solidFill>
      <a:srgbClr val="EFEFEF"/>
    </a:solidFill>
  </c:spPr>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Aktywa obrotowe</a:t>
            </a:r>
          </a:p>
        </c:rich>
      </c:tx>
      <c:layout>
        <c:manualLayout>
          <c:xMode val="edge"/>
          <c:yMode val="edge"/>
          <c:x val="0.042725258493353055"/>
          <c:y val="0.0642601431980907"/>
        </c:manualLayout>
      </c:layout>
      <c:overlay val="0"/>
    </c:title>
    <c:plotArea>
      <c:layout/>
      <c:barChart>
        <c:barDir val="col"/>
        <c:ser>
          <c:idx val="0"/>
          <c:order val="0"/>
          <c:tx>
            <c:v>2019</c:v>
          </c:tx>
          <c:spPr>
            <a:solidFill>
              <a:schemeClr val="accent1"/>
            </a:solidFill>
            <a:ln cmpd="sng">
              <a:solidFill>
                <a:srgbClr val="000000"/>
              </a:solidFill>
            </a:ln>
          </c:spPr>
          <c:dLbls>
            <c:numFmt formatCode="General" sourceLinked="1"/>
            <c:txPr>
              <a:bodyPr/>
              <a:lstStyle/>
              <a:p>
                <a:pPr lvl="0">
                  <a:defRPr sz="1000">
                    <a:latin typeface="Arial Narrow"/>
                  </a:defRPr>
                </a:pPr>
              </a:p>
            </c:txPr>
            <c:showLegendKey val="0"/>
            <c:showVal val="1"/>
            <c:showCatName val="0"/>
            <c:showSerName val="0"/>
            <c:showPercent val="0"/>
            <c:showBubbleSize val="0"/>
          </c:dLbls>
          <c:cat>
            <c:strRef>
              <c:f>Aktywa!$B$47:$B$52</c:f>
            </c:strRef>
          </c:cat>
          <c:val>
            <c:numRef>
              <c:f>Aktywa!$C$47:$C$52</c:f>
              <c:numCache/>
            </c:numRef>
          </c:val>
        </c:ser>
        <c:ser>
          <c:idx val="1"/>
          <c:order val="1"/>
          <c:tx>
            <c:v>2020</c:v>
          </c:tx>
          <c:spPr>
            <a:solidFill>
              <a:schemeClr val="accent2"/>
            </a:solidFill>
            <a:ln cmpd="sng">
              <a:solidFill>
                <a:srgbClr val="000000"/>
              </a:solidFill>
            </a:ln>
          </c:spPr>
          <c:dLbls>
            <c:numFmt formatCode="General" sourceLinked="1"/>
            <c:txPr>
              <a:bodyPr/>
              <a:lstStyle/>
              <a:p>
                <a:pPr lvl="0">
                  <a:defRPr sz="1000">
                    <a:latin typeface="Arial Narrow"/>
                  </a:defRPr>
                </a:pPr>
              </a:p>
            </c:txPr>
            <c:showLegendKey val="0"/>
            <c:showVal val="1"/>
            <c:showCatName val="0"/>
            <c:showSerName val="0"/>
            <c:showPercent val="0"/>
            <c:showBubbleSize val="0"/>
          </c:dLbls>
          <c:cat>
            <c:strRef>
              <c:f>Aktywa!$B$47:$B$52</c:f>
            </c:strRef>
          </c:cat>
          <c:val>
            <c:numRef>
              <c:f>Aktywa!$D$47:$D$52</c:f>
              <c:numCache/>
            </c:numRef>
          </c:val>
        </c:ser>
        <c:ser>
          <c:idx val="2"/>
          <c:order val="2"/>
          <c:tx>
            <c:v>2021</c:v>
          </c:tx>
          <c:spPr>
            <a:solidFill>
              <a:schemeClr val="accent3"/>
            </a:solidFill>
            <a:ln cmpd="sng">
              <a:solidFill>
                <a:srgbClr val="000000"/>
              </a:solidFill>
            </a:ln>
          </c:spPr>
          <c:dPt>
            <c:idx val="0"/>
          </c:dPt>
          <c:dLbls>
            <c:numFmt formatCode="General" sourceLinked="1"/>
            <c:txPr>
              <a:bodyPr/>
              <a:lstStyle/>
              <a:p>
                <a:pPr lvl="0">
                  <a:defRPr sz="1000">
                    <a:latin typeface="Arial Narrow"/>
                  </a:defRPr>
                </a:pPr>
              </a:p>
            </c:txPr>
            <c:showLegendKey val="0"/>
            <c:showVal val="1"/>
            <c:showCatName val="0"/>
            <c:showSerName val="0"/>
            <c:showPercent val="0"/>
            <c:showBubbleSize val="0"/>
          </c:dLbls>
          <c:cat>
            <c:strRef>
              <c:f>Aktywa!$B$47:$B$52</c:f>
            </c:strRef>
          </c:cat>
          <c:val>
            <c:numRef>
              <c:f>Aktywa!$E$47:$E$52</c:f>
              <c:numCache/>
            </c:numRef>
          </c:val>
        </c:ser>
        <c:axId val="1591145407"/>
        <c:axId val="747499104"/>
      </c:barChart>
      <c:catAx>
        <c:axId val="1591145407"/>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747499104"/>
      </c:catAx>
      <c:valAx>
        <c:axId val="747499104"/>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591145407"/>
      </c:valAx>
    </c:plotArea>
    <c:legend>
      <c:legendPos val="r"/>
      <c:overlay val="0"/>
      <c:txPr>
        <a:bodyPr/>
        <a:lstStyle/>
        <a:p>
          <a:pPr lvl="0">
            <a:defRPr b="0">
              <a:solidFill>
                <a:srgbClr val="1A1A1A"/>
              </a:solidFill>
              <a:latin typeface="+mn-lt"/>
            </a:defRPr>
          </a:pPr>
        </a:p>
      </c:txPr>
    </c:legend>
    <c:plotVisOnly val="1"/>
  </c:chart>
  <c:spPr>
    <a:solidFill>
      <a:srgbClr val="F3F3F3"/>
    </a:solidFill>
  </c:spPr>
</c:chartSpace>
</file>

<file path=xl/charts/chart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Wskaźnik dynamiki aktywów ogółem</a:t>
            </a:r>
          </a:p>
        </c:rich>
      </c:tx>
      <c:overlay val="0"/>
    </c:title>
    <c:plotArea>
      <c:layout/>
      <c:barChart>
        <c:barDir val="col"/>
        <c:ser>
          <c:idx val="0"/>
          <c:order val="0"/>
          <c:tx>
            <c:v>2020</c:v>
          </c:tx>
          <c:spPr>
            <a:solidFill>
              <a:schemeClr val="accent1"/>
            </a:solidFill>
            <a:ln cmpd="sng">
              <a:solidFill>
                <a:srgbClr val="000000"/>
              </a:solidFill>
            </a:ln>
          </c:spPr>
          <c:dLbls>
            <c:numFmt formatCode="General" sourceLinked="1"/>
            <c:txPr>
              <a:bodyPr/>
              <a:lstStyle/>
              <a:p>
                <a:pPr lvl="0">
                  <a:defRPr/>
                </a:pPr>
              </a:p>
            </c:txPr>
            <c:showLegendKey val="0"/>
            <c:showVal val="1"/>
            <c:showCatName val="0"/>
            <c:showSerName val="0"/>
            <c:showPercent val="0"/>
            <c:showBubbleSize val="0"/>
          </c:dLbls>
          <c:cat>
            <c:strRef>
              <c:f>Aktywa!$I$4:$I$5</c:f>
            </c:strRef>
          </c:cat>
          <c:val>
            <c:numRef>
              <c:f>Aktywa!$J$4:$J$5</c:f>
              <c:numCache/>
            </c:numRef>
          </c:val>
        </c:ser>
        <c:ser>
          <c:idx val="1"/>
          <c:order val="1"/>
          <c:tx>
            <c:v>2021</c:v>
          </c:tx>
          <c:spPr>
            <a:solidFill>
              <a:schemeClr val="accent2"/>
            </a:solidFill>
            <a:ln cmpd="sng">
              <a:solidFill>
                <a:srgbClr val="000000"/>
              </a:solidFill>
            </a:ln>
          </c:spPr>
          <c:dLbls>
            <c:numFmt formatCode="General" sourceLinked="1"/>
            <c:txPr>
              <a:bodyPr/>
              <a:lstStyle/>
              <a:p>
                <a:pPr lvl="0">
                  <a:defRPr/>
                </a:pPr>
              </a:p>
            </c:txPr>
            <c:showLegendKey val="0"/>
            <c:showVal val="1"/>
            <c:showCatName val="0"/>
            <c:showSerName val="0"/>
            <c:showPercent val="0"/>
            <c:showBubbleSize val="0"/>
          </c:dLbls>
          <c:cat>
            <c:strRef>
              <c:f>Aktywa!$I$4:$I$5</c:f>
            </c:strRef>
          </c:cat>
          <c:val>
            <c:numRef>
              <c:f>Aktywa!$K$4:$K$5</c:f>
              <c:numCache/>
            </c:numRef>
          </c:val>
        </c:ser>
        <c:axId val="185843172"/>
        <c:axId val="747190370"/>
      </c:barChart>
      <c:catAx>
        <c:axId val="185843172"/>
        <c:scaling>
          <c:orientation val="minMax"/>
        </c:scaling>
        <c:delete val="0"/>
        <c:axPos val="b"/>
        <c:title>
          <c:tx>
            <c:rich>
              <a:bodyPr/>
              <a:lstStyle/>
              <a:p>
                <a:pPr lvl="0">
                  <a:defRPr b="0">
                    <a:solidFill>
                      <a:srgbClr val="000000"/>
                    </a:solidFill>
                    <a:latin typeface="+mn-lt"/>
                  </a:defRPr>
                </a:pPr>
                <a:r>
                  <a:rPr b="0">
                    <a:solidFill>
                      <a:srgbClr val="000000"/>
                    </a:solidFill>
                    <a:latin typeface="+mn-lt"/>
                  </a:rPr>
                  <a:t>Wskaźnik dynamiki aktywów ogółem</a:t>
                </a:r>
              </a:p>
            </c:rich>
          </c:tx>
          <c:overlay val="0"/>
        </c:title>
        <c:numFmt formatCode="General" sourceLinked="1"/>
        <c:majorTickMark val="none"/>
        <c:minorTickMark val="none"/>
        <c:spPr/>
        <c:txPr>
          <a:bodyPr/>
          <a:lstStyle/>
          <a:p>
            <a:pPr lvl="0">
              <a:defRPr b="0">
                <a:solidFill>
                  <a:srgbClr val="000000"/>
                </a:solidFill>
                <a:latin typeface="+mn-lt"/>
              </a:defRPr>
            </a:pPr>
          </a:p>
        </c:txPr>
        <c:crossAx val="747190370"/>
      </c:catAx>
      <c:valAx>
        <c:axId val="747190370"/>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85843172"/>
      </c:valAx>
    </c:plotArea>
    <c:legend>
      <c:legendPos val="r"/>
      <c:overlay val="0"/>
      <c:txPr>
        <a:bodyPr/>
        <a:lstStyle/>
        <a:p>
          <a:pPr lvl="0">
            <a:defRPr b="0">
              <a:solidFill>
                <a:srgbClr val="1A1A1A"/>
              </a:solidFill>
              <a:latin typeface="+mn-lt"/>
            </a:defRPr>
          </a:pPr>
        </a:p>
      </c:txPr>
    </c:legend>
    <c:plotVisOnly val="1"/>
  </c:chart>
</c:chartSpace>
</file>

<file path=xl/charts/chart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Wsk. udziału aktywów trwałych - wskaźniki relacji</a:t>
            </a:r>
          </a:p>
        </c:rich>
      </c:tx>
      <c:overlay val="0"/>
    </c:title>
    <c:plotArea>
      <c:layout/>
      <c:barChart>
        <c:barDir val="col"/>
        <c:ser>
          <c:idx val="0"/>
          <c:order val="0"/>
          <c:tx>
            <c:strRef>
              <c:f>Aktywa!$J$9:$J$10</c:f>
            </c:strRef>
          </c:tx>
          <c:spPr>
            <a:solidFill>
              <a:schemeClr val="accent1"/>
            </a:solidFill>
            <a:ln cmpd="sng">
              <a:solidFill>
                <a:srgbClr val="000000"/>
              </a:solidFill>
            </a:ln>
          </c:spPr>
          <c:dLbls>
            <c:numFmt formatCode="General" sourceLinked="1"/>
            <c:txPr>
              <a:bodyPr/>
              <a:lstStyle/>
              <a:p>
                <a:pPr lvl="0">
                  <a:defRPr sz="1000">
                    <a:latin typeface="Arial Narrow"/>
                  </a:defRPr>
                </a:pPr>
              </a:p>
            </c:txPr>
            <c:showLegendKey val="0"/>
            <c:showVal val="1"/>
            <c:showCatName val="0"/>
            <c:showSerName val="0"/>
            <c:showPercent val="0"/>
            <c:showBubbleSize val="0"/>
          </c:dLbls>
          <c:cat>
            <c:strRef>
              <c:f>Aktywa!$I$11:$I$13</c:f>
            </c:strRef>
          </c:cat>
          <c:val>
            <c:numRef>
              <c:f>Aktywa!$J$11:$J$13</c:f>
              <c:numCache/>
            </c:numRef>
          </c:val>
        </c:ser>
        <c:ser>
          <c:idx val="1"/>
          <c:order val="1"/>
          <c:tx>
            <c:strRef>
              <c:f>Aktywa!$K$9:$K$10</c:f>
            </c:strRef>
          </c:tx>
          <c:spPr>
            <a:solidFill>
              <a:schemeClr val="accent2"/>
            </a:solidFill>
            <a:ln cmpd="sng">
              <a:solidFill>
                <a:srgbClr val="000000"/>
              </a:solidFill>
            </a:ln>
          </c:spPr>
          <c:dLbls>
            <c:numFmt formatCode="General" sourceLinked="1"/>
            <c:txPr>
              <a:bodyPr/>
              <a:lstStyle/>
              <a:p>
                <a:pPr lvl="0">
                  <a:defRPr sz="1000">
                    <a:latin typeface="Arial Narrow"/>
                  </a:defRPr>
                </a:pPr>
              </a:p>
            </c:txPr>
            <c:showLegendKey val="0"/>
            <c:showVal val="1"/>
            <c:showCatName val="0"/>
            <c:showSerName val="0"/>
            <c:showPercent val="0"/>
            <c:showBubbleSize val="0"/>
          </c:dLbls>
          <c:cat>
            <c:strRef>
              <c:f>Aktywa!$I$11:$I$13</c:f>
            </c:strRef>
          </c:cat>
          <c:val>
            <c:numRef>
              <c:f>Aktywa!$K$11:$K$13</c:f>
              <c:numCache/>
            </c:numRef>
          </c:val>
        </c:ser>
        <c:ser>
          <c:idx val="2"/>
          <c:order val="2"/>
          <c:tx>
            <c:strRef>
              <c:f>Aktywa!$L$9:$L$10</c:f>
            </c:strRef>
          </c:tx>
          <c:spPr>
            <a:solidFill>
              <a:schemeClr val="accent3"/>
            </a:solidFill>
            <a:ln cmpd="sng">
              <a:solidFill>
                <a:srgbClr val="000000"/>
              </a:solidFill>
            </a:ln>
          </c:spPr>
          <c:dLbls>
            <c:numFmt formatCode="General" sourceLinked="1"/>
            <c:txPr>
              <a:bodyPr/>
              <a:lstStyle/>
              <a:p>
                <a:pPr lvl="0">
                  <a:defRPr sz="1000">
                    <a:latin typeface="Arial Narrow"/>
                  </a:defRPr>
                </a:pPr>
              </a:p>
            </c:txPr>
            <c:showLegendKey val="0"/>
            <c:showVal val="1"/>
            <c:showCatName val="0"/>
            <c:showSerName val="0"/>
            <c:showPercent val="0"/>
            <c:showBubbleSize val="0"/>
          </c:dLbls>
          <c:cat>
            <c:strRef>
              <c:f>Aktywa!$I$11:$I$13</c:f>
            </c:strRef>
          </c:cat>
          <c:val>
            <c:numRef>
              <c:f>Aktywa!$L$11:$L$13</c:f>
              <c:numCache/>
            </c:numRef>
          </c:val>
        </c:ser>
        <c:axId val="124244001"/>
        <c:axId val="1371550947"/>
      </c:barChart>
      <c:catAx>
        <c:axId val="124244001"/>
        <c:scaling>
          <c:orientation val="minMax"/>
        </c:scaling>
        <c:delete val="0"/>
        <c:axPos val="b"/>
        <c:title>
          <c:tx>
            <c:rich>
              <a:bodyPr/>
              <a:lstStyle/>
              <a:p>
                <a:pPr lvl="0">
                  <a:defRPr b="0">
                    <a:solidFill>
                      <a:srgbClr val="000000"/>
                    </a:solidFill>
                    <a:latin typeface="+mn-lt"/>
                  </a:defRPr>
                </a:pPr>
                <a:r>
                  <a:rPr b="0">
                    <a:solidFill>
                      <a:srgbClr val="000000"/>
                    </a:solidFill>
                    <a:latin typeface="+mn-lt"/>
                  </a:rPr>
                  <a:t>Wsk. udziału aktywów trwałych - wskaźniki relacji</a:t>
                </a:r>
              </a:p>
            </c:rich>
          </c:tx>
          <c:overlay val="0"/>
        </c:title>
        <c:numFmt formatCode="General" sourceLinked="1"/>
        <c:majorTickMark val="none"/>
        <c:minorTickMark val="none"/>
        <c:spPr/>
        <c:txPr>
          <a:bodyPr/>
          <a:lstStyle/>
          <a:p>
            <a:pPr lvl="0">
              <a:defRPr b="0">
                <a:solidFill>
                  <a:srgbClr val="000000"/>
                </a:solidFill>
                <a:latin typeface="+mn-lt"/>
              </a:defRPr>
            </a:pPr>
          </a:p>
        </c:txPr>
        <c:crossAx val="1371550947"/>
      </c:catAx>
      <c:valAx>
        <c:axId val="1371550947"/>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24244001"/>
      </c:valAx>
    </c:plotArea>
    <c:legend>
      <c:legendPos val="r"/>
      <c:overlay val="0"/>
      <c:txPr>
        <a:bodyPr/>
        <a:lstStyle/>
        <a:p>
          <a:pPr lvl="0">
            <a:defRPr b="0">
              <a:solidFill>
                <a:srgbClr val="1A1A1A"/>
              </a:solidFill>
              <a:latin typeface="+mn-lt"/>
            </a:defRPr>
          </a:pPr>
        </a:p>
      </c:txPr>
    </c:legend>
    <c:plotVisOnly val="1"/>
  </c:chart>
</c:chartSpace>
</file>

<file path=xl/charts/chart5.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Udział w aktywach aktówów trwałych i obrotowych</a:t>
            </a:r>
          </a:p>
        </c:rich>
      </c:tx>
      <c:overlay val="0"/>
    </c:title>
    <c:plotArea>
      <c:layout/>
      <c:barChart>
        <c:barDir val="col"/>
        <c:grouping val="percentStacked"/>
        <c:ser>
          <c:idx val="0"/>
          <c:order val="0"/>
          <c:tx>
            <c:strRef>
              <c:f>Aktywa!$AH$6</c:f>
            </c:strRef>
          </c:tx>
          <c:spPr>
            <a:solidFill>
              <a:schemeClr val="accent1"/>
            </a:solidFill>
            <a:ln cmpd="sng">
              <a:solidFill>
                <a:srgbClr val="000000"/>
              </a:solidFill>
            </a:ln>
          </c:spPr>
          <c:dLbls>
            <c:numFmt formatCode="General" sourceLinked="1"/>
            <c:txPr>
              <a:bodyPr/>
              <a:lstStyle/>
              <a:p>
                <a:pPr lvl="0">
                  <a:defRPr/>
                </a:pPr>
              </a:p>
            </c:txPr>
            <c:showLegendKey val="0"/>
            <c:showVal val="1"/>
            <c:showCatName val="0"/>
            <c:showSerName val="0"/>
            <c:showPercent val="0"/>
            <c:showBubbleSize val="0"/>
          </c:dLbls>
          <c:cat>
            <c:strRef>
              <c:f>Aktywa!$AG$7:$AG$9</c:f>
            </c:strRef>
          </c:cat>
          <c:val>
            <c:numRef>
              <c:f>Aktywa!$AH$7:$AH$9</c:f>
              <c:numCache/>
            </c:numRef>
          </c:val>
        </c:ser>
        <c:ser>
          <c:idx val="1"/>
          <c:order val="1"/>
          <c:tx>
            <c:strRef>
              <c:f>Aktywa!$AI$6</c:f>
            </c:strRef>
          </c:tx>
          <c:spPr>
            <a:solidFill>
              <a:schemeClr val="accent2"/>
            </a:solidFill>
            <a:ln cmpd="sng">
              <a:solidFill>
                <a:srgbClr val="000000"/>
              </a:solidFill>
            </a:ln>
          </c:spPr>
          <c:dLbls>
            <c:numFmt formatCode="General" sourceLinked="1"/>
            <c:txPr>
              <a:bodyPr/>
              <a:lstStyle/>
              <a:p>
                <a:pPr lvl="0">
                  <a:defRPr/>
                </a:pPr>
              </a:p>
            </c:txPr>
            <c:showLegendKey val="0"/>
            <c:showVal val="1"/>
            <c:showCatName val="0"/>
            <c:showSerName val="0"/>
            <c:showPercent val="0"/>
            <c:showBubbleSize val="0"/>
          </c:dLbls>
          <c:cat>
            <c:strRef>
              <c:f>Aktywa!$AG$7:$AG$9</c:f>
            </c:strRef>
          </c:cat>
          <c:val>
            <c:numRef>
              <c:f>Aktywa!$AI$7:$AI$9</c:f>
              <c:numCache/>
            </c:numRef>
          </c:val>
        </c:ser>
        <c:overlap val="100"/>
        <c:axId val="1747242832"/>
        <c:axId val="1690240130"/>
      </c:barChart>
      <c:catAx>
        <c:axId val="1747242832"/>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1690240130"/>
      </c:catAx>
      <c:valAx>
        <c:axId val="1690240130"/>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747242832"/>
      </c:valAx>
    </c:plotArea>
    <c:legend>
      <c:legendPos val="r"/>
      <c:overlay val="0"/>
      <c:txPr>
        <a:bodyPr/>
        <a:lstStyle/>
        <a:p>
          <a:pPr lvl="0">
            <a:defRPr b="0">
              <a:solidFill>
                <a:srgbClr val="1A1A1A"/>
              </a:solidFill>
              <a:latin typeface="+mn-lt"/>
            </a:defRPr>
          </a:pPr>
        </a:p>
      </c:txPr>
    </c:legend>
    <c:plotVisOnly val="1"/>
  </c:chart>
  <c:spPr>
    <a:solidFill>
      <a:srgbClr val="F3F3F3"/>
    </a:solidFill>
  </c:spPr>
</c:chartSpace>
</file>

<file path=xl/charts/chart6.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Pozostałe wskaźniki</a:t>
            </a:r>
          </a:p>
        </c:rich>
      </c:tx>
      <c:overlay val="0"/>
    </c:title>
    <c:plotArea>
      <c:layout/>
      <c:barChart>
        <c:barDir val="col"/>
        <c:ser>
          <c:idx val="0"/>
          <c:order val="0"/>
          <c:tx>
            <c:v>2019</c:v>
          </c:tx>
          <c:spPr>
            <a:solidFill>
              <a:schemeClr val="accent1"/>
            </a:solidFill>
            <a:ln cmpd="sng">
              <a:solidFill>
                <a:srgbClr val="000000"/>
              </a:solidFill>
            </a:ln>
          </c:spPr>
          <c:dPt>
            <c:idx val="1"/>
          </c:dPt>
          <c:dLbls>
            <c:numFmt formatCode="General" sourceLinked="1"/>
            <c:txPr>
              <a:bodyPr/>
              <a:lstStyle/>
              <a:p>
                <a:pPr lvl="0">
                  <a:defRPr sz="1000">
                    <a:latin typeface="Arial Narrow"/>
                  </a:defRPr>
                </a:pPr>
              </a:p>
            </c:txPr>
            <c:showLegendKey val="0"/>
            <c:showVal val="1"/>
            <c:showCatName val="0"/>
            <c:showSerName val="0"/>
            <c:showPercent val="0"/>
            <c:showBubbleSize val="0"/>
          </c:dLbls>
          <c:cat>
            <c:strRef>
              <c:f>Aktywa!$I$18:$I$24</c:f>
            </c:strRef>
          </c:cat>
          <c:val>
            <c:numRef>
              <c:f>Aktywa!$J$18:$J$24</c:f>
              <c:numCache/>
            </c:numRef>
          </c:val>
        </c:ser>
        <c:ser>
          <c:idx val="1"/>
          <c:order val="1"/>
          <c:tx>
            <c:v>2020</c:v>
          </c:tx>
          <c:spPr>
            <a:solidFill>
              <a:schemeClr val="accent2"/>
            </a:solidFill>
            <a:ln cmpd="sng">
              <a:solidFill>
                <a:srgbClr val="000000"/>
              </a:solidFill>
            </a:ln>
          </c:spPr>
          <c:dPt>
            <c:idx val="1"/>
          </c:dPt>
          <c:dLbls>
            <c:numFmt formatCode="General" sourceLinked="1"/>
            <c:txPr>
              <a:bodyPr/>
              <a:lstStyle/>
              <a:p>
                <a:pPr lvl="0">
                  <a:defRPr sz="1000">
                    <a:latin typeface="Arial Narrow"/>
                  </a:defRPr>
                </a:pPr>
              </a:p>
            </c:txPr>
            <c:showLegendKey val="0"/>
            <c:showVal val="1"/>
            <c:showCatName val="0"/>
            <c:showSerName val="0"/>
            <c:showPercent val="0"/>
            <c:showBubbleSize val="0"/>
          </c:dLbls>
          <c:cat>
            <c:strRef>
              <c:f>Aktywa!$I$18:$I$24</c:f>
            </c:strRef>
          </c:cat>
          <c:val>
            <c:numRef>
              <c:f>Aktywa!$K$18:$K$24</c:f>
              <c:numCache/>
            </c:numRef>
          </c:val>
        </c:ser>
        <c:ser>
          <c:idx val="2"/>
          <c:order val="2"/>
          <c:tx>
            <c:v>2021</c:v>
          </c:tx>
          <c:spPr>
            <a:solidFill>
              <a:schemeClr val="accent3"/>
            </a:solidFill>
            <a:ln cmpd="sng">
              <a:solidFill>
                <a:srgbClr val="000000"/>
              </a:solidFill>
            </a:ln>
          </c:spPr>
          <c:dPt>
            <c:idx val="1"/>
          </c:dPt>
          <c:dLbls>
            <c:numFmt formatCode="General" sourceLinked="1"/>
            <c:txPr>
              <a:bodyPr/>
              <a:lstStyle/>
              <a:p>
                <a:pPr lvl="0">
                  <a:defRPr sz="1000">
                    <a:latin typeface="Arial Narrow"/>
                  </a:defRPr>
                </a:pPr>
              </a:p>
            </c:txPr>
            <c:showLegendKey val="0"/>
            <c:showVal val="1"/>
            <c:showCatName val="0"/>
            <c:showSerName val="0"/>
            <c:showPercent val="0"/>
            <c:showBubbleSize val="0"/>
          </c:dLbls>
          <c:cat>
            <c:strRef>
              <c:f>Aktywa!$I$18:$I$24</c:f>
            </c:strRef>
          </c:cat>
          <c:val>
            <c:numRef>
              <c:f>Aktywa!$L$18:$L$24</c:f>
              <c:numCache/>
            </c:numRef>
          </c:val>
        </c:ser>
        <c:axId val="2043207050"/>
        <c:axId val="1541339789"/>
      </c:barChart>
      <c:catAx>
        <c:axId val="2043207050"/>
        <c:scaling>
          <c:orientation val="minMax"/>
        </c:scaling>
        <c:delete val="0"/>
        <c:axPos val="b"/>
        <c:title>
          <c:tx>
            <c:rich>
              <a:bodyPr/>
              <a:lstStyle/>
              <a:p>
                <a:pPr lvl="0">
                  <a:defRPr b="0">
                    <a:solidFill>
                      <a:srgbClr val="000000"/>
                    </a:solidFill>
                    <a:latin typeface="+mn-lt"/>
                  </a:defRPr>
                </a:pPr>
                <a:r>
                  <a:rPr b="0">
                    <a:solidFill>
                      <a:srgbClr val="000000"/>
                    </a:solidFill>
                    <a:latin typeface="+mn-lt"/>
                  </a:rPr>
                  <a:t>Pozostałe wskaźniki</a:t>
                </a:r>
              </a:p>
            </c:rich>
          </c:tx>
          <c:overlay val="0"/>
        </c:title>
        <c:numFmt formatCode="General" sourceLinked="1"/>
        <c:majorTickMark val="none"/>
        <c:minorTickMark val="none"/>
        <c:spPr/>
        <c:txPr>
          <a:bodyPr/>
          <a:lstStyle/>
          <a:p>
            <a:pPr lvl="0">
              <a:defRPr b="0">
                <a:solidFill>
                  <a:srgbClr val="000000"/>
                </a:solidFill>
                <a:latin typeface="+mn-lt"/>
              </a:defRPr>
            </a:pPr>
          </a:p>
        </c:txPr>
        <c:crossAx val="1541339789"/>
      </c:catAx>
      <c:valAx>
        <c:axId val="1541339789"/>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2043207050"/>
      </c:valAx>
    </c:plotArea>
    <c:legend>
      <c:legendPos val="r"/>
      <c:overlay val="0"/>
      <c:txPr>
        <a:bodyPr/>
        <a:lstStyle/>
        <a:p>
          <a:pPr lvl="0">
            <a:defRPr b="0">
              <a:solidFill>
                <a:srgbClr val="1A1A1A"/>
              </a:solidFill>
              <a:latin typeface="+mn-lt"/>
            </a:defRPr>
          </a:pPr>
        </a:p>
      </c:txPr>
    </c:legend>
    <c:plotVisOnly val="1"/>
  </c:chart>
</c:chartSpace>
</file>

<file path=xl/charts/chart7.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sz="3000">
                <a:solidFill>
                  <a:srgbClr val="757575"/>
                </a:solidFill>
                <a:latin typeface="+mn-lt"/>
              </a:defRPr>
            </a:pPr>
            <a:r>
              <a:rPr b="1" sz="3000">
                <a:solidFill>
                  <a:srgbClr val="757575"/>
                </a:solidFill>
                <a:latin typeface="+mn-lt"/>
              </a:rPr>
              <a:t>Aktywa</a:t>
            </a:r>
          </a:p>
        </c:rich>
      </c:tx>
      <c:overlay val="0"/>
    </c:title>
    <c:plotArea>
      <c:layout/>
      <c:barChart>
        <c:barDir val="col"/>
        <c:ser>
          <c:idx val="0"/>
          <c:order val="0"/>
          <c:tx>
            <c:v>2019</c:v>
          </c:tx>
          <c:spPr>
            <a:solidFill>
              <a:schemeClr val="accent1"/>
            </a:solidFill>
            <a:ln cmpd="sng">
              <a:solidFill>
                <a:srgbClr val="000000"/>
              </a:solidFill>
            </a:ln>
          </c:spPr>
          <c:cat>
            <c:strRef>
              <c:f>Arkusz4!$I$5:$I$16</c:f>
            </c:strRef>
          </c:cat>
          <c:val>
            <c:numRef>
              <c:f>Arkusz4!$J$5:$J$16</c:f>
              <c:numCache/>
            </c:numRef>
          </c:val>
        </c:ser>
        <c:ser>
          <c:idx val="1"/>
          <c:order val="1"/>
          <c:tx>
            <c:v>2020</c:v>
          </c:tx>
          <c:spPr>
            <a:solidFill>
              <a:schemeClr val="accent2"/>
            </a:solidFill>
            <a:ln cmpd="sng">
              <a:solidFill>
                <a:srgbClr val="000000"/>
              </a:solidFill>
            </a:ln>
          </c:spPr>
          <c:cat>
            <c:strRef>
              <c:f>Arkusz4!$I$5:$I$16</c:f>
            </c:strRef>
          </c:cat>
          <c:val>
            <c:numRef>
              <c:f>Arkusz4!$K$5:$K$16</c:f>
              <c:numCache/>
            </c:numRef>
          </c:val>
        </c:ser>
        <c:ser>
          <c:idx val="2"/>
          <c:order val="2"/>
          <c:tx>
            <c:v>2021</c:v>
          </c:tx>
          <c:spPr>
            <a:solidFill>
              <a:schemeClr val="accent3"/>
            </a:solidFill>
            <a:ln cmpd="sng">
              <a:solidFill>
                <a:srgbClr val="000000"/>
              </a:solidFill>
            </a:ln>
          </c:spPr>
          <c:cat>
            <c:strRef>
              <c:f>Arkusz4!$I$5:$I$16</c:f>
            </c:strRef>
          </c:cat>
          <c:val>
            <c:numRef>
              <c:f>Arkusz4!$L$5:$L$16</c:f>
              <c:numCache/>
            </c:numRef>
          </c:val>
        </c:ser>
        <c:axId val="80489509"/>
        <c:axId val="236849469"/>
      </c:barChart>
      <c:catAx>
        <c:axId val="80489509"/>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sz="1000">
                <a:solidFill>
                  <a:srgbClr val="000000"/>
                </a:solidFill>
                <a:latin typeface="+mn-lt"/>
              </a:defRPr>
            </a:pPr>
          </a:p>
        </c:txPr>
        <c:crossAx val="236849469"/>
      </c:catAx>
      <c:valAx>
        <c:axId val="236849469"/>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80489509"/>
      </c:valAx>
    </c:plotArea>
    <c:legend>
      <c:legendPos val="r"/>
      <c:overlay val="0"/>
      <c:txPr>
        <a:bodyPr/>
        <a:lstStyle/>
        <a:p>
          <a:pPr lvl="0">
            <a:defRPr b="0">
              <a:solidFill>
                <a:srgbClr val="1A1A1A"/>
              </a:solidFill>
              <a:latin typeface="+mn-lt"/>
            </a:defRPr>
          </a:pPr>
        </a:p>
      </c:txPr>
    </c:legend>
    <c:plotVisOnly val="1"/>
  </c:chart>
  <c:spPr>
    <a:solidFill>
      <a:srgbClr val="F3F3F3"/>
    </a:solidFill>
  </c:spPr>
</c:chartSpace>
</file>

<file path=xl/charts/chart8.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Kapitał własny</a:t>
            </a:r>
          </a:p>
        </c:rich>
      </c:tx>
      <c:overlay val="0"/>
    </c:title>
    <c:plotArea>
      <c:layout/>
      <c:barChart>
        <c:barDir val="col"/>
        <c:ser>
          <c:idx val="0"/>
          <c:order val="0"/>
          <c:tx>
            <c:v>2019</c:v>
          </c:tx>
          <c:spPr>
            <a:solidFill>
              <a:schemeClr val="accent1"/>
            </a:solidFill>
            <a:ln cmpd="sng">
              <a:solidFill>
                <a:srgbClr val="000000"/>
              </a:solidFill>
            </a:ln>
          </c:spPr>
          <c:dLbls>
            <c:numFmt formatCode="General" sourceLinked="1"/>
            <c:txPr>
              <a:bodyPr/>
              <a:lstStyle/>
              <a:p>
                <a:pPr lvl="0">
                  <a:defRPr sz="1000">
                    <a:latin typeface="Arial Narrow"/>
                  </a:defRPr>
                </a:pPr>
              </a:p>
            </c:txPr>
            <c:showLegendKey val="0"/>
            <c:showVal val="1"/>
            <c:showCatName val="0"/>
            <c:showSerName val="0"/>
            <c:showPercent val="0"/>
            <c:showBubbleSize val="0"/>
          </c:dLbls>
          <c:cat>
            <c:strRef>
              <c:f>Pasywa!$C$53:$C$59</c:f>
            </c:strRef>
          </c:cat>
          <c:val>
            <c:numRef>
              <c:f>Pasywa!$D$53:$D$59</c:f>
              <c:numCache/>
            </c:numRef>
          </c:val>
        </c:ser>
        <c:ser>
          <c:idx val="1"/>
          <c:order val="1"/>
          <c:tx>
            <c:v>2020</c:v>
          </c:tx>
          <c:spPr>
            <a:solidFill>
              <a:schemeClr val="accent2"/>
            </a:solidFill>
            <a:ln cmpd="sng">
              <a:solidFill>
                <a:srgbClr val="000000"/>
              </a:solidFill>
            </a:ln>
          </c:spPr>
          <c:dLbls>
            <c:numFmt formatCode="General" sourceLinked="1"/>
            <c:txPr>
              <a:bodyPr/>
              <a:lstStyle/>
              <a:p>
                <a:pPr lvl="0">
                  <a:defRPr sz="1000">
                    <a:latin typeface="Arial Narrow"/>
                  </a:defRPr>
                </a:pPr>
              </a:p>
            </c:txPr>
            <c:showLegendKey val="0"/>
            <c:showVal val="1"/>
            <c:showCatName val="0"/>
            <c:showSerName val="0"/>
            <c:showPercent val="0"/>
            <c:showBubbleSize val="0"/>
          </c:dLbls>
          <c:cat>
            <c:strRef>
              <c:f>Pasywa!$C$53:$C$59</c:f>
            </c:strRef>
          </c:cat>
          <c:val>
            <c:numRef>
              <c:f>Pasywa!$E$53:$E$59</c:f>
              <c:numCache/>
            </c:numRef>
          </c:val>
        </c:ser>
        <c:ser>
          <c:idx val="2"/>
          <c:order val="2"/>
          <c:tx>
            <c:v>2021</c:v>
          </c:tx>
          <c:spPr>
            <a:solidFill>
              <a:schemeClr val="accent3"/>
            </a:solidFill>
            <a:ln cmpd="sng">
              <a:solidFill>
                <a:srgbClr val="000000"/>
              </a:solidFill>
            </a:ln>
          </c:spPr>
          <c:dLbls>
            <c:numFmt formatCode="General" sourceLinked="1"/>
            <c:txPr>
              <a:bodyPr/>
              <a:lstStyle/>
              <a:p>
                <a:pPr lvl="0">
                  <a:defRPr sz="1000">
                    <a:latin typeface="Arial Narrow"/>
                  </a:defRPr>
                </a:pPr>
              </a:p>
            </c:txPr>
            <c:showLegendKey val="0"/>
            <c:showVal val="1"/>
            <c:showCatName val="0"/>
            <c:showSerName val="0"/>
            <c:showPercent val="0"/>
            <c:showBubbleSize val="0"/>
          </c:dLbls>
          <c:cat>
            <c:strRef>
              <c:f>Pasywa!$C$53:$C$59</c:f>
            </c:strRef>
          </c:cat>
          <c:val>
            <c:numRef>
              <c:f>Pasywa!$F$53:$F$59</c:f>
              <c:numCache/>
            </c:numRef>
          </c:val>
        </c:ser>
        <c:axId val="2088550"/>
        <c:axId val="2084420371"/>
      </c:barChart>
      <c:catAx>
        <c:axId val="2088550"/>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2084420371"/>
      </c:catAx>
      <c:valAx>
        <c:axId val="2084420371"/>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2088550"/>
      </c:valAx>
    </c:plotArea>
    <c:legend>
      <c:legendPos val="r"/>
      <c:overlay val="0"/>
      <c:txPr>
        <a:bodyPr/>
        <a:lstStyle/>
        <a:p>
          <a:pPr lvl="0">
            <a:defRPr b="0">
              <a:solidFill>
                <a:srgbClr val="1A1A1A"/>
              </a:solidFill>
              <a:latin typeface="+mn-lt"/>
            </a:defRPr>
          </a:pPr>
        </a:p>
      </c:txPr>
    </c:legend>
    <c:plotVisOnly val="1"/>
  </c:chart>
</c:chartSpace>
</file>

<file path=xl/charts/chart9.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Zobowiązania długoterminowe</a:t>
            </a:r>
          </a:p>
        </c:rich>
      </c:tx>
      <c:overlay val="0"/>
    </c:title>
    <c:plotArea>
      <c:layout/>
      <c:barChart>
        <c:barDir val="col"/>
        <c:ser>
          <c:idx val="0"/>
          <c:order val="0"/>
          <c:tx>
            <c:v>2019</c:v>
          </c:tx>
          <c:spPr>
            <a:solidFill>
              <a:schemeClr val="accent1"/>
            </a:solidFill>
            <a:ln cmpd="sng">
              <a:solidFill>
                <a:srgbClr val="000000"/>
              </a:solidFill>
            </a:ln>
          </c:spPr>
          <c:dLbls>
            <c:numFmt formatCode="General" sourceLinked="1"/>
            <c:txPr>
              <a:bodyPr/>
              <a:lstStyle/>
              <a:p>
                <a:pPr lvl="0">
                  <a:defRPr sz="1000">
                    <a:latin typeface="Arial Narrow"/>
                  </a:defRPr>
                </a:pPr>
              </a:p>
            </c:txPr>
            <c:showLegendKey val="0"/>
            <c:showVal val="1"/>
            <c:showCatName val="0"/>
            <c:showSerName val="0"/>
            <c:showPercent val="0"/>
            <c:showBubbleSize val="0"/>
          </c:dLbls>
          <c:cat>
            <c:strRef>
              <c:f>Pasywa!$C$61:$C$64</c:f>
            </c:strRef>
          </c:cat>
          <c:val>
            <c:numRef>
              <c:f>Pasywa!$D$61:$D$64</c:f>
              <c:numCache/>
            </c:numRef>
          </c:val>
        </c:ser>
        <c:ser>
          <c:idx val="1"/>
          <c:order val="1"/>
          <c:tx>
            <c:v>2020</c:v>
          </c:tx>
          <c:spPr>
            <a:solidFill>
              <a:schemeClr val="accent2"/>
            </a:solidFill>
            <a:ln cmpd="sng">
              <a:solidFill>
                <a:srgbClr val="000000"/>
              </a:solidFill>
            </a:ln>
          </c:spPr>
          <c:dLbls>
            <c:numFmt formatCode="General" sourceLinked="1"/>
            <c:txPr>
              <a:bodyPr/>
              <a:lstStyle/>
              <a:p>
                <a:pPr lvl="0">
                  <a:defRPr sz="1000">
                    <a:latin typeface="Arial Narrow"/>
                  </a:defRPr>
                </a:pPr>
              </a:p>
            </c:txPr>
            <c:showLegendKey val="0"/>
            <c:showVal val="1"/>
            <c:showCatName val="0"/>
            <c:showSerName val="0"/>
            <c:showPercent val="0"/>
            <c:showBubbleSize val="0"/>
          </c:dLbls>
          <c:cat>
            <c:strRef>
              <c:f>Pasywa!$C$61:$C$64</c:f>
            </c:strRef>
          </c:cat>
          <c:val>
            <c:numRef>
              <c:f>Pasywa!$E$61:$E$64</c:f>
              <c:numCache/>
            </c:numRef>
          </c:val>
        </c:ser>
        <c:ser>
          <c:idx val="2"/>
          <c:order val="2"/>
          <c:tx>
            <c:v>2021</c:v>
          </c:tx>
          <c:spPr>
            <a:solidFill>
              <a:schemeClr val="accent3"/>
            </a:solidFill>
            <a:ln cmpd="sng">
              <a:solidFill>
                <a:srgbClr val="000000"/>
              </a:solidFill>
            </a:ln>
          </c:spPr>
          <c:dLbls>
            <c:numFmt formatCode="General" sourceLinked="1"/>
            <c:txPr>
              <a:bodyPr/>
              <a:lstStyle/>
              <a:p>
                <a:pPr lvl="0">
                  <a:defRPr sz="1000">
                    <a:latin typeface="Arial Narrow"/>
                  </a:defRPr>
                </a:pPr>
              </a:p>
            </c:txPr>
            <c:showLegendKey val="0"/>
            <c:showVal val="1"/>
            <c:showCatName val="0"/>
            <c:showSerName val="0"/>
            <c:showPercent val="0"/>
            <c:showBubbleSize val="0"/>
          </c:dLbls>
          <c:cat>
            <c:strRef>
              <c:f>Pasywa!$C$61:$C$64</c:f>
            </c:strRef>
          </c:cat>
          <c:val>
            <c:numRef>
              <c:f>Pasywa!$F$61:$F$64</c:f>
              <c:numCache/>
            </c:numRef>
          </c:val>
        </c:ser>
        <c:axId val="2013095139"/>
        <c:axId val="1818791794"/>
      </c:barChart>
      <c:catAx>
        <c:axId val="2013095139"/>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1818791794"/>
      </c:catAx>
      <c:valAx>
        <c:axId val="1818791794"/>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2013095139"/>
      </c:valAx>
    </c:plotArea>
    <c:legend>
      <c:legendPos val="r"/>
      <c:overlay val="0"/>
      <c:txPr>
        <a:bodyPr/>
        <a:lstStyle/>
        <a:p>
          <a:pPr lvl="0">
            <a:defRPr b="0">
              <a:solidFill>
                <a:srgbClr val="1A1A1A"/>
              </a:solidFill>
              <a:latin typeface="+mn-lt"/>
            </a:defRPr>
          </a:pPr>
        </a:p>
      </c:txPr>
    </c:legend>
    <c:plotVisOnly val="1"/>
  </c:chart>
</c:chartSpace>
</file>

<file path=xl/charts/chart10.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Zobowiązania krótkoterminowe</a:t>
            </a:r>
          </a:p>
        </c:rich>
      </c:tx>
      <c:overlay val="0"/>
    </c:title>
    <c:plotArea>
      <c:layout/>
      <c:barChart>
        <c:barDir val="col"/>
        <c:ser>
          <c:idx val="0"/>
          <c:order val="0"/>
          <c:tx>
            <c:v>2019</c:v>
          </c:tx>
          <c:spPr>
            <a:solidFill>
              <a:schemeClr val="accent1"/>
            </a:solidFill>
            <a:ln cmpd="sng">
              <a:solidFill>
                <a:srgbClr val="000000"/>
              </a:solidFill>
            </a:ln>
          </c:spPr>
          <c:dLbls>
            <c:numFmt formatCode="General" sourceLinked="1"/>
            <c:txPr>
              <a:bodyPr/>
              <a:lstStyle/>
              <a:p>
                <a:pPr lvl="0">
                  <a:defRPr sz="1000">
                    <a:latin typeface="Arial Narrow"/>
                  </a:defRPr>
                </a:pPr>
              </a:p>
            </c:txPr>
            <c:showLegendKey val="0"/>
            <c:showVal val="1"/>
            <c:showCatName val="0"/>
            <c:showSerName val="0"/>
            <c:showPercent val="0"/>
            <c:showBubbleSize val="0"/>
          </c:dLbls>
          <c:cat>
            <c:strRef>
              <c:f>Pasywa!$C$66:$C$70</c:f>
            </c:strRef>
          </c:cat>
          <c:val>
            <c:numRef>
              <c:f>Pasywa!$D$66:$D$70</c:f>
              <c:numCache/>
            </c:numRef>
          </c:val>
        </c:ser>
        <c:ser>
          <c:idx val="1"/>
          <c:order val="1"/>
          <c:tx>
            <c:v>2020</c:v>
          </c:tx>
          <c:spPr>
            <a:solidFill>
              <a:schemeClr val="accent2"/>
            </a:solidFill>
            <a:ln cmpd="sng">
              <a:solidFill>
                <a:srgbClr val="000000"/>
              </a:solidFill>
            </a:ln>
          </c:spPr>
          <c:dLbls>
            <c:numFmt formatCode="General" sourceLinked="1"/>
            <c:txPr>
              <a:bodyPr/>
              <a:lstStyle/>
              <a:p>
                <a:pPr lvl="0">
                  <a:defRPr sz="1000">
                    <a:latin typeface="Arial Narrow"/>
                  </a:defRPr>
                </a:pPr>
              </a:p>
            </c:txPr>
            <c:showLegendKey val="0"/>
            <c:showVal val="1"/>
            <c:showCatName val="0"/>
            <c:showSerName val="0"/>
            <c:showPercent val="0"/>
            <c:showBubbleSize val="0"/>
          </c:dLbls>
          <c:cat>
            <c:strRef>
              <c:f>Pasywa!$C$66:$C$70</c:f>
            </c:strRef>
          </c:cat>
          <c:val>
            <c:numRef>
              <c:f>Pasywa!$E$66:$E$70</c:f>
              <c:numCache/>
            </c:numRef>
          </c:val>
        </c:ser>
        <c:ser>
          <c:idx val="2"/>
          <c:order val="2"/>
          <c:tx>
            <c:v>2021</c:v>
          </c:tx>
          <c:spPr>
            <a:solidFill>
              <a:schemeClr val="accent3"/>
            </a:solidFill>
            <a:ln cmpd="sng">
              <a:solidFill>
                <a:srgbClr val="000000"/>
              </a:solidFill>
            </a:ln>
          </c:spPr>
          <c:dLbls>
            <c:numFmt formatCode="General" sourceLinked="1"/>
            <c:txPr>
              <a:bodyPr/>
              <a:lstStyle/>
              <a:p>
                <a:pPr lvl="0">
                  <a:defRPr sz="1000">
                    <a:latin typeface="Arial Narrow"/>
                  </a:defRPr>
                </a:pPr>
              </a:p>
            </c:txPr>
            <c:showLegendKey val="0"/>
            <c:showVal val="1"/>
            <c:showCatName val="0"/>
            <c:showSerName val="0"/>
            <c:showPercent val="0"/>
            <c:showBubbleSize val="0"/>
          </c:dLbls>
          <c:cat>
            <c:strRef>
              <c:f>Pasywa!$C$66:$C$70</c:f>
            </c:strRef>
          </c:cat>
          <c:val>
            <c:numRef>
              <c:f>Pasywa!$F$66:$F$70</c:f>
              <c:numCache/>
            </c:numRef>
          </c:val>
        </c:ser>
        <c:axId val="1792229429"/>
        <c:axId val="1448236253"/>
      </c:barChart>
      <c:catAx>
        <c:axId val="1792229429"/>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1448236253"/>
      </c:catAx>
      <c:valAx>
        <c:axId val="1448236253"/>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792229429"/>
      </c:valAx>
    </c:plotArea>
    <c:legend>
      <c:legendPos val="r"/>
      <c:layout>
        <c:manualLayout>
          <c:xMode val="edge"/>
          <c:yMode val="edge"/>
          <c:x val="0.4587628865979381"/>
          <c:y val="0.1251750700280112"/>
        </c:manualLayout>
      </c:layout>
      <c:overlay val="0"/>
      <c:txPr>
        <a:bodyPr/>
        <a:lstStyle/>
        <a:p>
          <a:pPr lvl="0">
            <a:defRPr b="0">
              <a:solidFill>
                <a:srgbClr val="1A1A1A"/>
              </a:solidFill>
              <a:latin typeface="+mn-lt"/>
            </a:defRPr>
          </a:pPr>
        </a:p>
      </c:txPr>
    </c:legend>
    <c:plotVisOnly val="1"/>
  </c:chart>
</c:chartSpace>
</file>

<file path=xl/charts/chart1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Wskaźniki dla pasywów</a:t>
            </a:r>
          </a:p>
        </c:rich>
      </c:tx>
      <c:overlay val="0"/>
    </c:title>
    <c:plotArea>
      <c:layout/>
      <c:barChart>
        <c:barDir val="col"/>
        <c:ser>
          <c:idx val="0"/>
          <c:order val="0"/>
          <c:tx>
            <c:strRef>
              <c:f>Pasywa!$K$10:$K$11</c:f>
            </c:strRef>
          </c:tx>
          <c:spPr>
            <a:solidFill>
              <a:schemeClr val="accent1"/>
            </a:solidFill>
            <a:ln cmpd="sng">
              <a:solidFill>
                <a:srgbClr val="000000"/>
              </a:solidFill>
            </a:ln>
          </c:spPr>
          <c:cat>
            <c:strRef>
              <c:f>Pasywa!$J$12:$J$19</c:f>
            </c:strRef>
          </c:cat>
          <c:val>
            <c:numRef>
              <c:f>Pasywa!$K$12:$K$19</c:f>
              <c:numCache/>
            </c:numRef>
          </c:val>
        </c:ser>
        <c:ser>
          <c:idx val="1"/>
          <c:order val="1"/>
          <c:tx>
            <c:strRef>
              <c:f>Pasywa!$L$10:$L$11</c:f>
            </c:strRef>
          </c:tx>
          <c:spPr>
            <a:solidFill>
              <a:schemeClr val="accent2"/>
            </a:solidFill>
            <a:ln cmpd="sng">
              <a:solidFill>
                <a:srgbClr val="000000"/>
              </a:solidFill>
            </a:ln>
          </c:spPr>
          <c:cat>
            <c:strRef>
              <c:f>Pasywa!$J$12:$J$19</c:f>
            </c:strRef>
          </c:cat>
          <c:val>
            <c:numRef>
              <c:f>Pasywa!$L$12:$L$19</c:f>
              <c:numCache/>
            </c:numRef>
          </c:val>
        </c:ser>
        <c:ser>
          <c:idx val="2"/>
          <c:order val="2"/>
          <c:tx>
            <c:strRef>
              <c:f>Pasywa!$M$10:$M$11</c:f>
            </c:strRef>
          </c:tx>
          <c:spPr>
            <a:solidFill>
              <a:schemeClr val="accent3"/>
            </a:solidFill>
            <a:ln cmpd="sng">
              <a:solidFill>
                <a:srgbClr val="000000"/>
              </a:solidFill>
            </a:ln>
          </c:spPr>
          <c:cat>
            <c:strRef>
              <c:f>Pasywa!$J$12:$J$19</c:f>
            </c:strRef>
          </c:cat>
          <c:val>
            <c:numRef>
              <c:f>Pasywa!$M$12:$M$19</c:f>
              <c:numCache/>
            </c:numRef>
          </c:val>
        </c:ser>
        <c:axId val="1042824738"/>
        <c:axId val="822602191"/>
      </c:barChart>
      <c:catAx>
        <c:axId val="1042824738"/>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822602191"/>
      </c:catAx>
      <c:valAx>
        <c:axId val="822602191"/>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042824738"/>
      </c:valAx>
    </c:plotArea>
    <c:legend>
      <c:legendPos val="r"/>
      <c:overlay val="0"/>
      <c:txPr>
        <a:bodyPr/>
        <a:lstStyle/>
        <a:p>
          <a:pPr lvl="0">
            <a:defRPr b="0">
              <a:solidFill>
                <a:srgbClr val="1A1A1A"/>
              </a:solidFill>
              <a:latin typeface="+mn-lt"/>
            </a:defRPr>
          </a:pPr>
        </a:p>
      </c:txPr>
    </c:legend>
    <c:plotVisOnly val="1"/>
  </c:chart>
</c:chartSpace>
</file>

<file path=xl/charts/chart1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Udział w pasywach</a:t>
            </a:r>
          </a:p>
        </c:rich>
      </c:tx>
      <c:overlay val="0"/>
    </c:title>
    <c:plotArea>
      <c:layout/>
      <c:barChart>
        <c:barDir val="col"/>
        <c:grouping val="percentStacked"/>
        <c:ser>
          <c:idx val="0"/>
          <c:order val="0"/>
          <c:tx>
            <c:strRef>
              <c:f>Pasywa!$AD$14</c:f>
            </c:strRef>
          </c:tx>
          <c:spPr>
            <a:solidFill>
              <a:schemeClr val="accent1"/>
            </a:solidFill>
            <a:ln cmpd="sng">
              <a:solidFill>
                <a:srgbClr val="000000"/>
              </a:solidFill>
            </a:ln>
          </c:spPr>
          <c:dLbls>
            <c:numFmt formatCode="General" sourceLinked="1"/>
            <c:txPr>
              <a:bodyPr/>
              <a:lstStyle/>
              <a:p>
                <a:pPr lvl="0">
                  <a:defRPr/>
                </a:pPr>
              </a:p>
            </c:txPr>
            <c:showLegendKey val="0"/>
            <c:showVal val="1"/>
            <c:showCatName val="0"/>
            <c:showSerName val="0"/>
            <c:showPercent val="0"/>
            <c:showBubbleSize val="0"/>
          </c:dLbls>
          <c:cat>
            <c:strRef>
              <c:f>Pasywa!$AC$15:$AC$17</c:f>
            </c:strRef>
          </c:cat>
          <c:val>
            <c:numRef>
              <c:f>Pasywa!$AD$15:$AD$17</c:f>
              <c:numCache/>
            </c:numRef>
          </c:val>
        </c:ser>
        <c:ser>
          <c:idx val="1"/>
          <c:order val="1"/>
          <c:tx>
            <c:strRef>
              <c:f>Pasywa!$AE$14</c:f>
            </c:strRef>
          </c:tx>
          <c:spPr>
            <a:solidFill>
              <a:schemeClr val="accent2"/>
            </a:solidFill>
            <a:ln cmpd="sng">
              <a:solidFill>
                <a:srgbClr val="000000"/>
              </a:solidFill>
            </a:ln>
          </c:spPr>
          <c:dLbls>
            <c:numFmt formatCode="General" sourceLinked="1"/>
            <c:txPr>
              <a:bodyPr/>
              <a:lstStyle/>
              <a:p>
                <a:pPr lvl="0">
                  <a:defRPr/>
                </a:pPr>
              </a:p>
            </c:txPr>
            <c:showLegendKey val="0"/>
            <c:showVal val="1"/>
            <c:showCatName val="0"/>
            <c:showSerName val="0"/>
            <c:showPercent val="0"/>
            <c:showBubbleSize val="0"/>
          </c:dLbls>
          <c:cat>
            <c:strRef>
              <c:f>Pasywa!$AC$15:$AC$17</c:f>
            </c:strRef>
          </c:cat>
          <c:val>
            <c:numRef>
              <c:f>Pasywa!$AE$15:$AE$17</c:f>
              <c:numCache/>
            </c:numRef>
          </c:val>
        </c:ser>
        <c:ser>
          <c:idx val="2"/>
          <c:order val="2"/>
          <c:tx>
            <c:strRef>
              <c:f>Pasywa!$AF$14</c:f>
            </c:strRef>
          </c:tx>
          <c:spPr>
            <a:solidFill>
              <a:schemeClr val="accent3"/>
            </a:solidFill>
            <a:ln cmpd="sng">
              <a:solidFill>
                <a:srgbClr val="000000"/>
              </a:solidFill>
            </a:ln>
          </c:spPr>
          <c:dLbls>
            <c:numFmt formatCode="General" sourceLinked="1"/>
            <c:txPr>
              <a:bodyPr/>
              <a:lstStyle/>
              <a:p>
                <a:pPr lvl="0">
                  <a:defRPr/>
                </a:pPr>
              </a:p>
            </c:txPr>
            <c:showLegendKey val="0"/>
            <c:showVal val="1"/>
            <c:showCatName val="0"/>
            <c:showSerName val="0"/>
            <c:showPercent val="0"/>
            <c:showBubbleSize val="0"/>
          </c:dLbls>
          <c:cat>
            <c:strRef>
              <c:f>Pasywa!$AC$15:$AC$17</c:f>
            </c:strRef>
          </c:cat>
          <c:val>
            <c:numRef>
              <c:f>Pasywa!$AF$15:$AF$17</c:f>
              <c:numCache/>
            </c:numRef>
          </c:val>
        </c:ser>
        <c:overlap val="100"/>
        <c:axId val="1371679565"/>
        <c:axId val="1159352806"/>
      </c:barChart>
      <c:catAx>
        <c:axId val="1371679565"/>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1159352806"/>
      </c:catAx>
      <c:valAx>
        <c:axId val="1159352806"/>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371679565"/>
      </c:valAx>
    </c:plotArea>
    <c:legend>
      <c:legendPos val="r"/>
      <c:overlay val="0"/>
      <c:txPr>
        <a:bodyPr/>
        <a:lstStyle/>
        <a:p>
          <a:pPr lvl="0">
            <a:defRPr b="0">
              <a:solidFill>
                <a:srgbClr val="1A1A1A"/>
              </a:solidFill>
              <a:latin typeface="+mn-lt"/>
            </a:defRPr>
          </a:pPr>
        </a:p>
      </c:txPr>
    </c:legend>
    <c:plotVisOnly val="1"/>
  </c:chart>
</c:chartSpace>
</file>

<file path=xl/charts/chart1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Struktura majątkowo-kapitałowa</a:t>
            </a:r>
          </a:p>
        </c:rich>
      </c:tx>
      <c:overlay val="0"/>
    </c:title>
    <c:plotArea>
      <c:layout/>
      <c:lineChart>
        <c:ser>
          <c:idx val="0"/>
          <c:order val="0"/>
          <c:tx>
            <c:v>Akt. trwałe/kap. własny</c:v>
          </c:tx>
          <c:spPr>
            <a:ln cmpd="sng">
              <a:solidFill>
                <a:srgbClr val="4472C4"/>
              </a:solidFill>
            </a:ln>
          </c:spPr>
          <c:marker>
            <c:symbol val="none"/>
          </c:marker>
          <c:dLbls>
            <c:numFmt formatCode="General" sourceLinked="1"/>
            <c:txPr>
              <a:bodyPr/>
              <a:lstStyle/>
              <a:p>
                <a:pPr lvl="0">
                  <a:defRPr/>
                </a:pPr>
              </a:p>
            </c:txPr>
            <c:showLegendKey val="0"/>
            <c:showVal val="1"/>
            <c:showCatName val="0"/>
            <c:showSerName val="0"/>
            <c:showPercent val="0"/>
            <c:showBubbleSize val="0"/>
          </c:dLbls>
          <c:cat>
            <c:strRef>
              <c:f>'Struktura majątkowo-kapitałowa'!$C$24:$E$24</c:f>
            </c:strRef>
          </c:cat>
          <c:val>
            <c:numRef>
              <c:f>'Struktura majątkowo-kapitałowa'!$C$25:$E$25</c:f>
              <c:numCache/>
            </c:numRef>
          </c:val>
          <c:smooth val="0"/>
        </c:ser>
        <c:ser>
          <c:idx val="1"/>
          <c:order val="1"/>
          <c:tx>
            <c:v>Akt. trwałe/kap. stały</c:v>
          </c:tx>
          <c:spPr>
            <a:ln cmpd="sng">
              <a:solidFill>
                <a:srgbClr val="ED7D31"/>
              </a:solidFill>
            </a:ln>
          </c:spPr>
          <c:marker>
            <c:symbol val="none"/>
          </c:marker>
          <c:dLbls>
            <c:numFmt formatCode="General" sourceLinked="1"/>
            <c:txPr>
              <a:bodyPr/>
              <a:lstStyle/>
              <a:p>
                <a:pPr lvl="0">
                  <a:defRPr/>
                </a:pPr>
              </a:p>
            </c:txPr>
            <c:showLegendKey val="0"/>
            <c:showVal val="1"/>
            <c:showCatName val="0"/>
            <c:showSerName val="0"/>
            <c:showPercent val="0"/>
            <c:showBubbleSize val="0"/>
          </c:dLbls>
          <c:cat>
            <c:strRef>
              <c:f>'Struktura majątkowo-kapitałowa'!$C$24:$E$24</c:f>
            </c:strRef>
          </c:cat>
          <c:val>
            <c:numRef>
              <c:f>'Struktura majątkowo-kapitałowa'!$C$26:$E$26</c:f>
              <c:numCache/>
            </c:numRef>
          </c:val>
          <c:smooth val="0"/>
        </c:ser>
        <c:ser>
          <c:idx val="2"/>
          <c:order val="2"/>
          <c:tx>
            <c:v>Akt. obrotowe/ zob. krótkoterm.</c:v>
          </c:tx>
          <c:spPr>
            <a:ln cmpd="sng">
              <a:solidFill>
                <a:srgbClr val="6AA84F">
                  <a:alpha val="100000"/>
                </a:srgbClr>
              </a:solidFill>
            </a:ln>
          </c:spPr>
          <c:marker>
            <c:symbol val="none"/>
          </c:marker>
          <c:dLbls>
            <c:numFmt formatCode="General" sourceLinked="1"/>
            <c:txPr>
              <a:bodyPr/>
              <a:lstStyle/>
              <a:p>
                <a:pPr lvl="0">
                  <a:defRPr/>
                </a:pPr>
              </a:p>
            </c:txPr>
            <c:showLegendKey val="0"/>
            <c:showVal val="1"/>
            <c:showCatName val="0"/>
            <c:showSerName val="0"/>
            <c:showPercent val="0"/>
            <c:showBubbleSize val="0"/>
          </c:dLbls>
          <c:cat>
            <c:strRef>
              <c:f>'Struktura majątkowo-kapitałowa'!$C$24:$E$24</c:f>
            </c:strRef>
          </c:cat>
          <c:val>
            <c:numRef>
              <c:f>'Struktura majątkowo-kapitałowa'!$C$27:$E$27</c:f>
              <c:numCache/>
            </c:numRef>
          </c:val>
          <c:smooth val="0"/>
        </c:ser>
        <c:axId val="875336819"/>
        <c:axId val="716784058"/>
      </c:lineChart>
      <c:catAx>
        <c:axId val="875336819"/>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716784058"/>
      </c:catAx>
      <c:valAx>
        <c:axId val="716784058"/>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875336819"/>
      </c:valAx>
    </c:plotArea>
    <c:legend>
      <c:legendPos val="r"/>
      <c:legendEntry>
        <c:idx val="0"/>
        <c:txPr>
          <a:bodyPr/>
          <a:lstStyle/>
          <a:p>
            <a:pPr lvl="0">
              <a:defRPr>
                <a:latin typeface="Arial"/>
              </a:defRPr>
            </a:pPr>
          </a:p>
        </c:txPr>
      </c:legendEntry>
      <c:overlay val="0"/>
      <c:txPr>
        <a:bodyPr/>
        <a:lstStyle/>
        <a:p>
          <a:pPr lvl="0">
            <a:defRPr b="0">
              <a:solidFill>
                <a:srgbClr val="1A1A1A"/>
              </a:solidFill>
              <a:latin typeface="+mn-lt"/>
            </a:defRPr>
          </a:pPr>
        </a:p>
      </c:txPr>
    </c:legend>
    <c:plotVisOnly val="1"/>
  </c:chart>
  <c:spPr>
    <a:solidFill>
      <a:srgbClr val="F3F3F3"/>
    </a:solidFill>
  </c:spPr>
</c:chartSpace>
</file>

<file path=xl/charts/chart1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Struktura przychodów</a:t>
            </a:r>
          </a:p>
        </c:rich>
      </c:tx>
      <c:overlay val="0"/>
    </c:title>
    <c:plotArea>
      <c:layout/>
      <c:barChart>
        <c:barDir val="col"/>
        <c:grouping val="percentStacked"/>
        <c:ser>
          <c:idx val="0"/>
          <c:order val="0"/>
          <c:tx>
            <c:strRef>
              <c:f>'Rachunek zysków i strat'!$AK$26</c:f>
            </c:strRef>
          </c:tx>
          <c:spPr>
            <a:solidFill>
              <a:schemeClr val="accent1"/>
            </a:solidFill>
            <a:ln cmpd="sng">
              <a:solidFill>
                <a:srgbClr val="000000"/>
              </a:solidFill>
            </a:ln>
          </c:spPr>
          <c:dPt>
            <c:idx val="2"/>
          </c:dPt>
          <c:dLbls>
            <c:numFmt formatCode="General" sourceLinked="1"/>
            <c:txPr>
              <a:bodyPr/>
              <a:lstStyle/>
              <a:p>
                <a:pPr lvl="0">
                  <a:defRPr>
                    <a:latin typeface="Arial Narrow"/>
                  </a:defRPr>
                </a:pPr>
              </a:p>
            </c:txPr>
            <c:showLegendKey val="0"/>
            <c:showVal val="1"/>
            <c:showCatName val="0"/>
            <c:showSerName val="0"/>
            <c:showPercent val="0"/>
            <c:showBubbleSize val="0"/>
          </c:dLbls>
          <c:cat>
            <c:strRef>
              <c:f>'Rachunek zysków i strat'!$AJ$27:$AJ$29</c:f>
            </c:strRef>
          </c:cat>
          <c:val>
            <c:numRef>
              <c:f>'Rachunek zysków i strat'!$AK$27:$AK$29</c:f>
              <c:numCache/>
            </c:numRef>
          </c:val>
        </c:ser>
        <c:ser>
          <c:idx val="1"/>
          <c:order val="1"/>
          <c:tx>
            <c:strRef>
              <c:f>'Rachunek zysków i strat'!$AL$26</c:f>
            </c:strRef>
          </c:tx>
          <c:spPr>
            <a:solidFill>
              <a:schemeClr val="accent2"/>
            </a:solidFill>
            <a:ln cmpd="sng">
              <a:solidFill>
                <a:srgbClr val="000000"/>
              </a:solidFill>
            </a:ln>
          </c:spPr>
          <c:dLbls>
            <c:numFmt formatCode="General" sourceLinked="1"/>
            <c:txPr>
              <a:bodyPr/>
              <a:lstStyle/>
              <a:p>
                <a:pPr lvl="0">
                  <a:defRPr>
                    <a:latin typeface="Arial Narrow"/>
                  </a:defRPr>
                </a:pPr>
              </a:p>
            </c:txPr>
            <c:showLegendKey val="0"/>
            <c:showVal val="1"/>
            <c:showCatName val="0"/>
            <c:showSerName val="0"/>
            <c:showPercent val="0"/>
            <c:showBubbleSize val="0"/>
          </c:dLbls>
          <c:cat>
            <c:strRef>
              <c:f>'Rachunek zysków i strat'!$AJ$27:$AJ$29</c:f>
            </c:strRef>
          </c:cat>
          <c:val>
            <c:numRef>
              <c:f>'Rachunek zysków i strat'!$AL$27:$AL$29</c:f>
              <c:numCache/>
            </c:numRef>
          </c:val>
        </c:ser>
        <c:ser>
          <c:idx val="2"/>
          <c:order val="2"/>
          <c:tx>
            <c:strRef>
              <c:f>'Rachunek zysków i strat'!$AM$26</c:f>
            </c:strRef>
          </c:tx>
          <c:spPr>
            <a:solidFill>
              <a:schemeClr val="accent3"/>
            </a:solidFill>
            <a:ln cmpd="sng">
              <a:solidFill>
                <a:srgbClr val="000000"/>
              </a:solidFill>
            </a:ln>
          </c:spPr>
          <c:dLbls>
            <c:numFmt formatCode="General" sourceLinked="1"/>
            <c:txPr>
              <a:bodyPr/>
              <a:lstStyle/>
              <a:p>
                <a:pPr lvl="0">
                  <a:defRPr sz="1000">
                    <a:latin typeface="Arial Narrow"/>
                  </a:defRPr>
                </a:pPr>
              </a:p>
            </c:txPr>
            <c:showLegendKey val="0"/>
            <c:showVal val="1"/>
            <c:showCatName val="0"/>
            <c:showSerName val="0"/>
            <c:showPercent val="0"/>
            <c:showBubbleSize val="0"/>
          </c:dLbls>
          <c:cat>
            <c:strRef>
              <c:f>'Rachunek zysków i strat'!$AJ$27:$AJ$29</c:f>
            </c:strRef>
          </c:cat>
          <c:val>
            <c:numRef>
              <c:f>'Rachunek zysków i strat'!$AM$27:$AM$29</c:f>
              <c:numCache/>
            </c:numRef>
          </c:val>
        </c:ser>
        <c:ser>
          <c:idx val="3"/>
          <c:order val="3"/>
          <c:tx>
            <c:strRef>
              <c:f>'Rachunek zysków i strat'!$AN$26</c:f>
            </c:strRef>
          </c:tx>
          <c:spPr>
            <a:solidFill>
              <a:schemeClr val="accent4"/>
            </a:solidFill>
            <a:ln cmpd="sng">
              <a:solidFill>
                <a:srgbClr val="000000"/>
              </a:solidFill>
            </a:ln>
          </c:spPr>
          <c:dLbls>
            <c:numFmt formatCode="General" sourceLinked="1"/>
            <c:txPr>
              <a:bodyPr/>
              <a:lstStyle/>
              <a:p>
                <a:pPr lvl="0">
                  <a:defRPr sz="1000">
                    <a:latin typeface="Arial Narrow"/>
                  </a:defRPr>
                </a:pPr>
              </a:p>
            </c:txPr>
            <c:showLegendKey val="0"/>
            <c:showVal val="1"/>
            <c:showCatName val="0"/>
            <c:showSerName val="0"/>
            <c:showPercent val="0"/>
            <c:showBubbleSize val="0"/>
          </c:dLbls>
          <c:cat>
            <c:strRef>
              <c:f>'Rachunek zysków i strat'!$AJ$27:$AJ$29</c:f>
            </c:strRef>
          </c:cat>
          <c:val>
            <c:numRef>
              <c:f>'Rachunek zysków i strat'!$AN$27:$AN$29</c:f>
              <c:numCache/>
            </c:numRef>
          </c:val>
        </c:ser>
        <c:overlap val="100"/>
        <c:axId val="1702764828"/>
        <c:axId val="1765934966"/>
      </c:barChart>
      <c:catAx>
        <c:axId val="1702764828"/>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1765934966"/>
      </c:catAx>
      <c:valAx>
        <c:axId val="1765934966"/>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702764828"/>
      </c:valAx>
    </c:plotArea>
    <c:legend>
      <c:legendPos val="r"/>
      <c:overlay val="0"/>
      <c:txPr>
        <a:bodyPr/>
        <a:lstStyle/>
        <a:p>
          <a:pPr lvl="0">
            <a:defRPr b="0">
              <a:solidFill>
                <a:srgbClr val="1A1A1A"/>
              </a:solidFill>
              <a:latin typeface="+mn-lt"/>
            </a:defRPr>
          </a:pPr>
        </a:p>
      </c:txPr>
    </c:legend>
    <c:plotVisOnly val="1"/>
  </c:chart>
</c:chartSpace>
</file>

<file path=xl/charts/chart15.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Struktura kosztów</a:t>
            </a:r>
          </a:p>
        </c:rich>
      </c:tx>
      <c:overlay val="0"/>
    </c:title>
    <c:plotArea>
      <c:layout/>
      <c:barChart>
        <c:barDir val="col"/>
        <c:grouping val="percentStacked"/>
        <c:ser>
          <c:idx val="0"/>
          <c:order val="0"/>
          <c:tx>
            <c:strRef>
              <c:f>'Rachunek zysków i strat'!$AI$47</c:f>
            </c:strRef>
          </c:tx>
          <c:spPr>
            <a:solidFill>
              <a:schemeClr val="accent1"/>
            </a:solidFill>
            <a:ln cmpd="sng">
              <a:solidFill>
                <a:srgbClr val="000000"/>
              </a:solidFill>
            </a:ln>
          </c:spPr>
          <c:dPt>
            <c:idx val="2"/>
          </c:dPt>
          <c:dLbls>
            <c:numFmt formatCode="General" sourceLinked="1"/>
            <c:txPr>
              <a:bodyPr/>
              <a:lstStyle/>
              <a:p>
                <a:pPr lvl="0">
                  <a:defRPr sz="1000">
                    <a:latin typeface="Arial Narrow"/>
                  </a:defRPr>
                </a:pPr>
              </a:p>
            </c:txPr>
            <c:showLegendKey val="0"/>
            <c:showVal val="1"/>
            <c:showCatName val="0"/>
            <c:showSerName val="0"/>
            <c:showPercent val="0"/>
            <c:showBubbleSize val="0"/>
          </c:dLbls>
          <c:cat>
            <c:strRef>
              <c:f>'Rachunek zysków i strat'!$AH$48:$AH$52</c:f>
            </c:strRef>
          </c:cat>
          <c:val>
            <c:numRef>
              <c:f>'Rachunek zysków i strat'!$AI$48:$AI$52</c:f>
              <c:numCache/>
            </c:numRef>
          </c:val>
        </c:ser>
        <c:ser>
          <c:idx val="1"/>
          <c:order val="1"/>
          <c:tx>
            <c:strRef>
              <c:f>'Rachunek zysków i strat'!$AJ$47</c:f>
            </c:strRef>
          </c:tx>
          <c:spPr>
            <a:solidFill>
              <a:schemeClr val="accent2"/>
            </a:solidFill>
            <a:ln cmpd="sng">
              <a:solidFill>
                <a:srgbClr val="000000"/>
              </a:solidFill>
            </a:ln>
          </c:spPr>
          <c:dPt>
            <c:idx val="2"/>
          </c:dPt>
          <c:dLbls>
            <c:numFmt formatCode="General" sourceLinked="1"/>
            <c:txPr>
              <a:bodyPr/>
              <a:lstStyle/>
              <a:p>
                <a:pPr lvl="0">
                  <a:defRPr sz="1000">
                    <a:latin typeface="Arial Narrow"/>
                  </a:defRPr>
                </a:pPr>
              </a:p>
            </c:txPr>
            <c:showLegendKey val="0"/>
            <c:showVal val="1"/>
            <c:showCatName val="0"/>
            <c:showSerName val="0"/>
            <c:showPercent val="0"/>
            <c:showBubbleSize val="0"/>
          </c:dLbls>
          <c:cat>
            <c:strRef>
              <c:f>'Rachunek zysków i strat'!$AH$48:$AH$52</c:f>
            </c:strRef>
          </c:cat>
          <c:val>
            <c:numRef>
              <c:f>'Rachunek zysków i strat'!$AJ$48:$AJ$52</c:f>
              <c:numCache/>
            </c:numRef>
          </c:val>
        </c:ser>
        <c:ser>
          <c:idx val="2"/>
          <c:order val="2"/>
          <c:tx>
            <c:strRef>
              <c:f>'Rachunek zysków i strat'!$AK$47</c:f>
            </c:strRef>
          </c:tx>
          <c:spPr>
            <a:solidFill>
              <a:schemeClr val="accent3"/>
            </a:solidFill>
            <a:ln cmpd="sng">
              <a:solidFill>
                <a:srgbClr val="000000"/>
              </a:solidFill>
            </a:ln>
          </c:spPr>
          <c:dLbls>
            <c:numFmt formatCode="General" sourceLinked="1"/>
            <c:txPr>
              <a:bodyPr/>
              <a:lstStyle/>
              <a:p>
                <a:pPr lvl="0">
                  <a:defRPr sz="1000">
                    <a:latin typeface="Arial Narrow"/>
                  </a:defRPr>
                </a:pPr>
              </a:p>
            </c:txPr>
            <c:showLegendKey val="0"/>
            <c:showVal val="1"/>
            <c:showCatName val="0"/>
            <c:showSerName val="0"/>
            <c:showPercent val="0"/>
            <c:showBubbleSize val="0"/>
          </c:dLbls>
          <c:cat>
            <c:strRef>
              <c:f>'Rachunek zysków i strat'!$AH$48:$AH$52</c:f>
            </c:strRef>
          </c:cat>
          <c:val>
            <c:numRef>
              <c:f>'Rachunek zysków i strat'!$AK$48:$AK$52</c:f>
              <c:numCache/>
            </c:numRef>
          </c:val>
        </c:ser>
        <c:ser>
          <c:idx val="3"/>
          <c:order val="3"/>
          <c:tx>
            <c:strRef>
              <c:f>'Rachunek zysków i strat'!$AL$47</c:f>
            </c:strRef>
          </c:tx>
          <c:spPr>
            <a:solidFill>
              <a:schemeClr val="accent4"/>
            </a:solidFill>
            <a:ln cmpd="sng">
              <a:solidFill>
                <a:srgbClr val="000000"/>
              </a:solidFill>
            </a:ln>
          </c:spPr>
          <c:dLbls>
            <c:numFmt formatCode="General" sourceLinked="1"/>
            <c:txPr>
              <a:bodyPr/>
              <a:lstStyle/>
              <a:p>
                <a:pPr lvl="0">
                  <a:defRPr sz="1000">
                    <a:latin typeface="Arial Narrow"/>
                  </a:defRPr>
                </a:pPr>
              </a:p>
            </c:txPr>
            <c:showLegendKey val="0"/>
            <c:showVal val="1"/>
            <c:showCatName val="0"/>
            <c:showSerName val="0"/>
            <c:showPercent val="0"/>
            <c:showBubbleSize val="0"/>
          </c:dLbls>
          <c:cat>
            <c:strRef>
              <c:f>'Rachunek zysków i strat'!$AH$48:$AH$52</c:f>
            </c:strRef>
          </c:cat>
          <c:val>
            <c:numRef>
              <c:f>'Rachunek zysków i strat'!$AL$48:$AL$52</c:f>
              <c:numCache/>
            </c:numRef>
          </c:val>
        </c:ser>
        <c:ser>
          <c:idx val="4"/>
          <c:order val="4"/>
          <c:tx>
            <c:strRef>
              <c:f>'Rachunek zysków i strat'!$AM$47</c:f>
            </c:strRef>
          </c:tx>
          <c:spPr>
            <a:solidFill>
              <a:schemeClr val="accent5"/>
            </a:solidFill>
            <a:ln cmpd="sng">
              <a:solidFill>
                <a:srgbClr val="000000"/>
              </a:solidFill>
            </a:ln>
          </c:spPr>
          <c:dPt>
            <c:idx val="2"/>
          </c:dPt>
          <c:dLbls>
            <c:numFmt formatCode="General" sourceLinked="1"/>
            <c:txPr>
              <a:bodyPr/>
              <a:lstStyle/>
              <a:p>
                <a:pPr lvl="0">
                  <a:defRPr sz="1000">
                    <a:latin typeface="Arial Narrow"/>
                  </a:defRPr>
                </a:pPr>
              </a:p>
            </c:txPr>
            <c:showLegendKey val="0"/>
            <c:showVal val="1"/>
            <c:showCatName val="0"/>
            <c:showSerName val="0"/>
            <c:showPercent val="0"/>
            <c:showBubbleSize val="0"/>
          </c:dLbls>
          <c:cat>
            <c:strRef>
              <c:f>'Rachunek zysków i strat'!$AH$48:$AH$52</c:f>
            </c:strRef>
          </c:cat>
          <c:val>
            <c:numRef>
              <c:f>'Rachunek zysków i strat'!$AM$48:$AM$52</c:f>
              <c:numCache/>
            </c:numRef>
          </c:val>
        </c:ser>
        <c:ser>
          <c:idx val="5"/>
          <c:order val="5"/>
          <c:tx>
            <c:strRef>
              <c:f>'Rachunek zysków i strat'!$AN$47</c:f>
            </c:strRef>
          </c:tx>
          <c:spPr>
            <a:solidFill>
              <a:schemeClr val="accent6"/>
            </a:solidFill>
            <a:ln cmpd="sng">
              <a:solidFill>
                <a:srgbClr val="000000"/>
              </a:solidFill>
            </a:ln>
          </c:spPr>
          <c:dLbls>
            <c:numFmt formatCode="General" sourceLinked="1"/>
            <c:txPr>
              <a:bodyPr/>
              <a:lstStyle/>
              <a:p>
                <a:pPr lvl="0">
                  <a:defRPr sz="1000">
                    <a:latin typeface="Arial Narrow"/>
                  </a:defRPr>
                </a:pPr>
              </a:p>
            </c:txPr>
            <c:showLegendKey val="0"/>
            <c:showVal val="1"/>
            <c:showCatName val="0"/>
            <c:showSerName val="0"/>
            <c:showPercent val="0"/>
            <c:showBubbleSize val="0"/>
          </c:dLbls>
          <c:cat>
            <c:strRef>
              <c:f>'Rachunek zysków i strat'!$AH$48:$AH$52</c:f>
            </c:strRef>
          </c:cat>
          <c:val>
            <c:numRef>
              <c:f>'Rachunek zysków i strat'!$AN$48:$AN$52</c:f>
              <c:numCache/>
            </c:numRef>
          </c:val>
        </c:ser>
        <c:overlap val="100"/>
        <c:axId val="1329093951"/>
        <c:axId val="555579682"/>
      </c:barChart>
      <c:catAx>
        <c:axId val="1329093951"/>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555579682"/>
      </c:catAx>
      <c:valAx>
        <c:axId val="555579682"/>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329093951"/>
      </c:valAx>
    </c:plotArea>
    <c:legend>
      <c:legendPos val="r"/>
      <c:overlay val="0"/>
      <c:txPr>
        <a:bodyPr/>
        <a:lstStyle/>
        <a:p>
          <a:pPr lvl="0">
            <a:defRPr b="0">
              <a:solidFill>
                <a:srgbClr val="1A1A1A"/>
              </a:solidFill>
              <a:latin typeface="+mn-lt"/>
            </a:defRPr>
          </a:pPr>
        </a:p>
      </c:txPr>
    </c:legend>
    <c:plotVisOnly val="1"/>
  </c:chart>
</c:chartSpace>
</file>

<file path=xl/charts/chart16.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col"/>
        <c:ser>
          <c:idx val="0"/>
          <c:order val="0"/>
          <c:tx>
            <c:v>2019</c:v>
          </c:tx>
          <c:spPr>
            <a:solidFill>
              <a:schemeClr val="accent1"/>
            </a:solidFill>
            <a:ln cmpd="sng">
              <a:solidFill>
                <a:srgbClr val="000000"/>
              </a:solidFill>
            </a:ln>
          </c:spPr>
          <c:dLbls>
            <c:numFmt formatCode="General" sourceLinked="1"/>
            <c:txPr>
              <a:bodyPr/>
              <a:lstStyle/>
              <a:p>
                <a:pPr lvl="0">
                  <a:defRPr sz="1000">
                    <a:latin typeface="Arial Narrow"/>
                  </a:defRPr>
                </a:pPr>
              </a:p>
            </c:txPr>
            <c:showLegendKey val="0"/>
            <c:showVal val="1"/>
            <c:showCatName val="0"/>
            <c:showSerName val="0"/>
            <c:showPercent val="0"/>
            <c:showBubbleSize val="0"/>
          </c:dLbls>
          <c:cat>
            <c:strRef>
              <c:f>'Rachunek zysków i strat'!$A$91:$A$95</c:f>
            </c:strRef>
          </c:cat>
          <c:val>
            <c:numRef>
              <c:f>'Rachunek zysków i strat'!$B$91:$B$95</c:f>
              <c:numCache/>
            </c:numRef>
          </c:val>
        </c:ser>
        <c:ser>
          <c:idx val="1"/>
          <c:order val="1"/>
          <c:tx>
            <c:v>2020</c:v>
          </c:tx>
          <c:spPr>
            <a:solidFill>
              <a:schemeClr val="accent2"/>
            </a:solidFill>
            <a:ln cmpd="sng">
              <a:solidFill>
                <a:srgbClr val="000000"/>
              </a:solidFill>
            </a:ln>
          </c:spPr>
          <c:dLbls>
            <c:numFmt formatCode="General" sourceLinked="1"/>
            <c:txPr>
              <a:bodyPr/>
              <a:lstStyle/>
              <a:p>
                <a:pPr lvl="0">
                  <a:defRPr sz="1000">
                    <a:latin typeface="Arial Narrow"/>
                  </a:defRPr>
                </a:pPr>
              </a:p>
            </c:txPr>
            <c:showLegendKey val="0"/>
            <c:showVal val="1"/>
            <c:showCatName val="0"/>
            <c:showSerName val="0"/>
            <c:showPercent val="0"/>
            <c:showBubbleSize val="0"/>
          </c:dLbls>
          <c:cat>
            <c:strRef>
              <c:f>'Rachunek zysków i strat'!$A$91:$A$95</c:f>
            </c:strRef>
          </c:cat>
          <c:val>
            <c:numRef>
              <c:f>'Rachunek zysków i strat'!$C$91:$C$95</c:f>
              <c:numCache/>
            </c:numRef>
          </c:val>
        </c:ser>
        <c:ser>
          <c:idx val="2"/>
          <c:order val="2"/>
          <c:tx>
            <c:v>2021</c:v>
          </c:tx>
          <c:spPr>
            <a:solidFill>
              <a:schemeClr val="accent3"/>
            </a:solidFill>
            <a:ln cmpd="sng">
              <a:solidFill>
                <a:srgbClr val="000000"/>
              </a:solidFill>
            </a:ln>
          </c:spPr>
          <c:dLbls>
            <c:numFmt formatCode="General" sourceLinked="1"/>
            <c:txPr>
              <a:bodyPr/>
              <a:lstStyle/>
              <a:p>
                <a:pPr lvl="0">
                  <a:defRPr sz="1000">
                    <a:latin typeface="Arial Narrow"/>
                  </a:defRPr>
                </a:pPr>
              </a:p>
            </c:txPr>
            <c:showLegendKey val="0"/>
            <c:showVal val="1"/>
            <c:showCatName val="0"/>
            <c:showSerName val="0"/>
            <c:showPercent val="0"/>
            <c:showBubbleSize val="0"/>
          </c:dLbls>
          <c:cat>
            <c:strRef>
              <c:f>'Rachunek zysków i strat'!$A$91:$A$95</c:f>
            </c:strRef>
          </c:cat>
          <c:val>
            <c:numRef>
              <c:f>'Rachunek zysków i strat'!$D$91:$D$95</c:f>
              <c:numCache/>
            </c:numRef>
          </c:val>
        </c:ser>
        <c:axId val="382569114"/>
        <c:axId val="1917682369"/>
      </c:barChart>
      <c:catAx>
        <c:axId val="382569114"/>
        <c:scaling>
          <c:orientation val="minMax"/>
        </c:scaling>
        <c:delete val="0"/>
        <c:axPos val="b"/>
        <c:title>
          <c:tx>
            <c:rich>
              <a:bodyPr/>
              <a:lstStyle/>
              <a:p>
                <a:pPr lvl="0">
                  <a:defRPr b="0">
                    <a:solidFill>
                      <a:srgbClr val="000000"/>
                    </a:solidFill>
                    <a:latin typeface="+mn-lt"/>
                  </a:defRPr>
                </a:pPr>
                <a:r>
                  <a:rPr b="0">
                    <a:solidFill>
                      <a:srgbClr val="000000"/>
                    </a:solidFill>
                    <a:latin typeface="+mn-lt"/>
                  </a:rPr>
                  <a:t>Wskaźniki</a:t>
                </a:r>
              </a:p>
            </c:rich>
          </c:tx>
          <c:overlay val="0"/>
        </c:title>
        <c:numFmt formatCode="General" sourceLinked="1"/>
        <c:majorTickMark val="none"/>
        <c:minorTickMark val="none"/>
        <c:spPr/>
        <c:txPr>
          <a:bodyPr/>
          <a:lstStyle/>
          <a:p>
            <a:pPr lvl="0">
              <a:defRPr b="0">
                <a:solidFill>
                  <a:srgbClr val="000000"/>
                </a:solidFill>
                <a:latin typeface="+mn-lt"/>
              </a:defRPr>
            </a:pPr>
          </a:p>
        </c:txPr>
        <c:crossAx val="1917682369"/>
      </c:catAx>
      <c:valAx>
        <c:axId val="1917682369"/>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382569114"/>
      </c:valAx>
    </c:plotArea>
    <c:legend>
      <c:legendPos val="r"/>
      <c:overlay val="0"/>
      <c:txPr>
        <a:bodyPr/>
        <a:lstStyle/>
        <a:p>
          <a:pPr lvl="0">
            <a:defRPr b="0">
              <a:solidFill>
                <a:srgbClr val="1A1A1A"/>
              </a:solidFill>
              <a:latin typeface="+mn-lt"/>
            </a:defRPr>
          </a:pPr>
        </a:p>
      </c:txPr>
    </c:legend>
    <c:plotVisOnly val="1"/>
  </c:chart>
  <c:spPr>
    <a:solidFill>
      <a:srgbClr val="F3F3F3"/>
    </a:solidFill>
  </c:spPr>
</c:chartSpace>
</file>

<file path=xl/charts/chart17.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Wskaźnik niezależności finansowej</a:t>
            </a:r>
          </a:p>
        </c:rich>
      </c:tx>
      <c:overlay val="0"/>
    </c:title>
    <c:plotArea>
      <c:layout/>
      <c:barChart>
        <c:barDir val="col"/>
        <c:ser>
          <c:idx val="0"/>
          <c:order val="0"/>
          <c:spPr>
            <a:solidFill>
              <a:schemeClr val="accent1"/>
            </a:solidFill>
            <a:ln cmpd="sng">
              <a:solidFill>
                <a:srgbClr val="000000"/>
              </a:solidFill>
            </a:ln>
          </c:spPr>
          <c:dLbls>
            <c:numFmt formatCode="General" sourceLinked="1"/>
            <c:txPr>
              <a:bodyPr/>
              <a:lstStyle/>
              <a:p>
                <a:pPr lvl="0">
                  <a:defRPr/>
                </a:pPr>
              </a:p>
            </c:txPr>
            <c:showLegendKey val="0"/>
            <c:showVal val="1"/>
            <c:showCatName val="0"/>
            <c:showSerName val="0"/>
            <c:showPercent val="0"/>
            <c:showBubbleSize val="0"/>
          </c:dLbls>
          <c:cat>
            <c:strRef>
              <c:f>'Wskaźniki'!$H$40:$J$40</c:f>
            </c:strRef>
          </c:cat>
          <c:val>
            <c:numRef>
              <c:f>'Wskaźniki'!$H$45:$J$45</c:f>
              <c:numCache/>
            </c:numRef>
          </c:val>
        </c:ser>
        <c:axId val="2112507016"/>
        <c:axId val="1622086032"/>
      </c:barChart>
      <c:catAx>
        <c:axId val="2112507016"/>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1622086032"/>
      </c:catAx>
      <c:valAx>
        <c:axId val="1622086032"/>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2112507016"/>
      </c:valAx>
    </c:plotArea>
    <c:legend>
      <c:legendPos val="r"/>
      <c:overlay val="0"/>
      <c:txPr>
        <a:bodyPr/>
        <a:lstStyle/>
        <a:p>
          <a:pPr lvl="0">
            <a:defRPr b="0">
              <a:solidFill>
                <a:srgbClr val="1A1A1A"/>
              </a:solidFill>
              <a:latin typeface="+mn-lt"/>
            </a:defRPr>
          </a:pPr>
        </a:p>
      </c:txPr>
    </c:legend>
    <c:plotVisOnly val="1"/>
  </c:chart>
</c:chartSpace>
</file>

<file path=xl/charts/chart18.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sz="1800">
                <a:solidFill>
                  <a:srgbClr val="757575"/>
                </a:solidFill>
                <a:latin typeface="+mn-lt"/>
              </a:defRPr>
            </a:pPr>
            <a:r>
              <a:rPr b="0" sz="1800">
                <a:solidFill>
                  <a:srgbClr val="757575"/>
                </a:solidFill>
                <a:latin typeface="+mn-lt"/>
              </a:rPr>
              <a:t>Wskaźnik pokrycia aktywów kapitałami własnymi		</a:t>
            </a:r>
          </a:p>
        </c:rich>
      </c:tx>
      <c:overlay val="0"/>
    </c:title>
    <c:plotArea>
      <c:layout/>
      <c:barChart>
        <c:barDir val="col"/>
        <c:ser>
          <c:idx val="0"/>
          <c:order val="0"/>
          <c:spPr>
            <a:solidFill>
              <a:schemeClr val="accent1"/>
            </a:solidFill>
            <a:ln cmpd="sng">
              <a:solidFill>
                <a:srgbClr val="000000"/>
              </a:solidFill>
            </a:ln>
          </c:spPr>
          <c:dLbls>
            <c:numFmt formatCode="General" sourceLinked="1"/>
            <c:txPr>
              <a:bodyPr/>
              <a:lstStyle/>
              <a:p>
                <a:pPr lvl="0">
                  <a:defRPr/>
                </a:pPr>
              </a:p>
            </c:txPr>
            <c:showLegendKey val="0"/>
            <c:showVal val="1"/>
            <c:showCatName val="0"/>
            <c:showSerName val="0"/>
            <c:showPercent val="0"/>
            <c:showBubbleSize val="0"/>
          </c:dLbls>
          <c:cat>
            <c:strRef>
              <c:f>'Wskaźniki'!$H$40:$J$40</c:f>
            </c:strRef>
          </c:cat>
          <c:val>
            <c:numRef>
              <c:f>'Wskaźniki'!$H$42:$J$42</c:f>
              <c:numCache/>
            </c:numRef>
          </c:val>
        </c:ser>
        <c:axId val="1568773852"/>
        <c:axId val="693324590"/>
      </c:barChart>
      <c:catAx>
        <c:axId val="1568773852"/>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693324590"/>
      </c:catAx>
      <c:valAx>
        <c:axId val="693324590"/>
        <c:scaling>
          <c:orientation val="minMax"/>
          <c:max val="1.0"/>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568773852"/>
      </c:valAx>
    </c:plotArea>
    <c:legend>
      <c:legendPos val="r"/>
      <c:overlay val="0"/>
      <c:txPr>
        <a:bodyPr/>
        <a:lstStyle/>
        <a:p>
          <a:pPr lvl="0">
            <a:defRPr b="0">
              <a:solidFill>
                <a:srgbClr val="1A1A1A"/>
              </a:solidFill>
              <a:latin typeface="+mn-lt"/>
            </a:defRPr>
          </a:pPr>
        </a:p>
      </c:txPr>
    </c:legend>
    <c:plotVisOnly val="1"/>
  </c:chart>
</c:chartSpace>
</file>

<file path=xl/charts/chart19.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sz="1800">
                <a:solidFill>
                  <a:srgbClr val="757575"/>
                </a:solidFill>
                <a:latin typeface="+mn-lt"/>
              </a:defRPr>
            </a:pPr>
            <a:r>
              <a:rPr b="0" sz="1800">
                <a:solidFill>
                  <a:srgbClr val="757575"/>
                </a:solidFill>
                <a:latin typeface="+mn-lt"/>
              </a:rPr>
              <a:t>Wskaźnik okresu bezpieczeństwa gotówkowego		</a:t>
            </a:r>
          </a:p>
        </c:rich>
      </c:tx>
      <c:overlay val="0"/>
    </c:title>
    <c:plotArea>
      <c:layout/>
      <c:barChart>
        <c:barDir val="col"/>
        <c:ser>
          <c:idx val="0"/>
          <c:order val="0"/>
          <c:spPr>
            <a:solidFill>
              <a:schemeClr val="accent1"/>
            </a:solidFill>
            <a:ln cmpd="sng">
              <a:solidFill>
                <a:srgbClr val="000000"/>
              </a:solidFill>
            </a:ln>
          </c:spPr>
          <c:dLbls>
            <c:numFmt formatCode="General" sourceLinked="1"/>
            <c:txPr>
              <a:bodyPr/>
              <a:lstStyle/>
              <a:p>
                <a:pPr lvl="0">
                  <a:defRPr/>
                </a:pPr>
              </a:p>
            </c:txPr>
            <c:showLegendKey val="0"/>
            <c:showVal val="1"/>
            <c:showCatName val="0"/>
            <c:showSerName val="0"/>
            <c:showPercent val="0"/>
            <c:showBubbleSize val="0"/>
          </c:dLbls>
          <c:cat>
            <c:strRef>
              <c:f>'Wskaźniki'!$H$40:$J$40</c:f>
            </c:strRef>
          </c:cat>
          <c:val>
            <c:numRef>
              <c:f>'Wskaźniki'!$H$10:$J$10</c:f>
              <c:numCache/>
            </c:numRef>
          </c:val>
        </c:ser>
        <c:axId val="176669107"/>
        <c:axId val="1159362246"/>
      </c:barChart>
      <c:catAx>
        <c:axId val="176669107"/>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1159362246"/>
      </c:catAx>
      <c:valAx>
        <c:axId val="1159362246"/>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76669107"/>
      </c:valAx>
    </c:plotArea>
    <c:legend>
      <c:legendPos val="r"/>
      <c:overlay val="0"/>
      <c:txPr>
        <a:bodyPr/>
        <a:lstStyle/>
        <a:p>
          <a:pPr lvl="0">
            <a:defRPr b="0">
              <a:solidFill>
                <a:srgbClr val="1A1A1A"/>
              </a:solidFill>
              <a:latin typeface="+mn-lt"/>
            </a:defRPr>
          </a:pPr>
        </a:p>
      </c:txPr>
    </c:legend>
    <c:plotVisOnly val="1"/>
  </c:chart>
</c:chartSpace>
</file>

<file path=xl/charts/chart20.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sz="1800">
                <a:solidFill>
                  <a:srgbClr val="757575"/>
                </a:solidFill>
                <a:latin typeface="+mn-lt"/>
              </a:defRPr>
            </a:pPr>
            <a:r>
              <a:rPr b="0" sz="1800">
                <a:solidFill>
                  <a:srgbClr val="757575"/>
                </a:solidFill>
                <a:latin typeface="+mn-lt"/>
              </a:rPr>
              <a:t>Wskaźnik pokrycia zobowiązań długoterminowych majątkiem trwałym		</a:t>
            </a:r>
          </a:p>
        </c:rich>
      </c:tx>
      <c:overlay val="0"/>
    </c:title>
    <c:plotArea>
      <c:layout/>
      <c:barChart>
        <c:barDir val="col"/>
        <c:ser>
          <c:idx val="0"/>
          <c:order val="0"/>
          <c:spPr>
            <a:solidFill>
              <a:schemeClr val="accent1"/>
            </a:solidFill>
            <a:ln cmpd="sng">
              <a:solidFill>
                <a:srgbClr val="000000"/>
              </a:solidFill>
            </a:ln>
          </c:spPr>
          <c:dPt>
            <c:idx val="2"/>
          </c:dPt>
          <c:dLbls>
            <c:numFmt formatCode="General" sourceLinked="1"/>
            <c:txPr>
              <a:bodyPr/>
              <a:lstStyle/>
              <a:p>
                <a:pPr lvl="0">
                  <a:defRPr/>
                </a:pPr>
              </a:p>
            </c:txPr>
            <c:showLegendKey val="0"/>
            <c:showVal val="1"/>
            <c:showCatName val="0"/>
            <c:showSerName val="0"/>
            <c:showPercent val="0"/>
            <c:showBubbleSize val="0"/>
          </c:dLbls>
          <c:cat>
            <c:strRef>
              <c:f>'Wskaźniki'!$H$76:$J$76</c:f>
            </c:strRef>
          </c:cat>
          <c:val>
            <c:numRef>
              <c:f>'Wskaźniki'!$H$47:$J$47</c:f>
              <c:numCache/>
            </c:numRef>
          </c:val>
        </c:ser>
        <c:axId val="1471768965"/>
        <c:axId val="1600820989"/>
      </c:barChart>
      <c:catAx>
        <c:axId val="1471768965"/>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1600820989"/>
      </c:catAx>
      <c:valAx>
        <c:axId val="1600820989"/>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471768965"/>
      </c:valAx>
    </c:plotArea>
    <c:legend>
      <c:legendPos val="r"/>
      <c:overlay val="0"/>
      <c:txPr>
        <a:bodyPr/>
        <a:lstStyle/>
        <a:p>
          <a:pPr lvl="0">
            <a:defRPr b="0">
              <a:solidFill>
                <a:srgbClr val="1A1A1A"/>
              </a:solidFill>
              <a:latin typeface="+mn-lt"/>
            </a:defRPr>
          </a:pPr>
        </a:p>
      </c:txPr>
    </c:legend>
    <c:plotVisOnly val="1"/>
  </c:chart>
</c:chartSpace>
</file>

<file path=xl/charts/chart2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sz="1800">
                <a:solidFill>
                  <a:srgbClr val="757575"/>
                </a:solidFill>
                <a:latin typeface="+mn-lt"/>
              </a:defRPr>
            </a:pPr>
            <a:r>
              <a:rPr b="0" sz="1800">
                <a:solidFill>
                  <a:srgbClr val="757575"/>
                </a:solidFill>
                <a:latin typeface="+mn-lt"/>
              </a:rPr>
              <a:t>Mnożnik kapitału własnego (kapitałowy)		</a:t>
            </a:r>
          </a:p>
        </c:rich>
      </c:tx>
      <c:overlay val="0"/>
    </c:title>
    <c:plotArea>
      <c:layout/>
      <c:barChart>
        <c:barDir val="col"/>
        <c:ser>
          <c:idx val="0"/>
          <c:order val="0"/>
          <c:spPr>
            <a:solidFill>
              <a:schemeClr val="accent1"/>
            </a:solidFill>
            <a:ln cmpd="sng">
              <a:solidFill>
                <a:srgbClr val="000000"/>
              </a:solidFill>
            </a:ln>
          </c:spPr>
          <c:dPt>
            <c:idx val="2"/>
          </c:dPt>
          <c:dLbls>
            <c:numFmt formatCode="General" sourceLinked="1"/>
            <c:txPr>
              <a:bodyPr/>
              <a:lstStyle/>
              <a:p>
                <a:pPr lvl="0">
                  <a:defRPr/>
                </a:pPr>
              </a:p>
            </c:txPr>
            <c:showLegendKey val="0"/>
            <c:showVal val="1"/>
            <c:showCatName val="0"/>
            <c:showSerName val="0"/>
            <c:showPercent val="0"/>
            <c:showBubbleSize val="0"/>
          </c:dLbls>
          <c:cat>
            <c:strRef>
              <c:f>'Wskaźniki'!$H$40:$J$40</c:f>
            </c:strRef>
          </c:cat>
          <c:val>
            <c:numRef>
              <c:f>'Wskaźniki'!$H$48:$J$48</c:f>
              <c:numCache/>
            </c:numRef>
          </c:val>
        </c:ser>
        <c:axId val="1957813314"/>
        <c:axId val="1342136080"/>
      </c:barChart>
      <c:catAx>
        <c:axId val="1957813314"/>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1342136080"/>
      </c:catAx>
      <c:valAx>
        <c:axId val="1342136080"/>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957813314"/>
      </c:valAx>
    </c:plotArea>
    <c:legend>
      <c:legendPos val="r"/>
      <c:overlay val="0"/>
      <c:txPr>
        <a:bodyPr/>
        <a:lstStyle/>
        <a:p>
          <a:pPr lvl="0">
            <a:defRPr b="0">
              <a:solidFill>
                <a:srgbClr val="1A1A1A"/>
              </a:solidFill>
              <a:latin typeface="+mn-lt"/>
            </a:defRPr>
          </a:pPr>
        </a:p>
      </c:txPr>
    </c:legend>
    <c:plotVisOnly val="1"/>
  </c:chart>
</c:chartSpace>
</file>

<file path=xl/charts/chart2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sz="1800">
                <a:solidFill>
                  <a:srgbClr val="757575"/>
                </a:solidFill>
                <a:latin typeface="+mn-lt"/>
              </a:defRPr>
            </a:pPr>
            <a:r>
              <a:rPr b="0" sz="1800">
                <a:solidFill>
                  <a:srgbClr val="757575"/>
                </a:solidFill>
                <a:latin typeface="+mn-lt"/>
              </a:rPr>
              <a:t>Wskaźnik pokrycia odsetek		</a:t>
            </a:r>
          </a:p>
        </c:rich>
      </c:tx>
      <c:overlay val="0"/>
    </c:title>
    <c:plotArea>
      <c:layout/>
      <c:barChart>
        <c:barDir val="col"/>
        <c:ser>
          <c:idx val="0"/>
          <c:order val="0"/>
          <c:spPr>
            <a:solidFill>
              <a:schemeClr val="accent1"/>
            </a:solidFill>
            <a:ln cmpd="sng">
              <a:solidFill>
                <a:srgbClr val="000000"/>
              </a:solidFill>
            </a:ln>
          </c:spPr>
          <c:dPt>
            <c:idx val="2"/>
          </c:dPt>
          <c:dLbls>
            <c:numFmt formatCode="General" sourceLinked="1"/>
            <c:txPr>
              <a:bodyPr/>
              <a:lstStyle/>
              <a:p>
                <a:pPr lvl="0">
                  <a:defRPr/>
                </a:pPr>
              </a:p>
            </c:txPr>
            <c:showLegendKey val="0"/>
            <c:showVal val="1"/>
            <c:showCatName val="0"/>
            <c:showSerName val="0"/>
            <c:showPercent val="0"/>
            <c:showBubbleSize val="0"/>
          </c:dLbls>
          <c:cat>
            <c:strRef>
              <c:f>'Wskaźniki'!$H$76:$J$76</c:f>
            </c:strRef>
          </c:cat>
          <c:val>
            <c:numRef>
              <c:f>'Wskaźniki'!$H$51:$J$51</c:f>
              <c:numCache/>
            </c:numRef>
          </c:val>
        </c:ser>
        <c:axId val="1007904436"/>
        <c:axId val="757067434"/>
      </c:barChart>
      <c:catAx>
        <c:axId val="1007904436"/>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757067434"/>
      </c:catAx>
      <c:valAx>
        <c:axId val="757067434"/>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007904436"/>
      </c:valAx>
    </c:plotArea>
    <c:legend>
      <c:legendPos val="r"/>
      <c:overlay val="0"/>
      <c:txPr>
        <a:bodyPr/>
        <a:lstStyle/>
        <a:p>
          <a:pPr lvl="0">
            <a:defRPr b="0">
              <a:solidFill>
                <a:srgbClr val="1A1A1A"/>
              </a:solidFill>
              <a:latin typeface="+mn-lt"/>
            </a:defRPr>
          </a:pPr>
        </a:p>
      </c:txPr>
    </c:legend>
    <c:plotVisOnly val="1"/>
  </c:chart>
</c:chartSpace>
</file>

<file path=xl/charts/chart2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a:solidFill>
                  <a:srgbClr val="757575"/>
                </a:solidFill>
                <a:latin typeface="+mn-lt"/>
              </a:defRPr>
            </a:pPr>
            <a:r>
              <a:rPr b="1">
                <a:solidFill>
                  <a:srgbClr val="757575"/>
                </a:solidFill>
                <a:latin typeface="+mn-lt"/>
              </a:rPr>
              <a:t>Analiza rentowności</a:t>
            </a:r>
          </a:p>
        </c:rich>
      </c:tx>
      <c:overlay val="0"/>
    </c:title>
    <c:plotArea>
      <c:layout/>
      <c:barChart>
        <c:barDir val="col"/>
        <c:ser>
          <c:idx val="0"/>
          <c:order val="0"/>
          <c:tx>
            <c:strRef>
              <c:f>'Wskaźniki'!$H$76</c:f>
            </c:strRef>
          </c:tx>
          <c:spPr>
            <a:solidFill>
              <a:schemeClr val="accent1"/>
            </a:solidFill>
            <a:ln cmpd="sng">
              <a:solidFill>
                <a:srgbClr val="000000"/>
              </a:solidFill>
            </a:ln>
          </c:spPr>
          <c:dLbls>
            <c:numFmt formatCode="General" sourceLinked="1"/>
            <c:txPr>
              <a:bodyPr/>
              <a:lstStyle/>
              <a:p>
                <a:pPr lvl="0">
                  <a:defRPr/>
                </a:pPr>
              </a:p>
            </c:txPr>
            <c:showLegendKey val="0"/>
            <c:showVal val="1"/>
            <c:showCatName val="0"/>
            <c:showSerName val="0"/>
            <c:showPercent val="0"/>
            <c:showBubbleSize val="0"/>
          </c:dLbls>
          <c:cat>
            <c:strRef>
              <c:f>'Wskaźniki'!$G$77:$G$79</c:f>
            </c:strRef>
          </c:cat>
          <c:val>
            <c:numRef>
              <c:f>'Wskaźniki'!$H$77:$H$79</c:f>
              <c:numCache/>
            </c:numRef>
          </c:val>
        </c:ser>
        <c:ser>
          <c:idx val="1"/>
          <c:order val="1"/>
          <c:tx>
            <c:strRef>
              <c:f>'Wskaźniki'!$I$76</c:f>
            </c:strRef>
          </c:tx>
          <c:spPr>
            <a:solidFill>
              <a:schemeClr val="accent2"/>
            </a:solidFill>
            <a:ln cmpd="sng">
              <a:solidFill>
                <a:srgbClr val="000000"/>
              </a:solidFill>
            </a:ln>
          </c:spPr>
          <c:dLbls>
            <c:numFmt formatCode="General" sourceLinked="1"/>
            <c:txPr>
              <a:bodyPr/>
              <a:lstStyle/>
              <a:p>
                <a:pPr lvl="0">
                  <a:defRPr/>
                </a:pPr>
              </a:p>
            </c:txPr>
            <c:showLegendKey val="0"/>
            <c:showVal val="1"/>
            <c:showCatName val="0"/>
            <c:showSerName val="0"/>
            <c:showPercent val="0"/>
            <c:showBubbleSize val="0"/>
          </c:dLbls>
          <c:cat>
            <c:strRef>
              <c:f>'Wskaźniki'!$G$77:$G$79</c:f>
            </c:strRef>
          </c:cat>
          <c:val>
            <c:numRef>
              <c:f>'Wskaźniki'!$I$77:$I$79</c:f>
              <c:numCache/>
            </c:numRef>
          </c:val>
        </c:ser>
        <c:ser>
          <c:idx val="2"/>
          <c:order val="2"/>
          <c:tx>
            <c:strRef>
              <c:f>'Wskaźniki'!$J$76</c:f>
            </c:strRef>
          </c:tx>
          <c:spPr>
            <a:solidFill>
              <a:schemeClr val="accent3"/>
            </a:solidFill>
            <a:ln cmpd="sng">
              <a:solidFill>
                <a:srgbClr val="000000"/>
              </a:solidFill>
            </a:ln>
          </c:spPr>
          <c:dLbls>
            <c:numFmt formatCode="General" sourceLinked="1"/>
            <c:txPr>
              <a:bodyPr/>
              <a:lstStyle/>
              <a:p>
                <a:pPr lvl="0">
                  <a:defRPr/>
                </a:pPr>
              </a:p>
            </c:txPr>
            <c:showLegendKey val="0"/>
            <c:showVal val="1"/>
            <c:showCatName val="0"/>
            <c:showSerName val="0"/>
            <c:showPercent val="0"/>
            <c:showBubbleSize val="0"/>
          </c:dLbls>
          <c:cat>
            <c:strRef>
              <c:f>'Wskaźniki'!$G$77:$G$79</c:f>
            </c:strRef>
          </c:cat>
          <c:val>
            <c:numRef>
              <c:f>'Wskaźniki'!$J$77:$J$79</c:f>
              <c:numCache/>
            </c:numRef>
          </c:val>
        </c:ser>
        <c:axId val="658806817"/>
        <c:axId val="2137684096"/>
      </c:barChart>
      <c:catAx>
        <c:axId val="658806817"/>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2137684096"/>
      </c:catAx>
      <c:valAx>
        <c:axId val="2137684096"/>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658806817"/>
      </c:valAx>
    </c:plotArea>
    <c:legend>
      <c:legendPos val="r"/>
      <c:overlay val="0"/>
      <c:txPr>
        <a:bodyPr/>
        <a:lstStyle/>
        <a:p>
          <a:pPr lvl="0">
            <a:defRPr b="0">
              <a:solidFill>
                <a:srgbClr val="1A1A1A"/>
              </a:solidFill>
              <a:latin typeface="+mn-lt"/>
            </a:defRPr>
          </a:pPr>
        </a:p>
      </c:txPr>
    </c:legend>
    <c:plotVisOnly val="1"/>
  </c:chart>
</c:chartSpace>
</file>

<file path=xl/charts/chart2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Wskaźnik rotacji aktywów</a:t>
            </a:r>
          </a:p>
        </c:rich>
      </c:tx>
      <c:overlay val="0"/>
    </c:title>
    <c:plotArea>
      <c:layout/>
      <c:barChart>
        <c:barDir val="col"/>
        <c:ser>
          <c:idx val="0"/>
          <c:order val="0"/>
          <c:tx>
            <c:strRef>
              <c:f>'Wskaźniki'!$H$63</c:f>
            </c:strRef>
          </c:tx>
          <c:spPr>
            <a:solidFill>
              <a:schemeClr val="accent1"/>
            </a:solidFill>
            <a:ln cmpd="sng">
              <a:solidFill>
                <a:srgbClr val="000000"/>
              </a:solidFill>
            </a:ln>
          </c:spPr>
          <c:dLbls>
            <c:numFmt formatCode="General" sourceLinked="1"/>
            <c:txPr>
              <a:bodyPr/>
              <a:lstStyle/>
              <a:p>
                <a:pPr lvl="0">
                  <a:defRPr/>
                </a:pPr>
              </a:p>
            </c:txPr>
            <c:showLegendKey val="0"/>
            <c:showVal val="1"/>
            <c:showCatName val="0"/>
            <c:showSerName val="0"/>
            <c:showPercent val="0"/>
            <c:showBubbleSize val="0"/>
          </c:dLbls>
          <c:cat>
            <c:strRef>
              <c:f>'Wskaźniki'!$G$64:$G$66</c:f>
            </c:strRef>
          </c:cat>
          <c:val>
            <c:numRef>
              <c:f>'Wskaźniki'!$H$64:$H$66</c:f>
              <c:numCache/>
            </c:numRef>
          </c:val>
        </c:ser>
        <c:ser>
          <c:idx val="1"/>
          <c:order val="1"/>
          <c:tx>
            <c:strRef>
              <c:f>'Wskaźniki'!$I$63</c:f>
            </c:strRef>
          </c:tx>
          <c:spPr>
            <a:solidFill>
              <a:schemeClr val="accent2"/>
            </a:solidFill>
            <a:ln cmpd="sng">
              <a:solidFill>
                <a:srgbClr val="000000"/>
              </a:solidFill>
            </a:ln>
          </c:spPr>
          <c:dLbls>
            <c:numFmt formatCode="General" sourceLinked="1"/>
            <c:txPr>
              <a:bodyPr/>
              <a:lstStyle/>
              <a:p>
                <a:pPr lvl="0">
                  <a:defRPr/>
                </a:pPr>
              </a:p>
            </c:txPr>
            <c:showLegendKey val="0"/>
            <c:showVal val="1"/>
            <c:showCatName val="0"/>
            <c:showSerName val="0"/>
            <c:showPercent val="0"/>
            <c:showBubbleSize val="0"/>
          </c:dLbls>
          <c:cat>
            <c:strRef>
              <c:f>'Wskaźniki'!$G$64:$G$66</c:f>
            </c:strRef>
          </c:cat>
          <c:val>
            <c:numRef>
              <c:f>'Wskaźniki'!$I$64:$I$66</c:f>
              <c:numCache/>
            </c:numRef>
          </c:val>
        </c:ser>
        <c:ser>
          <c:idx val="2"/>
          <c:order val="2"/>
          <c:tx>
            <c:strRef>
              <c:f>'Wskaźniki'!$J$63</c:f>
            </c:strRef>
          </c:tx>
          <c:spPr>
            <a:solidFill>
              <a:schemeClr val="accent3"/>
            </a:solidFill>
            <a:ln cmpd="sng">
              <a:solidFill>
                <a:srgbClr val="000000"/>
              </a:solidFill>
            </a:ln>
          </c:spPr>
          <c:dLbls>
            <c:numFmt formatCode="General" sourceLinked="1"/>
            <c:txPr>
              <a:bodyPr/>
              <a:lstStyle/>
              <a:p>
                <a:pPr lvl="0">
                  <a:defRPr/>
                </a:pPr>
              </a:p>
            </c:txPr>
            <c:showLegendKey val="0"/>
            <c:showVal val="1"/>
            <c:showCatName val="0"/>
            <c:showSerName val="0"/>
            <c:showPercent val="0"/>
            <c:showBubbleSize val="0"/>
          </c:dLbls>
          <c:cat>
            <c:strRef>
              <c:f>'Wskaźniki'!$G$64:$G$66</c:f>
            </c:strRef>
          </c:cat>
          <c:val>
            <c:numRef>
              <c:f>'Wskaźniki'!$J$64:$J$66</c:f>
              <c:numCache/>
            </c:numRef>
          </c:val>
        </c:ser>
        <c:axId val="156696202"/>
        <c:axId val="1366451152"/>
      </c:barChart>
      <c:catAx>
        <c:axId val="156696202"/>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1366451152"/>
      </c:catAx>
      <c:valAx>
        <c:axId val="1366451152"/>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56696202"/>
      </c:valAx>
    </c:plotArea>
    <c:legend>
      <c:legendPos val="r"/>
      <c:overlay val="0"/>
      <c:txPr>
        <a:bodyPr/>
        <a:lstStyle/>
        <a:p>
          <a:pPr lvl="0">
            <a:defRPr b="0">
              <a:solidFill>
                <a:srgbClr val="1A1A1A"/>
              </a:solidFill>
              <a:latin typeface="+mn-lt"/>
            </a:defRPr>
          </a:pPr>
        </a:p>
      </c:txPr>
    </c:legend>
    <c:plotVisOnly val="1"/>
  </c:chart>
</c:chartSpace>
</file>

<file path=xl/charts/chart25.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Wskaźnik rotacji zapasów, należności i zobowiązań</a:t>
            </a:r>
          </a:p>
        </c:rich>
      </c:tx>
      <c:overlay val="0"/>
    </c:title>
    <c:plotArea>
      <c:layout/>
      <c:barChart>
        <c:barDir val="col"/>
        <c:ser>
          <c:idx val="0"/>
          <c:order val="0"/>
          <c:tx>
            <c:v>2019</c:v>
          </c:tx>
          <c:spPr>
            <a:solidFill>
              <a:schemeClr val="accent1"/>
            </a:solidFill>
            <a:ln cmpd="sng">
              <a:solidFill>
                <a:srgbClr val="000000"/>
              </a:solidFill>
            </a:ln>
          </c:spPr>
          <c:dLbls>
            <c:numFmt formatCode="General" sourceLinked="1"/>
            <c:txPr>
              <a:bodyPr/>
              <a:lstStyle/>
              <a:p>
                <a:pPr lvl="0">
                  <a:defRPr/>
                </a:pPr>
              </a:p>
            </c:txPr>
            <c:showLegendKey val="0"/>
            <c:showVal val="1"/>
            <c:showCatName val="0"/>
            <c:showSerName val="0"/>
            <c:showPercent val="0"/>
            <c:showBubbleSize val="0"/>
          </c:dLbls>
          <c:cat>
            <c:strRef>
              <c:f>'Wskaźniki'!$G$67:$G$69</c:f>
            </c:strRef>
          </c:cat>
          <c:val>
            <c:numRef>
              <c:f>'Wskaźniki'!$H$67:$H$69</c:f>
              <c:numCache/>
            </c:numRef>
          </c:val>
        </c:ser>
        <c:ser>
          <c:idx val="1"/>
          <c:order val="1"/>
          <c:tx>
            <c:v>2020</c:v>
          </c:tx>
          <c:spPr>
            <a:solidFill>
              <a:schemeClr val="accent2"/>
            </a:solidFill>
            <a:ln cmpd="sng">
              <a:solidFill>
                <a:srgbClr val="000000"/>
              </a:solidFill>
            </a:ln>
          </c:spPr>
          <c:dLbls>
            <c:numFmt formatCode="General" sourceLinked="1"/>
            <c:txPr>
              <a:bodyPr/>
              <a:lstStyle/>
              <a:p>
                <a:pPr lvl="0">
                  <a:defRPr/>
                </a:pPr>
              </a:p>
            </c:txPr>
            <c:showLegendKey val="0"/>
            <c:showVal val="1"/>
            <c:showCatName val="0"/>
            <c:showSerName val="0"/>
            <c:showPercent val="0"/>
            <c:showBubbleSize val="0"/>
          </c:dLbls>
          <c:cat>
            <c:strRef>
              <c:f>'Wskaźniki'!$G$67:$G$69</c:f>
            </c:strRef>
          </c:cat>
          <c:val>
            <c:numRef>
              <c:f>'Wskaźniki'!$I$67:$I$69</c:f>
              <c:numCache/>
            </c:numRef>
          </c:val>
        </c:ser>
        <c:ser>
          <c:idx val="2"/>
          <c:order val="2"/>
          <c:tx>
            <c:v>2021</c:v>
          </c:tx>
          <c:spPr>
            <a:solidFill>
              <a:schemeClr val="accent3"/>
            </a:solidFill>
            <a:ln cmpd="sng">
              <a:solidFill>
                <a:srgbClr val="000000"/>
              </a:solidFill>
            </a:ln>
          </c:spPr>
          <c:dLbls>
            <c:numFmt formatCode="General" sourceLinked="1"/>
            <c:txPr>
              <a:bodyPr/>
              <a:lstStyle/>
              <a:p>
                <a:pPr lvl="0">
                  <a:defRPr/>
                </a:pPr>
              </a:p>
            </c:txPr>
            <c:showLegendKey val="0"/>
            <c:showVal val="1"/>
            <c:showCatName val="0"/>
            <c:showSerName val="0"/>
            <c:showPercent val="0"/>
            <c:showBubbleSize val="0"/>
          </c:dLbls>
          <c:cat>
            <c:strRef>
              <c:f>'Wskaźniki'!$G$67:$G$69</c:f>
            </c:strRef>
          </c:cat>
          <c:val>
            <c:numRef>
              <c:f>'Wskaźniki'!$J$67:$J$69</c:f>
              <c:numCache/>
            </c:numRef>
          </c:val>
        </c:ser>
        <c:ser>
          <c:idx val="3"/>
          <c:order val="3"/>
          <c:cat>
            <c:strRef>
              <c:f>'Wskaźniki'!$G$67:$G$69</c:f>
            </c:strRef>
          </c:cat>
          <c:val>
            <c:numRef>
              <c:f>'Wskaźniki'!$K$67:$K$69</c:f>
              <c:numCache/>
            </c:numRef>
          </c:val>
        </c:ser>
        <c:axId val="375779307"/>
        <c:axId val="612965432"/>
      </c:barChart>
      <c:catAx>
        <c:axId val="375779307"/>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612965432"/>
      </c:catAx>
      <c:valAx>
        <c:axId val="612965432"/>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375779307"/>
      </c:valAx>
    </c:plotArea>
    <c:legend>
      <c:legendPos val="r"/>
      <c:overlay val="0"/>
      <c:txPr>
        <a:bodyPr/>
        <a:lstStyle/>
        <a:p>
          <a:pPr lvl="0">
            <a:defRPr b="0">
              <a:solidFill>
                <a:srgbClr val="1A1A1A"/>
              </a:solidFill>
              <a:latin typeface="+mn-lt"/>
            </a:defRPr>
          </a:pPr>
        </a:p>
      </c:txPr>
    </c:legend>
    <c:plotVisOnly val="1"/>
  </c:chart>
</c:chartSpace>
</file>

<file path=xl/charts/chart26.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Wskaźnik rotacji zapasów, należności i zobowiązań w dniach</a:t>
            </a:r>
          </a:p>
        </c:rich>
      </c:tx>
      <c:overlay val="0"/>
    </c:title>
    <c:plotArea>
      <c:layout/>
      <c:barChart>
        <c:barDir val="col"/>
        <c:ser>
          <c:idx val="0"/>
          <c:order val="0"/>
          <c:tx>
            <c:v>2019</c:v>
          </c:tx>
          <c:spPr>
            <a:solidFill>
              <a:schemeClr val="accent1"/>
            </a:solidFill>
            <a:ln cmpd="sng">
              <a:solidFill>
                <a:srgbClr val="000000"/>
              </a:solidFill>
            </a:ln>
          </c:spPr>
          <c:dLbls>
            <c:numFmt formatCode="General" sourceLinked="1"/>
            <c:txPr>
              <a:bodyPr/>
              <a:lstStyle/>
              <a:p>
                <a:pPr lvl="0">
                  <a:defRPr/>
                </a:pPr>
              </a:p>
            </c:txPr>
            <c:showLegendKey val="0"/>
            <c:showVal val="1"/>
            <c:showCatName val="0"/>
            <c:showSerName val="0"/>
            <c:showPercent val="0"/>
            <c:showBubbleSize val="0"/>
          </c:dLbls>
          <c:cat>
            <c:strRef>
              <c:f>'Wskaźniki'!$G$70:$G$72</c:f>
            </c:strRef>
          </c:cat>
          <c:val>
            <c:numRef>
              <c:f>'Wskaźniki'!$H$70:$H$72</c:f>
              <c:numCache/>
            </c:numRef>
          </c:val>
        </c:ser>
        <c:ser>
          <c:idx val="1"/>
          <c:order val="1"/>
          <c:tx>
            <c:v>2020</c:v>
          </c:tx>
          <c:spPr>
            <a:solidFill>
              <a:schemeClr val="accent2"/>
            </a:solidFill>
            <a:ln cmpd="sng">
              <a:solidFill>
                <a:srgbClr val="000000"/>
              </a:solidFill>
            </a:ln>
          </c:spPr>
          <c:dLbls>
            <c:numFmt formatCode="General" sourceLinked="1"/>
            <c:txPr>
              <a:bodyPr/>
              <a:lstStyle/>
              <a:p>
                <a:pPr lvl="0">
                  <a:defRPr/>
                </a:pPr>
              </a:p>
            </c:txPr>
            <c:showLegendKey val="0"/>
            <c:showVal val="1"/>
            <c:showCatName val="0"/>
            <c:showSerName val="0"/>
            <c:showPercent val="0"/>
            <c:showBubbleSize val="0"/>
          </c:dLbls>
          <c:cat>
            <c:strRef>
              <c:f>'Wskaźniki'!$G$70:$G$72</c:f>
            </c:strRef>
          </c:cat>
          <c:val>
            <c:numRef>
              <c:f>'Wskaźniki'!$I$70:$I$72</c:f>
              <c:numCache/>
            </c:numRef>
          </c:val>
        </c:ser>
        <c:ser>
          <c:idx val="2"/>
          <c:order val="2"/>
          <c:tx>
            <c:v>2021</c:v>
          </c:tx>
          <c:spPr>
            <a:solidFill>
              <a:schemeClr val="accent3"/>
            </a:solidFill>
            <a:ln cmpd="sng">
              <a:solidFill>
                <a:srgbClr val="000000"/>
              </a:solidFill>
            </a:ln>
          </c:spPr>
          <c:dLbls>
            <c:numFmt formatCode="General" sourceLinked="1"/>
            <c:txPr>
              <a:bodyPr/>
              <a:lstStyle/>
              <a:p>
                <a:pPr lvl="0">
                  <a:defRPr/>
                </a:pPr>
              </a:p>
            </c:txPr>
            <c:showLegendKey val="0"/>
            <c:showVal val="1"/>
            <c:showCatName val="0"/>
            <c:showSerName val="0"/>
            <c:showPercent val="0"/>
            <c:showBubbleSize val="0"/>
          </c:dLbls>
          <c:cat>
            <c:strRef>
              <c:f>'Wskaźniki'!$G$70:$G$72</c:f>
            </c:strRef>
          </c:cat>
          <c:val>
            <c:numRef>
              <c:f>'Wskaźniki'!$J$70:$J$72</c:f>
              <c:numCache/>
            </c:numRef>
          </c:val>
        </c:ser>
        <c:ser>
          <c:idx val="3"/>
          <c:order val="3"/>
          <c:cat>
            <c:strRef>
              <c:f>'Wskaźniki'!$G$70:$G$72</c:f>
            </c:strRef>
          </c:cat>
          <c:val>
            <c:numRef>
              <c:f>'Wskaźniki'!$K$70:$K$72</c:f>
              <c:numCache/>
            </c:numRef>
          </c:val>
        </c:ser>
        <c:axId val="463458712"/>
        <c:axId val="1707368936"/>
      </c:barChart>
      <c:catAx>
        <c:axId val="463458712"/>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1707368936"/>
      </c:catAx>
      <c:valAx>
        <c:axId val="1707368936"/>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463458712"/>
      </c:valAx>
    </c:plotArea>
    <c:legend>
      <c:legendPos val="r"/>
      <c:overlay val="0"/>
      <c:txPr>
        <a:bodyPr/>
        <a:lstStyle/>
        <a:p>
          <a:pPr lvl="0">
            <a:defRPr b="0">
              <a:solidFill>
                <a:srgbClr val="1A1A1A"/>
              </a:solidFill>
              <a:latin typeface="+mn-lt"/>
            </a:defRPr>
          </a:pPr>
        </a:p>
      </c:txPr>
    </c:legend>
    <c:plotVisOnly val="1"/>
  </c:chart>
</c:chartSpace>
</file>

<file path=xl/charts/chart27.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Wskaźniki struktury zobowiązań</a:t>
            </a:r>
          </a:p>
        </c:rich>
      </c:tx>
      <c:overlay val="0"/>
    </c:title>
    <c:plotArea>
      <c:layout/>
      <c:barChart>
        <c:barDir val="col"/>
        <c:ser>
          <c:idx val="0"/>
          <c:order val="0"/>
          <c:tx>
            <c:v>2019</c:v>
          </c:tx>
          <c:spPr>
            <a:solidFill>
              <a:schemeClr val="accent1"/>
            </a:solidFill>
            <a:ln cmpd="sng">
              <a:solidFill>
                <a:srgbClr val="000000"/>
              </a:solidFill>
            </a:ln>
          </c:spPr>
          <c:dLbls>
            <c:numFmt formatCode="General" sourceLinked="1"/>
            <c:txPr>
              <a:bodyPr/>
              <a:lstStyle/>
              <a:p>
                <a:pPr lvl="0">
                  <a:defRPr/>
                </a:pPr>
              </a:p>
            </c:txPr>
            <c:showLegendKey val="0"/>
            <c:showVal val="1"/>
            <c:showCatName val="0"/>
            <c:showSerName val="0"/>
            <c:showPercent val="0"/>
            <c:showBubbleSize val="0"/>
          </c:dLbls>
          <c:cat>
            <c:strRef>
              <c:f>'Wskaźniki'!$G$49:$G$50</c:f>
            </c:strRef>
          </c:cat>
          <c:val>
            <c:numRef>
              <c:f>'Wskaźniki'!$H$49:$H$50</c:f>
              <c:numCache/>
            </c:numRef>
          </c:val>
        </c:ser>
        <c:ser>
          <c:idx val="1"/>
          <c:order val="1"/>
          <c:tx>
            <c:v>2020</c:v>
          </c:tx>
          <c:spPr>
            <a:solidFill>
              <a:schemeClr val="accent2"/>
            </a:solidFill>
            <a:ln cmpd="sng">
              <a:solidFill>
                <a:srgbClr val="000000"/>
              </a:solidFill>
            </a:ln>
          </c:spPr>
          <c:dLbls>
            <c:numFmt formatCode="General" sourceLinked="1"/>
            <c:txPr>
              <a:bodyPr/>
              <a:lstStyle/>
              <a:p>
                <a:pPr lvl="0">
                  <a:defRPr/>
                </a:pPr>
              </a:p>
            </c:txPr>
            <c:showLegendKey val="0"/>
            <c:showVal val="1"/>
            <c:showCatName val="0"/>
            <c:showSerName val="0"/>
            <c:showPercent val="0"/>
            <c:showBubbleSize val="0"/>
          </c:dLbls>
          <c:cat>
            <c:strRef>
              <c:f>'Wskaźniki'!$G$49:$G$50</c:f>
            </c:strRef>
          </c:cat>
          <c:val>
            <c:numRef>
              <c:f>'Wskaźniki'!$I$49:$I$50</c:f>
              <c:numCache/>
            </c:numRef>
          </c:val>
        </c:ser>
        <c:ser>
          <c:idx val="2"/>
          <c:order val="2"/>
          <c:tx>
            <c:v>2021</c:v>
          </c:tx>
          <c:spPr>
            <a:solidFill>
              <a:schemeClr val="accent3"/>
            </a:solidFill>
            <a:ln cmpd="sng">
              <a:solidFill>
                <a:srgbClr val="000000"/>
              </a:solidFill>
            </a:ln>
          </c:spPr>
          <c:dLbls>
            <c:numFmt formatCode="General" sourceLinked="1"/>
            <c:txPr>
              <a:bodyPr/>
              <a:lstStyle/>
              <a:p>
                <a:pPr lvl="0">
                  <a:defRPr/>
                </a:pPr>
              </a:p>
            </c:txPr>
            <c:showLegendKey val="0"/>
            <c:showVal val="1"/>
            <c:showCatName val="0"/>
            <c:showSerName val="0"/>
            <c:showPercent val="0"/>
            <c:showBubbleSize val="0"/>
          </c:dLbls>
          <c:cat>
            <c:strRef>
              <c:f>'Wskaźniki'!$G$49:$G$50</c:f>
            </c:strRef>
          </c:cat>
          <c:val>
            <c:numRef>
              <c:f>'Wskaźniki'!$J$49:$J$50</c:f>
              <c:numCache/>
            </c:numRef>
          </c:val>
        </c:ser>
        <c:axId val="713273925"/>
        <c:axId val="1052189665"/>
      </c:barChart>
      <c:catAx>
        <c:axId val="713273925"/>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1052189665"/>
      </c:catAx>
      <c:valAx>
        <c:axId val="1052189665"/>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713273925"/>
      </c:valAx>
    </c:plotArea>
    <c:legend>
      <c:legendPos val="r"/>
      <c:overlay val="0"/>
      <c:txPr>
        <a:bodyPr/>
        <a:lstStyle/>
        <a:p>
          <a:pPr lvl="0">
            <a:defRPr b="0">
              <a:solidFill>
                <a:srgbClr val="1A1A1A"/>
              </a:solidFill>
              <a:latin typeface="+mn-lt"/>
            </a:defRPr>
          </a:pPr>
        </a:p>
      </c:txPr>
    </c:legend>
    <c:plotVisOnly val="1"/>
  </c:chart>
</c:chartSpace>
</file>

<file path=xl/charts/chart28.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Płynność finansowa</a:t>
            </a:r>
          </a:p>
        </c:rich>
      </c:tx>
      <c:overlay val="0"/>
    </c:title>
    <c:plotArea>
      <c:layout/>
      <c:barChart>
        <c:barDir val="col"/>
        <c:ser>
          <c:idx val="0"/>
          <c:order val="0"/>
          <c:tx>
            <c:strRef>
              <c:f>'Wskaźniki'!$H$3</c:f>
            </c:strRef>
          </c:tx>
          <c:spPr>
            <a:solidFill>
              <a:schemeClr val="accent1"/>
            </a:solidFill>
            <a:ln cmpd="sng">
              <a:solidFill>
                <a:srgbClr val="000000"/>
              </a:solidFill>
            </a:ln>
          </c:spPr>
          <c:dLbls>
            <c:numFmt formatCode="General" sourceLinked="1"/>
            <c:txPr>
              <a:bodyPr/>
              <a:lstStyle/>
              <a:p>
                <a:pPr lvl="0">
                  <a:defRPr/>
                </a:pPr>
              </a:p>
            </c:txPr>
            <c:showLegendKey val="0"/>
            <c:showVal val="1"/>
            <c:showCatName val="0"/>
            <c:showSerName val="0"/>
            <c:showPercent val="0"/>
            <c:showBubbleSize val="0"/>
          </c:dLbls>
          <c:cat>
            <c:strRef>
              <c:f>'Wskaźniki'!$G$4:$G$6</c:f>
            </c:strRef>
          </c:cat>
          <c:val>
            <c:numRef>
              <c:f>'Wskaźniki'!$H$4:$H$6</c:f>
              <c:numCache/>
            </c:numRef>
          </c:val>
        </c:ser>
        <c:ser>
          <c:idx val="1"/>
          <c:order val="1"/>
          <c:tx>
            <c:strRef>
              <c:f>'Wskaźniki'!$I$3</c:f>
            </c:strRef>
          </c:tx>
          <c:spPr>
            <a:solidFill>
              <a:schemeClr val="accent2"/>
            </a:solidFill>
            <a:ln cmpd="sng">
              <a:solidFill>
                <a:srgbClr val="000000"/>
              </a:solidFill>
            </a:ln>
          </c:spPr>
          <c:dLbls>
            <c:numFmt formatCode="General" sourceLinked="1"/>
            <c:txPr>
              <a:bodyPr/>
              <a:lstStyle/>
              <a:p>
                <a:pPr lvl="0">
                  <a:defRPr/>
                </a:pPr>
              </a:p>
            </c:txPr>
            <c:showLegendKey val="0"/>
            <c:showVal val="1"/>
            <c:showCatName val="0"/>
            <c:showSerName val="0"/>
            <c:showPercent val="0"/>
            <c:showBubbleSize val="0"/>
          </c:dLbls>
          <c:cat>
            <c:strRef>
              <c:f>'Wskaźniki'!$G$4:$G$6</c:f>
            </c:strRef>
          </c:cat>
          <c:val>
            <c:numRef>
              <c:f>'Wskaźniki'!$I$4:$I$6</c:f>
              <c:numCache/>
            </c:numRef>
          </c:val>
        </c:ser>
        <c:ser>
          <c:idx val="2"/>
          <c:order val="2"/>
          <c:tx>
            <c:strRef>
              <c:f>'Wskaźniki'!$J$3</c:f>
            </c:strRef>
          </c:tx>
          <c:spPr>
            <a:solidFill>
              <a:schemeClr val="accent3"/>
            </a:solidFill>
            <a:ln cmpd="sng">
              <a:solidFill>
                <a:srgbClr val="000000"/>
              </a:solidFill>
            </a:ln>
          </c:spPr>
          <c:dLbls>
            <c:numFmt formatCode="General" sourceLinked="1"/>
            <c:txPr>
              <a:bodyPr/>
              <a:lstStyle/>
              <a:p>
                <a:pPr lvl="0">
                  <a:defRPr/>
                </a:pPr>
              </a:p>
            </c:txPr>
            <c:showLegendKey val="0"/>
            <c:showVal val="1"/>
            <c:showCatName val="0"/>
            <c:showSerName val="0"/>
            <c:showPercent val="0"/>
            <c:showBubbleSize val="0"/>
          </c:dLbls>
          <c:cat>
            <c:strRef>
              <c:f>'Wskaźniki'!$G$4:$G$6</c:f>
            </c:strRef>
          </c:cat>
          <c:val>
            <c:numRef>
              <c:f>'Wskaźniki'!$J$4:$J$6</c:f>
              <c:numCache/>
            </c:numRef>
          </c:val>
        </c:ser>
        <c:axId val="131471725"/>
        <c:axId val="349156041"/>
      </c:barChart>
      <c:catAx>
        <c:axId val="131471725"/>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349156041"/>
      </c:catAx>
      <c:valAx>
        <c:axId val="349156041"/>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31471725"/>
      </c:valAx>
    </c:plotArea>
    <c:legend>
      <c:legendPos val="r"/>
      <c:overlay val="0"/>
      <c:txPr>
        <a:bodyPr/>
        <a:lstStyle/>
        <a:p>
          <a:pPr lvl="0">
            <a:defRPr b="0">
              <a:solidFill>
                <a:srgbClr val="1A1A1A"/>
              </a:solidFill>
              <a:latin typeface="+mn-lt"/>
            </a:defRPr>
          </a:pPr>
        </a:p>
      </c:txPr>
    </c:legend>
    <c:plotVisOnly val="1"/>
  </c:chart>
</c:chartSpace>
</file>

<file path=xl/charts/chart29.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Wskaźniki dynamiczne płynności</a:t>
            </a:r>
          </a:p>
        </c:rich>
      </c:tx>
      <c:overlay val="0"/>
    </c:title>
    <c:plotArea>
      <c:layout/>
      <c:barChart>
        <c:barDir val="col"/>
        <c:ser>
          <c:idx val="0"/>
          <c:order val="0"/>
          <c:tx>
            <c:v>2019</c:v>
          </c:tx>
          <c:spPr>
            <a:solidFill>
              <a:schemeClr val="accent1"/>
            </a:solidFill>
            <a:ln cmpd="sng">
              <a:solidFill>
                <a:srgbClr val="000000"/>
              </a:solidFill>
            </a:ln>
          </c:spPr>
          <c:dLbls>
            <c:numFmt formatCode="General" sourceLinked="1"/>
            <c:txPr>
              <a:bodyPr/>
              <a:lstStyle/>
              <a:p>
                <a:pPr lvl="0">
                  <a:defRPr/>
                </a:pPr>
              </a:p>
            </c:txPr>
            <c:showLegendKey val="0"/>
            <c:showVal val="1"/>
            <c:showCatName val="0"/>
            <c:showSerName val="0"/>
            <c:showPercent val="0"/>
            <c:showBubbleSize val="0"/>
          </c:dLbls>
          <c:cat>
            <c:strRef>
              <c:f>'Wskaźniki'!$G$23:$G$26</c:f>
            </c:strRef>
          </c:cat>
          <c:val>
            <c:numRef>
              <c:f>'Wskaźniki'!$H$23:$H$26</c:f>
              <c:numCache/>
            </c:numRef>
          </c:val>
        </c:ser>
        <c:ser>
          <c:idx val="1"/>
          <c:order val="1"/>
          <c:tx>
            <c:v>2020</c:v>
          </c:tx>
          <c:spPr>
            <a:solidFill>
              <a:schemeClr val="accent2"/>
            </a:solidFill>
            <a:ln cmpd="sng">
              <a:solidFill>
                <a:srgbClr val="000000"/>
              </a:solidFill>
            </a:ln>
          </c:spPr>
          <c:dLbls>
            <c:numFmt formatCode="General" sourceLinked="1"/>
            <c:txPr>
              <a:bodyPr/>
              <a:lstStyle/>
              <a:p>
                <a:pPr lvl="0">
                  <a:defRPr/>
                </a:pPr>
              </a:p>
            </c:txPr>
            <c:showLegendKey val="0"/>
            <c:showVal val="1"/>
            <c:showCatName val="0"/>
            <c:showSerName val="0"/>
            <c:showPercent val="0"/>
            <c:showBubbleSize val="0"/>
          </c:dLbls>
          <c:cat>
            <c:strRef>
              <c:f>'Wskaźniki'!$G$23:$G$26</c:f>
            </c:strRef>
          </c:cat>
          <c:val>
            <c:numRef>
              <c:f>'Wskaźniki'!$I$23:$I$26</c:f>
              <c:numCache/>
            </c:numRef>
          </c:val>
        </c:ser>
        <c:ser>
          <c:idx val="2"/>
          <c:order val="2"/>
          <c:tx>
            <c:v>2021</c:v>
          </c:tx>
          <c:spPr>
            <a:solidFill>
              <a:schemeClr val="accent3"/>
            </a:solidFill>
            <a:ln cmpd="sng">
              <a:solidFill>
                <a:srgbClr val="000000"/>
              </a:solidFill>
            </a:ln>
          </c:spPr>
          <c:dLbls>
            <c:numFmt formatCode="General" sourceLinked="1"/>
            <c:txPr>
              <a:bodyPr/>
              <a:lstStyle/>
              <a:p>
                <a:pPr lvl="0">
                  <a:defRPr/>
                </a:pPr>
              </a:p>
            </c:txPr>
            <c:showLegendKey val="0"/>
            <c:showVal val="1"/>
            <c:showCatName val="0"/>
            <c:showSerName val="0"/>
            <c:showPercent val="0"/>
            <c:showBubbleSize val="0"/>
          </c:dLbls>
          <c:cat>
            <c:strRef>
              <c:f>'Wskaźniki'!$G$23:$G$26</c:f>
            </c:strRef>
          </c:cat>
          <c:val>
            <c:numRef>
              <c:f>'Wskaźniki'!$J$23:$J$26</c:f>
              <c:numCache/>
            </c:numRef>
          </c:val>
        </c:ser>
        <c:axId val="1301167492"/>
        <c:axId val="727838514"/>
      </c:barChart>
      <c:catAx>
        <c:axId val="1301167492"/>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727838514"/>
      </c:catAx>
      <c:valAx>
        <c:axId val="727838514"/>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301167492"/>
      </c:valAx>
    </c:plotArea>
    <c:legend>
      <c:legendPos val="r"/>
      <c:overlay val="0"/>
      <c:txPr>
        <a:bodyPr/>
        <a:lstStyle/>
        <a:p>
          <a:pPr lvl="0">
            <a:defRPr b="0">
              <a:solidFill>
                <a:srgbClr val="1A1A1A"/>
              </a:solidFill>
              <a:latin typeface="+mn-lt"/>
            </a:defRPr>
          </a:pPr>
        </a:p>
      </c:txPr>
    </c:legend>
    <c:plotVisOnly val="1"/>
  </c:chart>
</c:chartSpace>
</file>

<file path=xl/charts/chart30.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Wskaźniki wydajności gotówkowej</a:t>
            </a:r>
          </a:p>
        </c:rich>
      </c:tx>
      <c:overlay val="0"/>
    </c:title>
    <c:plotArea>
      <c:layout/>
      <c:barChart>
        <c:barDir val="col"/>
        <c:ser>
          <c:idx val="0"/>
          <c:order val="0"/>
          <c:tx>
            <c:v>2019</c:v>
          </c:tx>
          <c:spPr>
            <a:solidFill>
              <a:schemeClr val="accent1"/>
            </a:solidFill>
            <a:ln cmpd="sng">
              <a:solidFill>
                <a:srgbClr val="000000"/>
              </a:solidFill>
            </a:ln>
          </c:spPr>
          <c:dLbls>
            <c:numFmt formatCode="General" sourceLinked="1"/>
            <c:txPr>
              <a:bodyPr/>
              <a:lstStyle/>
              <a:p>
                <a:pPr lvl="0">
                  <a:defRPr/>
                </a:pPr>
              </a:p>
            </c:txPr>
            <c:showLegendKey val="0"/>
            <c:showVal val="1"/>
            <c:showCatName val="0"/>
            <c:showSerName val="0"/>
            <c:showPercent val="0"/>
            <c:showBubbleSize val="0"/>
          </c:dLbls>
          <c:cat>
            <c:strRef>
              <c:f>'Wskaźniki'!$G$27:$G$29</c:f>
            </c:strRef>
          </c:cat>
          <c:val>
            <c:numRef>
              <c:f>'Wskaźniki'!$H$27:$H$29</c:f>
              <c:numCache/>
            </c:numRef>
          </c:val>
        </c:ser>
        <c:ser>
          <c:idx val="1"/>
          <c:order val="1"/>
          <c:tx>
            <c:v>2020</c:v>
          </c:tx>
          <c:spPr>
            <a:solidFill>
              <a:schemeClr val="accent2"/>
            </a:solidFill>
            <a:ln cmpd="sng">
              <a:solidFill>
                <a:srgbClr val="000000"/>
              </a:solidFill>
            </a:ln>
          </c:spPr>
          <c:dLbls>
            <c:numFmt formatCode="General" sourceLinked="1"/>
            <c:txPr>
              <a:bodyPr/>
              <a:lstStyle/>
              <a:p>
                <a:pPr lvl="0">
                  <a:defRPr/>
                </a:pPr>
              </a:p>
            </c:txPr>
            <c:showLegendKey val="0"/>
            <c:showVal val="1"/>
            <c:showCatName val="0"/>
            <c:showSerName val="0"/>
            <c:showPercent val="0"/>
            <c:showBubbleSize val="0"/>
          </c:dLbls>
          <c:cat>
            <c:strRef>
              <c:f>'Wskaźniki'!$G$27:$G$29</c:f>
            </c:strRef>
          </c:cat>
          <c:val>
            <c:numRef>
              <c:f>'Wskaźniki'!$I$27:$I$29</c:f>
              <c:numCache/>
            </c:numRef>
          </c:val>
        </c:ser>
        <c:ser>
          <c:idx val="2"/>
          <c:order val="2"/>
          <c:tx>
            <c:v>2021</c:v>
          </c:tx>
          <c:spPr>
            <a:solidFill>
              <a:schemeClr val="accent3"/>
            </a:solidFill>
            <a:ln cmpd="sng">
              <a:solidFill>
                <a:srgbClr val="000000"/>
              </a:solidFill>
            </a:ln>
          </c:spPr>
          <c:dLbls>
            <c:numFmt formatCode="General" sourceLinked="1"/>
            <c:txPr>
              <a:bodyPr/>
              <a:lstStyle/>
              <a:p>
                <a:pPr lvl="0">
                  <a:defRPr/>
                </a:pPr>
              </a:p>
            </c:txPr>
            <c:showLegendKey val="0"/>
            <c:showVal val="1"/>
            <c:showCatName val="0"/>
            <c:showSerName val="0"/>
            <c:showPercent val="0"/>
            <c:showBubbleSize val="0"/>
          </c:dLbls>
          <c:cat>
            <c:strRef>
              <c:f>'Wskaźniki'!$G$27:$G$29</c:f>
            </c:strRef>
          </c:cat>
          <c:val>
            <c:numRef>
              <c:f>'Wskaźniki'!$J$27:$J$29</c:f>
              <c:numCache/>
            </c:numRef>
          </c:val>
        </c:ser>
        <c:axId val="1646029327"/>
        <c:axId val="1614633209"/>
      </c:barChart>
      <c:catAx>
        <c:axId val="1646029327"/>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1614633209"/>
      </c:catAx>
      <c:valAx>
        <c:axId val="1614633209"/>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646029327"/>
      </c:valAx>
    </c:plotArea>
    <c:legend>
      <c:legendPos val="r"/>
      <c:overlay val="0"/>
      <c:txPr>
        <a:bodyPr/>
        <a:lstStyle/>
        <a:p>
          <a:pPr lvl="0">
            <a:defRPr b="0">
              <a:solidFill>
                <a:srgbClr val="1A1A1A"/>
              </a:solidFill>
              <a:latin typeface="+mn-lt"/>
            </a:defRPr>
          </a:pPr>
        </a:p>
      </c:txPr>
    </c:legend>
    <c:plotVisOnly val="1"/>
  </c:chart>
</c:chartSpace>
</file>

<file path=xl/charts/chart3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Wskaźniki zadłużenia</a:t>
            </a:r>
          </a:p>
        </c:rich>
      </c:tx>
      <c:overlay val="0"/>
    </c:title>
    <c:plotArea>
      <c:layout/>
      <c:barChart>
        <c:barDir val="col"/>
        <c:ser>
          <c:idx val="0"/>
          <c:order val="0"/>
          <c:tx>
            <c:v>2019</c:v>
          </c:tx>
          <c:spPr>
            <a:solidFill>
              <a:schemeClr val="accent1"/>
            </a:solidFill>
            <a:ln cmpd="sng">
              <a:solidFill>
                <a:srgbClr val="000000"/>
              </a:solidFill>
            </a:ln>
          </c:spPr>
          <c:dLbls>
            <c:numFmt formatCode="General" sourceLinked="1"/>
            <c:txPr>
              <a:bodyPr/>
              <a:lstStyle/>
              <a:p>
                <a:pPr lvl="0">
                  <a:defRPr sz="1000">
                    <a:latin typeface="Arial Narrow"/>
                  </a:defRPr>
                </a:pPr>
              </a:p>
            </c:txPr>
            <c:showLegendKey val="0"/>
            <c:showVal val="1"/>
            <c:showCatName val="0"/>
            <c:showSerName val="0"/>
            <c:showPercent val="0"/>
            <c:showBubbleSize val="0"/>
          </c:dLbls>
          <c:cat>
            <c:strRef>
              <c:f>'Wskaźniki'!$G$41:$G$44</c:f>
            </c:strRef>
          </c:cat>
          <c:val>
            <c:numRef>
              <c:f>'Wskaźniki'!$H$41:$H$44</c:f>
              <c:numCache/>
            </c:numRef>
          </c:val>
        </c:ser>
        <c:ser>
          <c:idx val="1"/>
          <c:order val="1"/>
          <c:tx>
            <c:v>2020</c:v>
          </c:tx>
          <c:spPr>
            <a:solidFill>
              <a:schemeClr val="accent2"/>
            </a:solidFill>
            <a:ln cmpd="sng">
              <a:solidFill>
                <a:srgbClr val="000000"/>
              </a:solidFill>
            </a:ln>
          </c:spPr>
          <c:dLbls>
            <c:numFmt formatCode="General" sourceLinked="1"/>
            <c:txPr>
              <a:bodyPr/>
              <a:lstStyle/>
              <a:p>
                <a:pPr lvl="0">
                  <a:defRPr sz="1000">
                    <a:latin typeface="Arial Narrow"/>
                  </a:defRPr>
                </a:pPr>
              </a:p>
            </c:txPr>
            <c:showLegendKey val="0"/>
            <c:showVal val="1"/>
            <c:showCatName val="0"/>
            <c:showSerName val="0"/>
            <c:showPercent val="0"/>
            <c:showBubbleSize val="0"/>
          </c:dLbls>
          <c:cat>
            <c:strRef>
              <c:f>'Wskaźniki'!$G$41:$G$44</c:f>
            </c:strRef>
          </c:cat>
          <c:val>
            <c:numRef>
              <c:f>'Wskaźniki'!$I$41:$I$44</c:f>
              <c:numCache/>
            </c:numRef>
          </c:val>
        </c:ser>
        <c:ser>
          <c:idx val="2"/>
          <c:order val="2"/>
          <c:tx>
            <c:v>2021</c:v>
          </c:tx>
          <c:spPr>
            <a:solidFill>
              <a:schemeClr val="accent3"/>
            </a:solidFill>
            <a:ln cmpd="sng">
              <a:solidFill>
                <a:srgbClr val="000000"/>
              </a:solidFill>
            </a:ln>
          </c:spPr>
          <c:dLbls>
            <c:numFmt formatCode="General" sourceLinked="1"/>
            <c:txPr>
              <a:bodyPr/>
              <a:lstStyle/>
              <a:p>
                <a:pPr lvl="0">
                  <a:defRPr sz="1000">
                    <a:latin typeface="Arial Narrow"/>
                  </a:defRPr>
                </a:pPr>
              </a:p>
            </c:txPr>
            <c:showLegendKey val="0"/>
            <c:showVal val="1"/>
            <c:showCatName val="0"/>
            <c:showSerName val="0"/>
            <c:showPercent val="0"/>
            <c:showBubbleSize val="0"/>
          </c:dLbls>
          <c:cat>
            <c:strRef>
              <c:f>'Wskaźniki'!$G$41:$G$44</c:f>
            </c:strRef>
          </c:cat>
          <c:val>
            <c:numRef>
              <c:f>'Wskaźniki'!$J$41:$J$44</c:f>
              <c:numCache/>
            </c:numRef>
          </c:val>
        </c:ser>
        <c:axId val="1209190004"/>
        <c:axId val="1640588946"/>
      </c:barChart>
      <c:catAx>
        <c:axId val="1209190004"/>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1640588946"/>
      </c:catAx>
      <c:valAx>
        <c:axId val="1640588946"/>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209190004"/>
      </c:valAx>
    </c:plotArea>
    <c:legend>
      <c:legendPos val="r"/>
      <c:overlay val="0"/>
      <c:txPr>
        <a:bodyPr/>
        <a:lstStyle/>
        <a:p>
          <a:pPr lvl="0">
            <a:defRPr b="0">
              <a:solidFill>
                <a:srgbClr val="1A1A1A"/>
              </a:solidFill>
              <a:latin typeface="+mn-lt"/>
            </a:defRPr>
          </a:pPr>
        </a:p>
      </c:txPr>
    </c:legend>
    <c:plotVisOnly val="1"/>
  </c:chart>
</c:chartSpac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 Id="rId3" Type="http://schemas.openxmlformats.org/officeDocument/2006/relationships/chart" Target="../charts/chart3.xml"/><Relationship Id="rId4" Type="http://schemas.openxmlformats.org/officeDocument/2006/relationships/chart" Target="../charts/chart4.xml"/><Relationship Id="rId5" Type="http://schemas.openxmlformats.org/officeDocument/2006/relationships/chart" Target="../charts/chart5.xml"/><Relationship Id="rId6" Type="http://schemas.openxmlformats.org/officeDocument/2006/relationships/chart" Target="../charts/chart6.xml"/></Relationships>
</file>

<file path=xl/drawings/_rels/drawing3.xml.rels><?xml version="1.0" encoding="UTF-8" standalone="yes"?><Relationships xmlns="http://schemas.openxmlformats.org/package/2006/relationships"><Relationship Id="rId1" Type="http://schemas.openxmlformats.org/officeDocument/2006/relationships/chart" Target="../charts/chart7.xml"/></Relationships>
</file>

<file path=xl/drawings/_rels/drawing4.xml.rels><?xml version="1.0" encoding="UTF-8" standalone="yes"?><Relationships xmlns="http://schemas.openxmlformats.org/package/2006/relationships"><Relationship Id="rId1" Type="http://schemas.openxmlformats.org/officeDocument/2006/relationships/chart" Target="../charts/chart8.xml"/><Relationship Id="rId2" Type="http://schemas.openxmlformats.org/officeDocument/2006/relationships/chart" Target="../charts/chart9.xml"/><Relationship Id="rId3" Type="http://schemas.openxmlformats.org/officeDocument/2006/relationships/chart" Target="../charts/chart10.xml"/><Relationship Id="rId4" Type="http://schemas.openxmlformats.org/officeDocument/2006/relationships/chart" Target="../charts/chart11.xml"/><Relationship Id="rId5" Type="http://schemas.openxmlformats.org/officeDocument/2006/relationships/chart" Target="../charts/chart12.xml"/></Relationships>
</file>

<file path=xl/drawings/_rels/drawing5.xml.rels><?xml version="1.0" encoding="UTF-8" standalone="yes"?><Relationships xmlns="http://schemas.openxmlformats.org/package/2006/relationships"><Relationship Id="rId1" Type="http://schemas.openxmlformats.org/officeDocument/2006/relationships/chart" Target="../charts/chart13.xml"/><Relationship Id="rId2" Type="http://schemas.openxmlformats.org/officeDocument/2006/relationships/image" Target="../media/Chart14.png"/></Relationships>
</file>

<file path=xl/drawings/_rels/drawing6.xml.rels><?xml version="1.0" encoding="UTF-8" standalone="yes"?><Relationships xmlns="http://schemas.openxmlformats.org/package/2006/relationships"><Relationship Id="rId1" Type="http://schemas.openxmlformats.org/officeDocument/2006/relationships/chart" Target="../charts/chart14.xml"/><Relationship Id="rId2" Type="http://schemas.openxmlformats.org/officeDocument/2006/relationships/chart" Target="../charts/chart15.xml"/><Relationship Id="rId3" Type="http://schemas.openxmlformats.org/officeDocument/2006/relationships/chart" Target="../charts/chart16.xml"/></Relationships>
</file>

<file path=xl/drawings/_rels/drawing8.xml.rels><?xml version="1.0" encoding="UTF-8" standalone="yes"?><Relationships xmlns="http://schemas.openxmlformats.org/package/2006/relationships"><Relationship Id="rId11" Type="http://schemas.openxmlformats.org/officeDocument/2006/relationships/chart" Target="../charts/chart27.xml"/><Relationship Id="rId10" Type="http://schemas.openxmlformats.org/officeDocument/2006/relationships/chart" Target="../charts/chart26.xml"/><Relationship Id="rId13" Type="http://schemas.openxmlformats.org/officeDocument/2006/relationships/chart" Target="../charts/chart29.xml"/><Relationship Id="rId12" Type="http://schemas.openxmlformats.org/officeDocument/2006/relationships/chart" Target="../charts/chart28.xml"/><Relationship Id="rId1" Type="http://schemas.openxmlformats.org/officeDocument/2006/relationships/chart" Target="../charts/chart17.xml"/><Relationship Id="rId2" Type="http://schemas.openxmlformats.org/officeDocument/2006/relationships/chart" Target="../charts/chart18.xml"/><Relationship Id="rId3" Type="http://schemas.openxmlformats.org/officeDocument/2006/relationships/chart" Target="../charts/chart19.xml"/><Relationship Id="rId4" Type="http://schemas.openxmlformats.org/officeDocument/2006/relationships/chart" Target="../charts/chart20.xml"/><Relationship Id="rId9" Type="http://schemas.openxmlformats.org/officeDocument/2006/relationships/chart" Target="../charts/chart25.xml"/><Relationship Id="rId15" Type="http://schemas.openxmlformats.org/officeDocument/2006/relationships/chart" Target="../charts/chart31.xml"/><Relationship Id="rId14" Type="http://schemas.openxmlformats.org/officeDocument/2006/relationships/chart" Target="../charts/chart30.xml"/><Relationship Id="rId5" Type="http://schemas.openxmlformats.org/officeDocument/2006/relationships/chart" Target="../charts/chart21.xml"/><Relationship Id="rId6" Type="http://schemas.openxmlformats.org/officeDocument/2006/relationships/chart" Target="../charts/chart22.xml"/><Relationship Id="rId7" Type="http://schemas.openxmlformats.org/officeDocument/2006/relationships/chart" Target="../charts/chart23.xml"/><Relationship Id="rId8" Type="http://schemas.openxmlformats.org/officeDocument/2006/relationships/chart" Target="../charts/chart2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8</xdr:col>
      <xdr:colOff>171450</xdr:colOff>
      <xdr:row>26</xdr:row>
      <xdr:rowOff>85725</xdr:rowOff>
    </xdr:from>
    <xdr:ext cx="7743825" cy="5238750"/>
    <xdr:graphicFrame>
      <xdr:nvGraphicFramePr>
        <xdr:cNvPr id="760313115" name="Chart 1" title="Wykres"/>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7</xdr:col>
      <xdr:colOff>438150</xdr:colOff>
      <xdr:row>60</xdr:row>
      <xdr:rowOff>57150</xdr:rowOff>
    </xdr:from>
    <xdr:ext cx="8258175" cy="5391150"/>
    <xdr:graphicFrame>
      <xdr:nvGraphicFramePr>
        <xdr:cNvPr id="1381116212" name="Chart 2" title="Wykres"/>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19</xdr:col>
      <xdr:colOff>1181100</xdr:colOff>
      <xdr:row>0</xdr:row>
      <xdr:rowOff>0</xdr:rowOff>
    </xdr:from>
    <xdr:ext cx="5715000" cy="3533775"/>
    <xdr:graphicFrame>
      <xdr:nvGraphicFramePr>
        <xdr:cNvPr id="50765495" name="Chart 3" title="Wykres"/>
        <xdr:cNvGraphicFramePr/>
      </xdr:nvGraphicFramePr>
      <xdr:xfrm>
        <a:off x="0" y="0"/>
        <a:ext cx="0" cy="0"/>
      </xdr:xfrm>
      <a:graphic>
        <a:graphicData uri="http://schemas.openxmlformats.org/drawingml/2006/chart">
          <c:chart r:id="rId3"/>
        </a:graphicData>
      </a:graphic>
    </xdr:graphicFrame>
    <xdr:clientData fLocksWithSheet="0"/>
  </xdr:oneCellAnchor>
  <xdr:oneCellAnchor>
    <xdr:from>
      <xdr:col>14</xdr:col>
      <xdr:colOff>209550</xdr:colOff>
      <xdr:row>0</xdr:row>
      <xdr:rowOff>0</xdr:rowOff>
    </xdr:from>
    <xdr:ext cx="5715000" cy="3533775"/>
    <xdr:graphicFrame>
      <xdr:nvGraphicFramePr>
        <xdr:cNvPr id="453147315" name="Chart 4" title="Wykres"/>
        <xdr:cNvGraphicFramePr/>
      </xdr:nvGraphicFramePr>
      <xdr:xfrm>
        <a:off x="0" y="0"/>
        <a:ext cx="0" cy="0"/>
      </xdr:xfrm>
      <a:graphic>
        <a:graphicData uri="http://schemas.openxmlformats.org/drawingml/2006/chart">
          <c:chart r:id="rId4"/>
        </a:graphicData>
      </a:graphic>
    </xdr:graphicFrame>
    <xdr:clientData fLocksWithSheet="0"/>
  </xdr:oneCellAnchor>
  <xdr:oneCellAnchor>
    <xdr:from>
      <xdr:col>7</xdr:col>
      <xdr:colOff>438150</xdr:colOff>
      <xdr:row>93</xdr:row>
      <xdr:rowOff>19050</xdr:rowOff>
    </xdr:from>
    <xdr:ext cx="8610600" cy="5543550"/>
    <xdr:graphicFrame>
      <xdr:nvGraphicFramePr>
        <xdr:cNvPr id="1389537882" name="Chart 5" title="Wykres"/>
        <xdr:cNvGraphicFramePr/>
      </xdr:nvGraphicFramePr>
      <xdr:xfrm>
        <a:off x="0" y="0"/>
        <a:ext cx="0" cy="0"/>
      </xdr:xfrm>
      <a:graphic>
        <a:graphicData uri="http://schemas.openxmlformats.org/drawingml/2006/chart">
          <c:chart r:id="rId5"/>
        </a:graphicData>
      </a:graphic>
    </xdr:graphicFrame>
    <xdr:clientData fLocksWithSheet="0"/>
  </xdr:oneCellAnchor>
  <xdr:oneCellAnchor>
    <xdr:from>
      <xdr:col>14</xdr:col>
      <xdr:colOff>3200400</xdr:colOff>
      <xdr:row>22</xdr:row>
      <xdr:rowOff>57150</xdr:rowOff>
    </xdr:from>
    <xdr:ext cx="11210925" cy="6391275"/>
    <xdr:graphicFrame>
      <xdr:nvGraphicFramePr>
        <xdr:cNvPr id="1832175461" name="Chart 6" title="Wykres"/>
        <xdr:cNvGraphicFramePr/>
      </xdr:nvGraphicFramePr>
      <xdr:xfrm>
        <a:off x="0" y="0"/>
        <a:ext cx="0" cy="0"/>
      </xdr:xfrm>
      <a:graphic>
        <a:graphicData uri="http://schemas.openxmlformats.org/drawingml/2006/chart">
          <c:chart r:id="rId6"/>
        </a:graphicData>
      </a:graphic>
    </xdr:graphicFrame>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6</xdr:col>
      <xdr:colOff>723900</xdr:colOff>
      <xdr:row>17</xdr:row>
      <xdr:rowOff>38100</xdr:rowOff>
    </xdr:from>
    <xdr:ext cx="10934700" cy="6581775"/>
    <xdr:graphicFrame>
      <xdr:nvGraphicFramePr>
        <xdr:cNvPr id="1943818465" name="Chart 7" title="Wykres"/>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8</xdr:col>
      <xdr:colOff>409575</xdr:colOff>
      <xdr:row>21</xdr:row>
      <xdr:rowOff>38100</xdr:rowOff>
    </xdr:from>
    <xdr:ext cx="7391400" cy="3810000"/>
    <xdr:graphicFrame>
      <xdr:nvGraphicFramePr>
        <xdr:cNvPr id="892248684" name="Chart 8" title="Wykres"/>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8</xdr:col>
      <xdr:colOff>409575</xdr:colOff>
      <xdr:row>43</xdr:row>
      <xdr:rowOff>171450</xdr:rowOff>
    </xdr:from>
    <xdr:ext cx="7305675" cy="4381500"/>
    <xdr:graphicFrame>
      <xdr:nvGraphicFramePr>
        <xdr:cNvPr id="2040633612" name="Chart 9" title="Wykres"/>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8</xdr:col>
      <xdr:colOff>409575</xdr:colOff>
      <xdr:row>69</xdr:row>
      <xdr:rowOff>104775</xdr:rowOff>
    </xdr:from>
    <xdr:ext cx="7391400" cy="4524375"/>
    <xdr:graphicFrame>
      <xdr:nvGraphicFramePr>
        <xdr:cNvPr id="2115493558" name="Chart 10" title="Wykres"/>
        <xdr:cNvGraphicFramePr/>
      </xdr:nvGraphicFramePr>
      <xdr:xfrm>
        <a:off x="0" y="0"/>
        <a:ext cx="0" cy="0"/>
      </xdr:xfrm>
      <a:graphic>
        <a:graphicData uri="http://schemas.openxmlformats.org/drawingml/2006/chart">
          <c:chart r:id="rId3"/>
        </a:graphicData>
      </a:graphic>
    </xdr:graphicFrame>
    <xdr:clientData fLocksWithSheet="0"/>
  </xdr:oneCellAnchor>
  <xdr:oneCellAnchor>
    <xdr:from>
      <xdr:col>14</xdr:col>
      <xdr:colOff>428625</xdr:colOff>
      <xdr:row>0</xdr:row>
      <xdr:rowOff>104775</xdr:rowOff>
    </xdr:from>
    <xdr:ext cx="9210675" cy="3810000"/>
    <xdr:graphicFrame>
      <xdr:nvGraphicFramePr>
        <xdr:cNvPr id="599944634" name="Chart 11" title="Wykres"/>
        <xdr:cNvGraphicFramePr/>
      </xdr:nvGraphicFramePr>
      <xdr:xfrm>
        <a:off x="0" y="0"/>
        <a:ext cx="0" cy="0"/>
      </xdr:xfrm>
      <a:graphic>
        <a:graphicData uri="http://schemas.openxmlformats.org/drawingml/2006/chart">
          <c:chart r:id="rId4"/>
        </a:graphicData>
      </a:graphic>
    </xdr:graphicFrame>
    <xdr:clientData fLocksWithSheet="0"/>
  </xdr:oneCellAnchor>
  <xdr:oneCellAnchor>
    <xdr:from>
      <xdr:col>8</xdr:col>
      <xdr:colOff>409575</xdr:colOff>
      <xdr:row>97</xdr:row>
      <xdr:rowOff>142875</xdr:rowOff>
    </xdr:from>
    <xdr:ext cx="7391400" cy="4524375"/>
    <xdr:graphicFrame>
      <xdr:nvGraphicFramePr>
        <xdr:cNvPr id="130675641" name="Chart 12" title="Wykres"/>
        <xdr:cNvGraphicFramePr/>
      </xdr:nvGraphicFramePr>
      <xdr:xfrm>
        <a:off x="0" y="0"/>
        <a:ext cx="0" cy="0"/>
      </xdr:xfrm>
      <a:graphic>
        <a:graphicData uri="http://schemas.openxmlformats.org/drawingml/2006/chart">
          <c:chart r:id="rId5"/>
        </a:graphicData>
      </a:graphic>
    </xdr:graphicFrame>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10</xdr:col>
      <xdr:colOff>704850</xdr:colOff>
      <xdr:row>4</xdr:row>
      <xdr:rowOff>190500</xdr:rowOff>
    </xdr:from>
    <xdr:ext cx="5581650" cy="3533775"/>
    <xdr:graphicFrame>
      <xdr:nvGraphicFramePr>
        <xdr:cNvPr id="1248512814" name="Chart 13" title="Wykres"/>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10</xdr:col>
      <xdr:colOff>685800</xdr:colOff>
      <xdr:row>24</xdr:row>
      <xdr:rowOff>66675</xdr:rowOff>
    </xdr:from>
    <xdr:ext cx="5715000" cy="3533775"/>
    <xdr:pic>
      <xdr:nvPicPr>
        <xdr:cNvPr id="14551752" name="Chart14" title="Wykres">
          <a:extLst>
            <a:ext uri="GoogleSheetsCustomDataVersion1">
              <go:sheetsCustomData xmlns:go="http://customooxmlschemas.google.com/" pictureOfChart="1"/>
            </a:ext>
          </a:extLst>
        </xdr:cNvPr>
        <xdr:cNvPicPr preferRelativeResize="0"/>
      </xdr:nvPicPr>
      <xdr:blipFill>
        <a:blip cstate="print" r:embed="rId2"/>
        <a:stretch>
          <a:fillRect/>
        </a:stretch>
      </xdr:blipFill>
      <xdr:spPr>
        <a:prstGeom prst="rect">
          <a:avLst/>
        </a:prstGeom>
        <a:noFill/>
      </xdr:spPr>
    </xdr:pic>
    <xdr:clientData fLocksWithSheet="0"/>
  </xdr:oneCellAnchor>
</xdr:wsD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12</xdr:col>
      <xdr:colOff>495300</xdr:colOff>
      <xdr:row>15</xdr:row>
      <xdr:rowOff>9525</xdr:rowOff>
    </xdr:from>
    <xdr:ext cx="6105525" cy="3771900"/>
    <xdr:graphicFrame>
      <xdr:nvGraphicFramePr>
        <xdr:cNvPr id="91789184" name="Chart 15" title="Wykres"/>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12</xdr:col>
      <xdr:colOff>504825</xdr:colOff>
      <xdr:row>35</xdr:row>
      <xdr:rowOff>180975</xdr:rowOff>
    </xdr:from>
    <xdr:ext cx="6105525" cy="3533775"/>
    <xdr:graphicFrame>
      <xdr:nvGraphicFramePr>
        <xdr:cNvPr id="426891747" name="Chart 16" title="Wykres"/>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5</xdr:col>
      <xdr:colOff>390525</xdr:colOff>
      <xdr:row>89</xdr:row>
      <xdr:rowOff>38100</xdr:rowOff>
    </xdr:from>
    <xdr:ext cx="7524750" cy="4648200"/>
    <xdr:graphicFrame>
      <xdr:nvGraphicFramePr>
        <xdr:cNvPr id="1245648543" name="Chart 17" title="Wykres"/>
        <xdr:cNvGraphicFramePr/>
      </xdr:nvGraphicFramePr>
      <xdr:xfrm>
        <a:off x="0" y="0"/>
        <a:ext cx="0" cy="0"/>
      </xdr:xfrm>
      <a:graphic>
        <a:graphicData uri="http://schemas.openxmlformats.org/drawingml/2006/chart">
          <c:chart r:id="rId3"/>
        </a:graphicData>
      </a:graphic>
    </xdr:graphicFrame>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10</xdr:col>
      <xdr:colOff>3981450</xdr:colOff>
      <xdr:row>136</xdr:row>
      <xdr:rowOff>171450</xdr:rowOff>
    </xdr:from>
    <xdr:ext cx="3181350" cy="2457450"/>
    <xdr:graphicFrame>
      <xdr:nvGraphicFramePr>
        <xdr:cNvPr id="1374421679" name="Chart 18" title="Wykres"/>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10</xdr:col>
      <xdr:colOff>7410450</xdr:colOff>
      <xdr:row>123</xdr:row>
      <xdr:rowOff>76200</xdr:rowOff>
    </xdr:from>
    <xdr:ext cx="3181350" cy="2457450"/>
    <xdr:graphicFrame>
      <xdr:nvGraphicFramePr>
        <xdr:cNvPr id="30999090" name="Chart 19" title="Wykres"/>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5</xdr:col>
      <xdr:colOff>942975</xdr:colOff>
      <xdr:row>81</xdr:row>
      <xdr:rowOff>190500</xdr:rowOff>
    </xdr:from>
    <xdr:ext cx="5019675" cy="3533775"/>
    <xdr:graphicFrame>
      <xdr:nvGraphicFramePr>
        <xdr:cNvPr id="522519079" name="Chart 20" title="Wykres"/>
        <xdr:cNvGraphicFramePr/>
      </xdr:nvGraphicFramePr>
      <xdr:xfrm>
        <a:off x="0" y="0"/>
        <a:ext cx="0" cy="0"/>
      </xdr:xfrm>
      <a:graphic>
        <a:graphicData uri="http://schemas.openxmlformats.org/drawingml/2006/chart">
          <c:chart r:id="rId3"/>
        </a:graphicData>
      </a:graphic>
    </xdr:graphicFrame>
    <xdr:clientData fLocksWithSheet="0"/>
  </xdr:oneCellAnchor>
  <xdr:oneCellAnchor>
    <xdr:from>
      <xdr:col>10</xdr:col>
      <xdr:colOff>3981450</xdr:colOff>
      <xdr:row>123</xdr:row>
      <xdr:rowOff>76200</xdr:rowOff>
    </xdr:from>
    <xdr:ext cx="3181350" cy="2457450"/>
    <xdr:graphicFrame>
      <xdr:nvGraphicFramePr>
        <xdr:cNvPr id="1264662348" name="Chart 21" title="Wykres"/>
        <xdr:cNvGraphicFramePr/>
      </xdr:nvGraphicFramePr>
      <xdr:xfrm>
        <a:off x="0" y="0"/>
        <a:ext cx="0" cy="0"/>
      </xdr:xfrm>
      <a:graphic>
        <a:graphicData uri="http://schemas.openxmlformats.org/drawingml/2006/chart">
          <c:chart r:id="rId4"/>
        </a:graphicData>
      </a:graphic>
    </xdr:graphicFrame>
    <xdr:clientData fLocksWithSheet="0"/>
  </xdr:oneCellAnchor>
  <xdr:oneCellAnchor>
    <xdr:from>
      <xdr:col>10</xdr:col>
      <xdr:colOff>552450</xdr:colOff>
      <xdr:row>123</xdr:row>
      <xdr:rowOff>76200</xdr:rowOff>
    </xdr:from>
    <xdr:ext cx="3181350" cy="2457450"/>
    <xdr:graphicFrame>
      <xdr:nvGraphicFramePr>
        <xdr:cNvPr id="1598871935" name="Chart 22" title="Wykres"/>
        <xdr:cNvGraphicFramePr/>
      </xdr:nvGraphicFramePr>
      <xdr:xfrm>
        <a:off x="0" y="0"/>
        <a:ext cx="0" cy="0"/>
      </xdr:xfrm>
      <a:graphic>
        <a:graphicData uri="http://schemas.openxmlformats.org/drawingml/2006/chart">
          <c:chart r:id="rId5"/>
        </a:graphicData>
      </a:graphic>
    </xdr:graphicFrame>
    <xdr:clientData fLocksWithSheet="0"/>
  </xdr:oneCellAnchor>
  <xdr:oneCellAnchor>
    <xdr:from>
      <xdr:col>10</xdr:col>
      <xdr:colOff>552450</xdr:colOff>
      <xdr:row>136</xdr:row>
      <xdr:rowOff>171450</xdr:rowOff>
    </xdr:from>
    <xdr:ext cx="3181350" cy="2457450"/>
    <xdr:graphicFrame>
      <xdr:nvGraphicFramePr>
        <xdr:cNvPr id="1590482434" name="Chart 23" title="Wykres"/>
        <xdr:cNvGraphicFramePr/>
      </xdr:nvGraphicFramePr>
      <xdr:xfrm>
        <a:off x="0" y="0"/>
        <a:ext cx="0" cy="0"/>
      </xdr:xfrm>
      <a:graphic>
        <a:graphicData uri="http://schemas.openxmlformats.org/drawingml/2006/chart">
          <c:chart r:id="rId6"/>
        </a:graphicData>
      </a:graphic>
    </xdr:graphicFrame>
    <xdr:clientData fLocksWithSheet="0"/>
  </xdr:oneCellAnchor>
  <xdr:oneCellAnchor>
    <xdr:from>
      <xdr:col>1</xdr:col>
      <xdr:colOff>323850</xdr:colOff>
      <xdr:row>171</xdr:row>
      <xdr:rowOff>152400</xdr:rowOff>
    </xdr:from>
    <xdr:ext cx="7305675" cy="4514850"/>
    <xdr:graphicFrame>
      <xdr:nvGraphicFramePr>
        <xdr:cNvPr id="448242364" name="Chart 24" title="Wykres"/>
        <xdr:cNvGraphicFramePr/>
      </xdr:nvGraphicFramePr>
      <xdr:xfrm>
        <a:off x="0" y="0"/>
        <a:ext cx="0" cy="0"/>
      </xdr:xfrm>
      <a:graphic>
        <a:graphicData uri="http://schemas.openxmlformats.org/drawingml/2006/chart">
          <c:chart r:id="rId7"/>
        </a:graphicData>
      </a:graphic>
    </xdr:graphicFrame>
    <xdr:clientData fLocksWithSheet="0"/>
  </xdr:oneCellAnchor>
  <xdr:oneCellAnchor>
    <xdr:from>
      <xdr:col>1</xdr:col>
      <xdr:colOff>323850</xdr:colOff>
      <xdr:row>151</xdr:row>
      <xdr:rowOff>9525</xdr:rowOff>
    </xdr:from>
    <xdr:ext cx="5715000" cy="3533775"/>
    <xdr:graphicFrame>
      <xdr:nvGraphicFramePr>
        <xdr:cNvPr id="1142137007" name="Chart 25" title="Wykres"/>
        <xdr:cNvGraphicFramePr/>
      </xdr:nvGraphicFramePr>
      <xdr:xfrm>
        <a:off x="0" y="0"/>
        <a:ext cx="0" cy="0"/>
      </xdr:xfrm>
      <a:graphic>
        <a:graphicData uri="http://schemas.openxmlformats.org/drawingml/2006/chart">
          <c:chart r:id="rId8"/>
        </a:graphicData>
      </a:graphic>
    </xdr:graphicFrame>
    <xdr:clientData fLocksWithSheet="0"/>
  </xdr:oneCellAnchor>
  <xdr:oneCellAnchor>
    <xdr:from>
      <xdr:col>5</xdr:col>
      <xdr:colOff>942975</xdr:colOff>
      <xdr:row>151</xdr:row>
      <xdr:rowOff>9525</xdr:rowOff>
    </xdr:from>
    <xdr:ext cx="5715000" cy="3533775"/>
    <xdr:graphicFrame>
      <xdr:nvGraphicFramePr>
        <xdr:cNvPr id="2034015472" name="Chart 26" title="Wykres"/>
        <xdr:cNvGraphicFramePr/>
      </xdr:nvGraphicFramePr>
      <xdr:xfrm>
        <a:off x="0" y="0"/>
        <a:ext cx="0" cy="0"/>
      </xdr:xfrm>
      <a:graphic>
        <a:graphicData uri="http://schemas.openxmlformats.org/drawingml/2006/chart">
          <c:chart r:id="rId9"/>
        </a:graphicData>
      </a:graphic>
    </xdr:graphicFrame>
    <xdr:clientData fLocksWithSheet="0"/>
  </xdr:oneCellAnchor>
  <xdr:oneCellAnchor>
    <xdr:from>
      <xdr:col>10</xdr:col>
      <xdr:colOff>552450</xdr:colOff>
      <xdr:row>151</xdr:row>
      <xdr:rowOff>9525</xdr:rowOff>
    </xdr:from>
    <xdr:ext cx="5715000" cy="3533775"/>
    <xdr:graphicFrame>
      <xdr:nvGraphicFramePr>
        <xdr:cNvPr id="488680909" name="Chart 27" title="Wykres"/>
        <xdr:cNvGraphicFramePr/>
      </xdr:nvGraphicFramePr>
      <xdr:xfrm>
        <a:off x="0" y="0"/>
        <a:ext cx="0" cy="0"/>
      </xdr:xfrm>
      <a:graphic>
        <a:graphicData uri="http://schemas.openxmlformats.org/drawingml/2006/chart">
          <c:chart r:id="rId10"/>
        </a:graphicData>
      </a:graphic>
    </xdr:graphicFrame>
    <xdr:clientData fLocksWithSheet="0"/>
  </xdr:oneCellAnchor>
  <xdr:oneCellAnchor>
    <xdr:from>
      <xdr:col>5</xdr:col>
      <xdr:colOff>942975</xdr:colOff>
      <xdr:row>125</xdr:row>
      <xdr:rowOff>28575</xdr:rowOff>
    </xdr:from>
    <xdr:ext cx="5715000" cy="3638550"/>
    <xdr:graphicFrame>
      <xdr:nvGraphicFramePr>
        <xdr:cNvPr id="288235331" name="Chart 28" title="Wykres"/>
        <xdr:cNvGraphicFramePr/>
      </xdr:nvGraphicFramePr>
      <xdr:xfrm>
        <a:off x="0" y="0"/>
        <a:ext cx="0" cy="0"/>
      </xdr:xfrm>
      <a:graphic>
        <a:graphicData uri="http://schemas.openxmlformats.org/drawingml/2006/chart">
          <c:chart r:id="rId11"/>
        </a:graphicData>
      </a:graphic>
    </xdr:graphicFrame>
    <xdr:clientData fLocksWithSheet="0"/>
  </xdr:oneCellAnchor>
  <xdr:oneCellAnchor>
    <xdr:from>
      <xdr:col>1</xdr:col>
      <xdr:colOff>323850</xdr:colOff>
      <xdr:row>81</xdr:row>
      <xdr:rowOff>190500</xdr:rowOff>
    </xdr:from>
    <xdr:ext cx="5715000" cy="3533775"/>
    <xdr:graphicFrame>
      <xdr:nvGraphicFramePr>
        <xdr:cNvPr id="246528524" name="Chart 29" title="Wykres"/>
        <xdr:cNvGraphicFramePr/>
      </xdr:nvGraphicFramePr>
      <xdr:xfrm>
        <a:off x="0" y="0"/>
        <a:ext cx="0" cy="0"/>
      </xdr:xfrm>
      <a:graphic>
        <a:graphicData uri="http://schemas.openxmlformats.org/drawingml/2006/chart">
          <c:chart r:id="rId12"/>
        </a:graphicData>
      </a:graphic>
    </xdr:graphicFrame>
    <xdr:clientData fLocksWithSheet="0"/>
  </xdr:oneCellAnchor>
  <xdr:oneCellAnchor>
    <xdr:from>
      <xdr:col>1</xdr:col>
      <xdr:colOff>323850</xdr:colOff>
      <xdr:row>102</xdr:row>
      <xdr:rowOff>180975</xdr:rowOff>
    </xdr:from>
    <xdr:ext cx="5715000" cy="3533775"/>
    <xdr:graphicFrame>
      <xdr:nvGraphicFramePr>
        <xdr:cNvPr id="1514708515" name="Chart 30" title="Wykres"/>
        <xdr:cNvGraphicFramePr/>
      </xdr:nvGraphicFramePr>
      <xdr:xfrm>
        <a:off x="0" y="0"/>
        <a:ext cx="0" cy="0"/>
      </xdr:xfrm>
      <a:graphic>
        <a:graphicData uri="http://schemas.openxmlformats.org/drawingml/2006/chart">
          <c:chart r:id="rId13"/>
        </a:graphicData>
      </a:graphic>
    </xdr:graphicFrame>
    <xdr:clientData fLocksWithSheet="0"/>
  </xdr:oneCellAnchor>
  <xdr:oneCellAnchor>
    <xdr:from>
      <xdr:col>5</xdr:col>
      <xdr:colOff>942975</xdr:colOff>
      <xdr:row>102</xdr:row>
      <xdr:rowOff>180975</xdr:rowOff>
    </xdr:from>
    <xdr:ext cx="5715000" cy="3533775"/>
    <xdr:graphicFrame>
      <xdr:nvGraphicFramePr>
        <xdr:cNvPr id="1769015272" name="Chart 31" title="Wykres"/>
        <xdr:cNvGraphicFramePr/>
      </xdr:nvGraphicFramePr>
      <xdr:xfrm>
        <a:off x="0" y="0"/>
        <a:ext cx="0" cy="0"/>
      </xdr:xfrm>
      <a:graphic>
        <a:graphicData uri="http://schemas.openxmlformats.org/drawingml/2006/chart">
          <c:chart r:id="rId14"/>
        </a:graphicData>
      </a:graphic>
    </xdr:graphicFrame>
    <xdr:clientData fLocksWithSheet="0"/>
  </xdr:oneCellAnchor>
  <xdr:oneCellAnchor>
    <xdr:from>
      <xdr:col>0</xdr:col>
      <xdr:colOff>800100</xdr:colOff>
      <xdr:row>123</xdr:row>
      <xdr:rowOff>76200</xdr:rowOff>
    </xdr:from>
    <xdr:ext cx="6686550" cy="4086225"/>
    <xdr:graphicFrame>
      <xdr:nvGraphicFramePr>
        <xdr:cNvPr id="1332075858" name="Chart 32" title="Wykres"/>
        <xdr:cNvGraphicFramePr/>
      </xdr:nvGraphicFramePr>
      <xdr:xfrm>
        <a:off x="0" y="0"/>
        <a:ext cx="0" cy="0"/>
      </xdr:xfrm>
      <a:graphic>
        <a:graphicData uri="http://schemas.openxmlformats.org/drawingml/2006/chart">
          <c:chart r:id="rId15"/>
        </a:graphicData>
      </a:graphic>
    </xdr:graphicFrame>
    <xdr:clientData fLocksWithSheet="0"/>
  </xdr:oneCellAnchor>
</xdr:wsD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1:E17" displayName="Table_1" id="1">
  <tableColumns count="5">
    <tableColumn name="Column1" id="1"/>
    <tableColumn name="Column2" id="2"/>
    <tableColumn name="Column3" id="3"/>
    <tableColumn name="Column4" id="4"/>
    <tableColumn name="Column5" id="5"/>
  </tableColumns>
  <tableStyleInfo name="Aktywa-style" showColumnStripes="0" showFirstColumn="1" showLastColumn="1" showRowStripes="1"/>
  <extLst>
    <ext uri="GoogleSheetsCustomDataVersion1">
      <go:sheetsCustomData xmlns:go="http://customooxmlschemas.google.com/" headerRowCount="1"/>
    </ext>
  </extLst>
</table>
</file>

<file path=xl/tables/table2.xml><?xml version="1.0" encoding="utf-8"?>
<table xmlns="http://schemas.openxmlformats.org/spreadsheetml/2006/main" headerRowCount="0" ref="A1:F22" displayName="Table_2" id="2">
  <tableColumns count="6">
    <tableColumn name="Column1" id="1"/>
    <tableColumn name="Column2" id="2"/>
    <tableColumn name="Column3" id="3"/>
    <tableColumn name="Column4" id="4"/>
    <tableColumn name="Column5" id="5"/>
    <tableColumn name="Column6" id="6"/>
  </tableColumns>
  <tableStyleInfo name="Pasywa-style" showColumnStripes="0" showFirstColumn="1" showLastColumn="1" showRowStripes="1"/>
  <extLst>
    <ext uri="GoogleSheetsCustomDataVersion1">
      <go:sheetsCustomData xmlns:go="http://customooxmlschemas.google.com/" headerRowCount="1"/>
    </ext>
  </extLst>
</table>
</file>

<file path=xl/tables/table3.xml><?xml version="1.0" encoding="utf-8"?>
<table xmlns="http://schemas.openxmlformats.org/spreadsheetml/2006/main" headerRowCount="0" ref="B2:E17" displayName="Table_3" id="3">
  <tableColumns count="4">
    <tableColumn name="Column1" id="1"/>
    <tableColumn name="Column2" id="2"/>
    <tableColumn name="Column3" id="3"/>
    <tableColumn name="Column4" id="4"/>
  </tableColumns>
  <tableStyleInfo name="Struktura majątkowo-kapitałowa-style" showColumnStripes="0" showFirstColumn="1" showLastColumn="1" showRowStripes="1"/>
</table>
</file>

<file path=xl/tables/table4.xml><?xml version="1.0" encoding="utf-8"?>
<table xmlns="http://schemas.openxmlformats.org/spreadsheetml/2006/main" headerRowCount="0" ref="G2:J22" displayName="Table_4" id="4">
  <tableColumns count="4">
    <tableColumn name="Column1" id="1"/>
    <tableColumn name="Column2" id="2"/>
    <tableColumn name="Column3" id="3"/>
    <tableColumn name="Column4" id="4"/>
  </tableColumns>
  <tableStyleInfo name="Struktura majątkowo-kapitałowa-style 2" showColumnStripes="0" showFirstColumn="1" showLastColumn="1" showRowStripes="1"/>
</table>
</file>

<file path=xl/tables/table5.xml><?xml version="1.0" encoding="utf-8"?>
<table xmlns="http://schemas.openxmlformats.org/spreadsheetml/2006/main" ref="A1:D24" displayName="Table_5" id="5">
  <tableColumns count="4">
    <tableColumn name="Rachunek zysków i strat" id="1"/>
    <tableColumn name="2019" id="2"/>
    <tableColumn name="2020" id="3"/>
    <tableColumn name="2021" id="4"/>
  </tableColumns>
  <tableStyleInfo name="Rachunek zysków i strat-style" showColumnStripes="0" showFirstColumn="1" showLastColumn="1" showRowStripes="1"/>
</table>
</file>

<file path=xl/tables/table6.xml><?xml version="1.0" encoding="utf-8"?>
<table xmlns="http://schemas.openxmlformats.org/spreadsheetml/2006/main" headerRowCount="0" ref="H9:I9" displayName="Table_6" id="6">
  <tableColumns count="2">
    <tableColumn name="Column1" id="1"/>
    <tableColumn name="Column2" id="2"/>
  </tableColumns>
  <tableStyleInfo name="Przepływy pieniężne-style" showColumnStripes="0" showFirstColumn="1" showLastColumn="1" showRowStripes="1"/>
</table>
</file>

<file path=xl/tables/table7.xml><?xml version="1.0" encoding="utf-8"?>
<table xmlns="http://schemas.openxmlformats.org/spreadsheetml/2006/main" headerRowCount="0" ref="B2:E17" displayName="Table_7" id="7">
  <tableColumns count="4">
    <tableColumn name="Column1" id="1"/>
    <tableColumn name="Column2" id="2"/>
    <tableColumn name="Column3" id="3"/>
    <tableColumn name="Column4" id="4"/>
  </tableColumns>
  <tableStyleInfo name="Wskaźniki-style" showColumnStripes="0" showFirstColumn="1" showLastColumn="1" showRowStripes="1"/>
</table>
</file>

<file path=xl/tables/table8.xml><?xml version="1.0" encoding="utf-8"?>
<table xmlns="http://schemas.openxmlformats.org/spreadsheetml/2006/main" headerRowCount="0" ref="H3:J3" displayName="Table_8" id="8">
  <tableColumns count="3">
    <tableColumn name="Column1" id="1"/>
    <tableColumn name="Column2" id="2"/>
    <tableColumn name="Column3" id="3"/>
  </tableColumns>
  <tableStyleInfo name="Wskaźniki-style 2" showColumnStripes="0" showFirstColumn="1" showLastColumn="1" showRowStripes="1"/>
</table>
</file>

<file path=xl/tables/table9.xml><?xml version="1.0" encoding="utf-8"?>
<table xmlns="http://schemas.openxmlformats.org/spreadsheetml/2006/main" headerRowCount="0" ref="H18:J18" displayName="Table_9" id="9">
  <tableColumns count="3">
    <tableColumn name="Column1" id="1"/>
    <tableColumn name="Column2" id="2"/>
    <tableColumn name="Column3" id="3"/>
  </tableColumns>
  <tableStyleInfo name="Wskaźniki-style 3" showColumnStripes="0" showFirstColumn="1" showLastColumn="1" showRowStripes="1"/>
</table>
</file>

<file path=xl/tables/table10.xml><?xml version="1.0" encoding="utf-8"?>
<table xmlns="http://schemas.openxmlformats.org/spreadsheetml/2006/main" headerRowCount="0" ref="B19:E40" displayName="Table_10" id="10">
  <tableColumns count="4">
    <tableColumn name="Column1" id="1"/>
    <tableColumn name="Column2" id="2"/>
    <tableColumn name="Column3" id="3"/>
    <tableColumn name="Column4" id="4"/>
  </tableColumns>
  <tableStyleInfo name="Wskaźniki-style 4" showColumnStripes="0" showFirstColumn="1" showLastColumn="1" showRowStripes="1"/>
</table>
</file>

<file path=xl/tables/table11.xml><?xml version="1.0" encoding="utf-8"?>
<table xmlns="http://schemas.openxmlformats.org/spreadsheetml/2006/main" headerRowCount="0" ref="H40:K52" displayName="Table_11" id="11">
  <tableColumns count="4">
    <tableColumn name="Column1" id="1"/>
    <tableColumn name="Column2" id="2"/>
    <tableColumn name="Column3" id="3"/>
    <tableColumn name="Column4" id="4"/>
  </tableColumns>
  <tableStyleInfo name="Wskaźniki-style 5" showColumnStripes="0" showFirstColumn="1" showLastColumn="1" showRowStripes="1"/>
</table>
</file>

<file path=xl/tables/table12.xml><?xml version="1.0" encoding="utf-8"?>
<table xmlns="http://schemas.openxmlformats.org/spreadsheetml/2006/main" headerRowCount="0" ref="D53:F53" displayName="Table_12" id="12">
  <tableColumns count="3">
    <tableColumn name="Column1" id="1"/>
    <tableColumn name="Column2" id="2"/>
    <tableColumn name="Column3" id="3"/>
  </tableColumns>
  <tableStyleInfo name="Wskaźniki-style 6" showColumnStripes="0" showFirstColumn="1" showLastColumn="1" showRowStripes="1"/>
</table>
</file>

<file path=xl/tables/table13.xml><?xml version="1.0" encoding="utf-8"?>
<table xmlns="http://schemas.openxmlformats.org/spreadsheetml/2006/main" headerRowCount="0" ref="D54:G63" displayName="Table_13" id="13">
  <tableColumns count="4">
    <tableColumn name="Column1" id="1"/>
    <tableColumn name="Column2" id="2"/>
    <tableColumn name="Column3" id="3"/>
    <tableColumn name="Column4" id="4"/>
  </tableColumns>
  <tableStyleInfo name="Wskaźniki-style 7" showColumnStripes="0" showFirstColumn="1" showLastColumn="1" showRowStripes="1"/>
</table>
</file>

<file path=xl/tables/table14.xml><?xml version="1.0" encoding="utf-8"?>
<table xmlns="http://schemas.openxmlformats.org/spreadsheetml/2006/main" headerRowCount="0" ref="H76:K95" displayName="Table_14" id="14">
  <tableColumns count="4">
    <tableColumn name="Column1" id="1"/>
    <tableColumn name="Column2" id="2"/>
    <tableColumn name="Column3" id="3"/>
    <tableColumn name="Column4" id="4"/>
  </tableColumns>
  <tableStyleInfo name="Wskaźniki-style 8"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 Id="rId3"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 Id="rId3" Type="http://schemas.openxmlformats.org/officeDocument/2006/relationships/table" Target="../tables/table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 Id="rId4" Type="http://schemas.openxmlformats.org/officeDocument/2006/relationships/table" Target="../tables/table3.xml"/><Relationship Id="rId5" Type="http://schemas.openxmlformats.org/officeDocument/2006/relationships/table" Target="../tables/table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 Id="rId3" Type="http://schemas.openxmlformats.org/officeDocument/2006/relationships/table" Target="../tables/table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 Id="rId3" Type="http://schemas.openxmlformats.org/officeDocument/2006/relationships/table" Target="../tables/table6.xml"/></Relationships>
</file>

<file path=xl/worksheets/_rels/sheet8.xml.rels><?xml version="1.0" encoding="UTF-8" standalone="yes"?><Relationships xmlns="http://schemas.openxmlformats.org/package/2006/relationships"><Relationship Id="rId11" Type="http://schemas.openxmlformats.org/officeDocument/2006/relationships/table" Target="../tables/table8.xml"/><Relationship Id="rId10" Type="http://schemas.openxmlformats.org/officeDocument/2006/relationships/table" Target="../tables/table7.xml"/><Relationship Id="rId13" Type="http://schemas.openxmlformats.org/officeDocument/2006/relationships/table" Target="../tables/table10.xml"/><Relationship Id="rId12" Type="http://schemas.openxmlformats.org/officeDocument/2006/relationships/table" Target="../tables/table9.xml"/><Relationship Id="rId1" Type="http://schemas.openxmlformats.org/officeDocument/2006/relationships/drawing" Target="../drawings/drawing8.xml"/><Relationship Id="rId15" Type="http://schemas.openxmlformats.org/officeDocument/2006/relationships/table" Target="../tables/table12.xml"/><Relationship Id="rId14" Type="http://schemas.openxmlformats.org/officeDocument/2006/relationships/table" Target="../tables/table11.xml"/><Relationship Id="rId17" Type="http://schemas.openxmlformats.org/officeDocument/2006/relationships/table" Target="../tables/table14.xml"/><Relationship Id="rId16" Type="http://schemas.openxmlformats.org/officeDocument/2006/relationships/table" Target="../tables/table13.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0.57"/>
    <col customWidth="1" min="2" max="2" width="48.43"/>
  </cols>
  <sheetData>
    <row r="3">
      <c r="A3" s="1"/>
      <c r="B3" s="2" t="s">
        <v>0</v>
      </c>
    </row>
    <row r="4">
      <c r="A4" s="3" t="s">
        <v>1</v>
      </c>
      <c r="B4" s="4" t="s">
        <v>2</v>
      </c>
      <c r="C4" s="5"/>
    </row>
    <row r="5">
      <c r="A5" s="3" t="s">
        <v>3</v>
      </c>
      <c r="B5" s="4" t="s">
        <v>4</v>
      </c>
    </row>
    <row r="6">
      <c r="A6" s="3" t="s">
        <v>5</v>
      </c>
      <c r="B6" s="4" t="s">
        <v>6</v>
      </c>
    </row>
    <row r="7">
      <c r="A7" s="3" t="s">
        <v>7</v>
      </c>
      <c r="B7" s="4" t="s">
        <v>8</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6.57"/>
    <col customWidth="1" min="2" max="2" width="62.29"/>
    <col customWidth="1" min="3" max="5" width="8.71"/>
    <col customWidth="1" min="6" max="6" width="5.43"/>
    <col customWidth="1" min="7" max="7" width="9.43"/>
    <col customWidth="1" min="8" max="8" width="7.71"/>
    <col customWidth="1" min="9" max="9" width="48.29"/>
    <col customWidth="1" min="10" max="10" width="8.57"/>
    <col customWidth="1" min="11" max="14" width="8.71"/>
    <col customWidth="1" min="15" max="15" width="49.43"/>
    <col customWidth="1" min="16" max="19" width="8.71"/>
    <col customWidth="1" min="20" max="20" width="39.57"/>
    <col customWidth="1" min="21" max="21" width="8.71"/>
    <col customWidth="1" min="22" max="22" width="9.0"/>
    <col customWidth="1" min="23" max="23" width="8.71"/>
    <col customWidth="1" min="24" max="24" width="12.29"/>
    <col customWidth="1" min="25" max="32" width="8.71"/>
    <col customWidth="1" min="33" max="36" width="0.43"/>
  </cols>
  <sheetData>
    <row r="1" ht="14.25" customHeight="1">
      <c r="A1" s="6"/>
      <c r="B1" s="6"/>
      <c r="C1" s="1"/>
      <c r="D1" s="1"/>
      <c r="E1" s="1"/>
      <c r="H1" s="7"/>
      <c r="I1" s="8"/>
      <c r="J1" s="8"/>
      <c r="K1" s="8"/>
      <c r="L1" s="8"/>
    </row>
    <row r="2" ht="14.25" customHeight="1">
      <c r="A2" s="6"/>
      <c r="B2" s="9" t="s">
        <v>9</v>
      </c>
      <c r="C2" s="10" t="s">
        <v>10</v>
      </c>
      <c r="D2" s="10" t="s">
        <v>11</v>
      </c>
      <c r="E2" s="10" t="s">
        <v>12</v>
      </c>
      <c r="I2" s="11" t="s">
        <v>13</v>
      </c>
      <c r="J2" s="12"/>
      <c r="K2" s="13"/>
      <c r="AH2" s="14">
        <v>2019.0</v>
      </c>
      <c r="AI2" s="14">
        <v>2020.0</v>
      </c>
      <c r="AJ2" s="14">
        <v>2021.0</v>
      </c>
    </row>
    <row r="3" ht="14.25" customHeight="1">
      <c r="A3" s="15"/>
      <c r="B3" s="16" t="s">
        <v>14</v>
      </c>
      <c r="C3" s="16">
        <v>42657.0</v>
      </c>
      <c r="D3" s="16">
        <v>46799.0</v>
      </c>
      <c r="E3" s="16">
        <v>47206.0</v>
      </c>
      <c r="I3" s="17"/>
      <c r="J3" s="18">
        <v>2020.0</v>
      </c>
      <c r="K3" s="18">
        <v>2021.0</v>
      </c>
      <c r="AG3" s="19" t="str">
        <f>B3</f>
        <v>I. Aktywa trwałe</v>
      </c>
      <c r="AH3" s="19">
        <f t="shared" ref="AH3:AJ3" si="1">C3/C17</f>
        <v>0.2536133225</v>
      </c>
      <c r="AI3" s="19">
        <f t="shared" si="1"/>
        <v>0.2697488631</v>
      </c>
      <c r="AJ3" s="19">
        <f t="shared" si="1"/>
        <v>0.2500132405</v>
      </c>
    </row>
    <row r="4" ht="14.25" customHeight="1">
      <c r="A4" s="20"/>
      <c r="B4" s="21" t="s">
        <v>15</v>
      </c>
      <c r="C4" s="22">
        <v>36348.0</v>
      </c>
      <c r="D4" s="22">
        <v>38300.0</v>
      </c>
      <c r="E4" s="22">
        <v>39671.0</v>
      </c>
      <c r="I4" s="23" t="s">
        <v>16</v>
      </c>
      <c r="J4" s="24">
        <f t="shared" ref="J4:K4" si="2">D17/$C$17</f>
        <v>1.031474997</v>
      </c>
      <c r="K4" s="24">
        <f t="shared" si="2"/>
        <v>1.122576503</v>
      </c>
      <c r="AG4" s="19" t="str">
        <f>B10</f>
        <v>II. Aktywa obrotowe</v>
      </c>
      <c r="AH4" s="19">
        <f t="shared" ref="AH4:AJ4" si="3">C10/C17</f>
        <v>0.7463866775</v>
      </c>
      <c r="AI4" s="19">
        <f t="shared" si="3"/>
        <v>0.7302511369</v>
      </c>
      <c r="AJ4" s="19">
        <f t="shared" si="3"/>
        <v>0.7499867595</v>
      </c>
    </row>
    <row r="5" ht="14.25" customHeight="1">
      <c r="A5" s="20"/>
      <c r="B5" s="21" t="s">
        <v>17</v>
      </c>
      <c r="C5" s="22">
        <v>2635.0</v>
      </c>
      <c r="D5" s="22">
        <v>6450.0</v>
      </c>
      <c r="E5" s="22">
        <v>5831.0</v>
      </c>
      <c r="I5" s="23" t="s">
        <v>18</v>
      </c>
      <c r="J5" s="24">
        <f t="shared" ref="J5:K5" si="4">D17/C17</f>
        <v>1.031474997</v>
      </c>
      <c r="K5" s="24">
        <f t="shared" si="4"/>
        <v>1.088321584</v>
      </c>
    </row>
    <row r="6" ht="14.25" customHeight="1">
      <c r="A6" s="20"/>
      <c r="B6" s="21" t="s">
        <v>19</v>
      </c>
      <c r="C6" s="22">
        <v>2802.0</v>
      </c>
      <c r="D6" s="22">
        <v>1142.0</v>
      </c>
      <c r="E6" s="22">
        <v>1131.0</v>
      </c>
      <c r="AG6" s="19" t="str">
        <f t="array" ref="AG6:AI9">TRANSPOSE(AG2:AJ4)</f>
        <v/>
      </c>
      <c r="AH6" s="19" t="s">
        <v>14</v>
      </c>
      <c r="AI6" s="19" t="s">
        <v>20</v>
      </c>
    </row>
    <row r="7" ht="14.25" customHeight="1">
      <c r="A7" s="25"/>
      <c r="B7" s="26" t="s">
        <v>21</v>
      </c>
      <c r="C7" s="22">
        <v>0.0</v>
      </c>
      <c r="D7" s="22">
        <v>0.0</v>
      </c>
      <c r="E7" s="22">
        <v>0.0</v>
      </c>
      <c r="AG7" s="19">
        <v>2019.0</v>
      </c>
      <c r="AH7" s="27">
        <v>0.2536133224730524</v>
      </c>
      <c r="AI7" s="27">
        <v>0.7463866775269475</v>
      </c>
    </row>
    <row r="8" ht="14.25" customHeight="1">
      <c r="A8" s="25"/>
      <c r="B8" s="26" t="s">
        <v>22</v>
      </c>
      <c r="C8" s="22">
        <v>263.0</v>
      </c>
      <c r="D8" s="22">
        <v>304.0</v>
      </c>
      <c r="E8" s="22">
        <v>251.0</v>
      </c>
      <c r="AG8" s="19">
        <v>2020.0</v>
      </c>
      <c r="AH8" s="27">
        <v>0.2697488630534149</v>
      </c>
      <c r="AI8" s="27">
        <v>0.7302511369465852</v>
      </c>
    </row>
    <row r="9" ht="14.25" customHeight="1">
      <c r="A9" s="20"/>
      <c r="B9" s="21" t="s">
        <v>23</v>
      </c>
      <c r="C9" s="22">
        <v>609.0</v>
      </c>
      <c r="D9" s="22">
        <v>603.0</v>
      </c>
      <c r="E9" s="22">
        <v>322.0</v>
      </c>
      <c r="I9" s="11" t="s">
        <v>24</v>
      </c>
      <c r="J9" s="12"/>
      <c r="K9" s="12"/>
      <c r="L9" s="13"/>
      <c r="AG9" s="19">
        <v>2021.0</v>
      </c>
      <c r="AH9" s="27">
        <v>0.25001324054360374</v>
      </c>
      <c r="AI9" s="27">
        <v>0.7499867594563963</v>
      </c>
    </row>
    <row r="10" ht="14.25" customHeight="1">
      <c r="A10" s="15"/>
      <c r="B10" s="16" t="s">
        <v>20</v>
      </c>
      <c r="C10" s="16">
        <v>125540.0</v>
      </c>
      <c r="D10" s="16">
        <f t="shared" ref="D10:E10" si="5">SUM(D11:D16)</f>
        <v>126692</v>
      </c>
      <c r="E10" s="16">
        <f t="shared" si="5"/>
        <v>141608</v>
      </c>
      <c r="I10" s="28"/>
      <c r="J10" s="29">
        <v>2019.0</v>
      </c>
      <c r="K10" s="29">
        <v>2020.0</v>
      </c>
      <c r="L10" s="29">
        <v>2021.0</v>
      </c>
    </row>
    <row r="11" ht="14.25" customHeight="1">
      <c r="A11" s="20"/>
      <c r="B11" s="21" t="s">
        <v>25</v>
      </c>
      <c r="C11" s="22">
        <v>80955.0</v>
      </c>
      <c r="D11" s="22">
        <v>85227.0</v>
      </c>
      <c r="E11" s="22">
        <v>97516.0</v>
      </c>
      <c r="I11" s="23" t="s">
        <v>26</v>
      </c>
      <c r="J11" s="30">
        <f t="shared" ref="J11:L11" si="6">C3/C17</f>
        <v>0.2536133225</v>
      </c>
      <c r="K11" s="30">
        <f t="shared" si="6"/>
        <v>0.2697488631</v>
      </c>
      <c r="L11" s="30">
        <f t="shared" si="6"/>
        <v>0.2500132405</v>
      </c>
    </row>
    <row r="12" ht="14.25" customHeight="1">
      <c r="A12" s="20"/>
      <c r="B12" s="21" t="s">
        <v>27</v>
      </c>
      <c r="C12" s="22">
        <v>38072.0</v>
      </c>
      <c r="D12" s="22">
        <v>32530.0</v>
      </c>
      <c r="E12" s="22">
        <v>34022.0</v>
      </c>
      <c r="I12" s="23" t="s">
        <v>28</v>
      </c>
      <c r="J12" s="24">
        <f t="shared" ref="J12:L12" si="7">C10/C17</f>
        <v>0.7463866775</v>
      </c>
      <c r="K12" s="24">
        <f t="shared" si="7"/>
        <v>0.7302511369</v>
      </c>
      <c r="L12" s="24">
        <f t="shared" si="7"/>
        <v>0.7499867595</v>
      </c>
    </row>
    <row r="13" ht="14.25" customHeight="1">
      <c r="A13" s="20"/>
      <c r="B13" s="21" t="s">
        <v>29</v>
      </c>
      <c r="C13" s="22">
        <v>0.0</v>
      </c>
      <c r="D13" s="22">
        <v>0.0</v>
      </c>
      <c r="E13" s="22">
        <v>0.0</v>
      </c>
      <c r="I13" s="23" t="s">
        <v>30</v>
      </c>
      <c r="J13" s="24">
        <f t="shared" ref="J13:L13" si="8">C3/C10</f>
        <v>0.3397881153</v>
      </c>
      <c r="K13" s="24">
        <f t="shared" si="8"/>
        <v>0.3693919111</v>
      </c>
      <c r="L13" s="24">
        <f t="shared" si="8"/>
        <v>0.3333568725</v>
      </c>
    </row>
    <row r="14" ht="14.25" customHeight="1">
      <c r="A14" s="20"/>
      <c r="B14" s="21" t="s">
        <v>31</v>
      </c>
      <c r="C14" s="22">
        <v>3162.0</v>
      </c>
      <c r="D14" s="22">
        <v>4946.0</v>
      </c>
      <c r="E14" s="22">
        <v>5160.0</v>
      </c>
    </row>
    <row r="15" ht="14.25" customHeight="1">
      <c r="A15" s="20"/>
      <c r="B15" s="21" t="s">
        <v>32</v>
      </c>
      <c r="C15" s="22">
        <v>60.0</v>
      </c>
      <c r="D15" s="22">
        <v>79.0</v>
      </c>
      <c r="E15" s="22">
        <v>74.0</v>
      </c>
    </row>
    <row r="16" ht="14.25" customHeight="1">
      <c r="A16" s="20"/>
      <c r="B16" s="21" t="s">
        <v>33</v>
      </c>
      <c r="C16" s="22">
        <v>3291.0</v>
      </c>
      <c r="D16" s="22">
        <v>3910.0</v>
      </c>
      <c r="E16" s="22">
        <v>4836.0</v>
      </c>
      <c r="I16" s="11" t="s">
        <v>34</v>
      </c>
      <c r="J16" s="12"/>
      <c r="K16" s="12"/>
      <c r="L16" s="13"/>
    </row>
    <row r="17" ht="14.25" customHeight="1">
      <c r="A17" s="15"/>
      <c r="B17" s="31" t="s">
        <v>35</v>
      </c>
      <c r="C17" s="16">
        <v>168197.0</v>
      </c>
      <c r="D17" s="16">
        <v>173491.0</v>
      </c>
      <c r="E17" s="16">
        <v>188814.0</v>
      </c>
      <c r="I17" s="28"/>
      <c r="J17" s="29">
        <v>2019.0</v>
      </c>
      <c r="K17" s="29">
        <v>2020.0</v>
      </c>
      <c r="L17" s="29">
        <v>2021.0</v>
      </c>
    </row>
    <row r="18" ht="14.25" customHeight="1">
      <c r="I18" s="32" t="s">
        <v>36</v>
      </c>
      <c r="J18" s="30">
        <f t="shared" ref="J18:L18" si="9">(C6)/C17</f>
        <v>0.01665903672</v>
      </c>
      <c r="K18" s="30">
        <f t="shared" si="9"/>
        <v>0.006582474019</v>
      </c>
      <c r="L18" s="30">
        <f t="shared" si="9"/>
        <v>0.005990021926</v>
      </c>
    </row>
    <row r="19" ht="14.25" customHeight="1">
      <c r="I19" s="32" t="s">
        <v>37</v>
      </c>
      <c r="J19" s="24">
        <f t="shared" ref="J19:L19" si="10">C4/C17</f>
        <v>0.2161037355</v>
      </c>
      <c r="K19" s="24">
        <f t="shared" si="10"/>
        <v>0.2207607311</v>
      </c>
      <c r="L19" s="24">
        <f t="shared" si="10"/>
        <v>0.2101062421</v>
      </c>
    </row>
    <row r="20" ht="14.25" customHeight="1">
      <c r="A20" s="33" t="s">
        <v>38</v>
      </c>
      <c r="B20" s="34"/>
      <c r="C20" s="34">
        <v>2019.0</v>
      </c>
      <c r="D20" s="34">
        <v>2020.0</v>
      </c>
      <c r="E20" s="34">
        <v>2021.0</v>
      </c>
      <c r="I20" s="32" t="s">
        <v>39</v>
      </c>
      <c r="J20" s="24">
        <f t="shared" ref="J20:L20" si="11">C9/C17</f>
        <v>0.003620754235</v>
      </c>
      <c r="K20" s="24">
        <f t="shared" si="11"/>
        <v>0.003475684618</v>
      </c>
      <c r="L20" s="24">
        <f t="shared" si="11"/>
        <v>0.001705382016</v>
      </c>
    </row>
    <row r="21" ht="14.25" customHeight="1">
      <c r="A21" s="35"/>
      <c r="B21" s="36" t="str">
        <f t="shared" ref="B21:B35" si="14">B3</f>
        <v>I. Aktywa trwałe</v>
      </c>
      <c r="C21" s="36">
        <f t="shared" ref="C21:E21" si="12">C3/C$17</f>
        <v>0.2536133225</v>
      </c>
      <c r="D21" s="36">
        <f t="shared" si="12"/>
        <v>0.2697488631</v>
      </c>
      <c r="E21" s="36">
        <f t="shared" si="12"/>
        <v>0.2500132405</v>
      </c>
      <c r="I21" s="32" t="s">
        <v>40</v>
      </c>
      <c r="J21" s="30">
        <f t="shared" ref="J21:L21" si="13">C8/C17</f>
        <v>0.001563642633</v>
      </c>
      <c r="K21" s="30">
        <f t="shared" si="13"/>
        <v>0.001752252278</v>
      </c>
      <c r="L21" s="30">
        <f t="shared" si="13"/>
        <v>0.001329350578</v>
      </c>
      <c r="Y21" s="37"/>
    </row>
    <row r="22" ht="14.25" customHeight="1">
      <c r="A22" s="35"/>
      <c r="B22" s="38" t="str">
        <f t="shared" si="14"/>
        <v>1. Rzeczowe aktywa trwałe</v>
      </c>
      <c r="C22" s="38">
        <f t="shared" ref="C22:E22" si="15">C4/C$17</f>
        <v>0.2161037355</v>
      </c>
      <c r="D22" s="38">
        <f t="shared" si="15"/>
        <v>0.2207607311</v>
      </c>
      <c r="E22" s="38">
        <f t="shared" si="15"/>
        <v>0.2101062421</v>
      </c>
      <c r="I22" s="32" t="s">
        <v>41</v>
      </c>
      <c r="J22" s="30">
        <v>0.0</v>
      </c>
      <c r="K22" s="30">
        <v>0.0</v>
      </c>
      <c r="L22" s="30">
        <v>0.0</v>
      </c>
      <c r="R22" s="27"/>
    </row>
    <row r="23" ht="14.25" customHeight="1">
      <c r="A23" s="35"/>
      <c r="B23" s="38" t="str">
        <f t="shared" si="14"/>
        <v>2. Aktywa z tytułu prawa użytkowania</v>
      </c>
      <c r="C23" s="38">
        <f t="shared" ref="C23:E23" si="16">C5/C$17</f>
        <v>0.01566615338</v>
      </c>
      <c r="D23" s="38">
        <f t="shared" si="16"/>
        <v>0.03717772103</v>
      </c>
      <c r="E23" s="38">
        <f t="shared" si="16"/>
        <v>0.0308822439</v>
      </c>
      <c r="I23" s="32" t="s">
        <v>42</v>
      </c>
      <c r="J23" s="24">
        <f t="shared" ref="J23:L23" si="17">C11/C17</f>
        <v>0.481310606</v>
      </c>
      <c r="K23" s="24">
        <f t="shared" si="17"/>
        <v>0.4912473846</v>
      </c>
      <c r="L23" s="24">
        <f t="shared" si="17"/>
        <v>0.51646594</v>
      </c>
      <c r="R23" s="27"/>
    </row>
    <row r="24" ht="14.25" customHeight="1">
      <c r="A24" s="35"/>
      <c r="B24" s="38" t="str">
        <f t="shared" si="14"/>
        <v>3. Wartości niematerialne</v>
      </c>
      <c r="C24" s="38">
        <f t="shared" ref="C24:E24" si="18">C6/C$17</f>
        <v>0.01665903672</v>
      </c>
      <c r="D24" s="38">
        <f t="shared" si="18"/>
        <v>0.006582474019</v>
      </c>
      <c r="E24" s="38">
        <f t="shared" si="18"/>
        <v>0.005990021926</v>
      </c>
      <c r="I24" s="32" t="s">
        <v>43</v>
      </c>
      <c r="J24" s="30">
        <f t="shared" ref="J24:L24" si="19">sum(C9,C12:C14)/C17</f>
        <v>0.2487737593</v>
      </c>
      <c r="K24" s="30">
        <f t="shared" si="19"/>
        <v>0.2194868898</v>
      </c>
      <c r="L24" s="30">
        <f t="shared" si="19"/>
        <v>0.2092217738</v>
      </c>
      <c r="R24" s="27"/>
    </row>
    <row r="25" ht="14.25" customHeight="1">
      <c r="A25" s="35"/>
      <c r="B25" s="38" t="str">
        <f t="shared" si="14"/>
        <v>4. Aktywa z tytułu odroczonego podatku dochodowego</v>
      </c>
      <c r="C25" s="38">
        <f t="shared" ref="C25:E25" si="20">C7/C$17</f>
        <v>0</v>
      </c>
      <c r="D25" s="38">
        <f t="shared" si="20"/>
        <v>0</v>
      </c>
      <c r="E25" s="38">
        <f t="shared" si="20"/>
        <v>0</v>
      </c>
      <c r="R25" s="27"/>
    </row>
    <row r="26" ht="14.25" customHeight="1">
      <c r="A26" s="35"/>
      <c r="B26" s="38" t="str">
        <f t="shared" si="14"/>
        <v>5. Inwestycje długoterminowe</v>
      </c>
      <c r="C26" s="38">
        <f t="shared" ref="C26:E26" si="21">C8/C$17</f>
        <v>0.001563642633</v>
      </c>
      <c r="D26" s="38">
        <f t="shared" si="21"/>
        <v>0.001752252278</v>
      </c>
      <c r="E26" s="38">
        <f t="shared" si="21"/>
        <v>0.001329350578</v>
      </c>
      <c r="R26" s="39"/>
    </row>
    <row r="27" ht="14.25" customHeight="1">
      <c r="A27" s="35"/>
      <c r="B27" s="38" t="str">
        <f t="shared" si="14"/>
        <v>6. Należności długoterminowe pozostałe</v>
      </c>
      <c r="C27" s="38">
        <f t="shared" ref="C27:E27" si="22">C9/C$17</f>
        <v>0.003620754235</v>
      </c>
      <c r="D27" s="38">
        <f t="shared" si="22"/>
        <v>0.003475684618</v>
      </c>
      <c r="E27" s="38">
        <f t="shared" si="22"/>
        <v>0.001705382016</v>
      </c>
      <c r="R27" s="27"/>
    </row>
    <row r="28" ht="14.25" customHeight="1">
      <c r="A28" s="35"/>
      <c r="B28" s="36" t="str">
        <f t="shared" si="14"/>
        <v>II. Aktywa obrotowe</v>
      </c>
      <c r="C28" s="36">
        <f t="shared" ref="C28:E28" si="23">C10/C$17</f>
        <v>0.7463866775</v>
      </c>
      <c r="D28" s="36">
        <f t="shared" si="23"/>
        <v>0.7302511369</v>
      </c>
      <c r="E28" s="36">
        <f t="shared" si="23"/>
        <v>0.7499867595</v>
      </c>
      <c r="R28" s="27"/>
    </row>
    <row r="29" ht="14.25" customHeight="1">
      <c r="A29" s="35"/>
      <c r="B29" s="38" t="str">
        <f t="shared" si="14"/>
        <v>1. Zapasy</v>
      </c>
      <c r="C29" s="38">
        <f t="shared" ref="C29:E29" si="24">C11/C$17</f>
        <v>0.481310606</v>
      </c>
      <c r="D29" s="38">
        <f t="shared" si="24"/>
        <v>0.4912473846</v>
      </c>
      <c r="E29" s="38">
        <f t="shared" si="24"/>
        <v>0.51646594</v>
      </c>
      <c r="R29" s="27"/>
    </row>
    <row r="30" ht="14.25" customHeight="1">
      <c r="A30" s="35"/>
      <c r="B30" s="38" t="str">
        <f t="shared" si="14"/>
        <v>2. Należności handlowe</v>
      </c>
      <c r="C30" s="38">
        <f t="shared" ref="C30:E30" si="25">C12/C$17</f>
        <v>0.2263536211</v>
      </c>
      <c r="D30" s="38">
        <f t="shared" si="25"/>
        <v>0.1875025217</v>
      </c>
      <c r="E30" s="38">
        <f t="shared" si="25"/>
        <v>0.1801879098</v>
      </c>
      <c r="R30" s="27"/>
    </row>
    <row r="31" ht="14.25" customHeight="1">
      <c r="A31" s="35"/>
      <c r="B31" s="38" t="str">
        <f t="shared" si="14"/>
        <v>3. Należności z tytułu podatku dochodowego</v>
      </c>
      <c r="C31" s="38">
        <f t="shared" ref="C31:E31" si="26">C13/C$17</f>
        <v>0</v>
      </c>
      <c r="D31" s="38">
        <f t="shared" si="26"/>
        <v>0</v>
      </c>
      <c r="E31" s="38">
        <f t="shared" si="26"/>
        <v>0</v>
      </c>
      <c r="R31" s="27"/>
    </row>
    <row r="32" ht="14.25" customHeight="1">
      <c r="A32" s="35"/>
      <c r="B32" s="38" t="str">
        <f t="shared" si="14"/>
        <v>4. Należności krótkoterminowe pozostałe</v>
      </c>
      <c r="C32" s="38">
        <f t="shared" ref="C32:E32" si="27">C14/C$17</f>
        <v>0.01879938406</v>
      </c>
      <c r="D32" s="38">
        <f t="shared" si="27"/>
        <v>0.02850868345</v>
      </c>
      <c r="E32" s="38">
        <f t="shared" si="27"/>
        <v>0.027328482</v>
      </c>
      <c r="R32" s="39"/>
    </row>
    <row r="33" ht="14.25" customHeight="1">
      <c r="A33" s="35"/>
      <c r="B33" s="38" t="str">
        <f t="shared" si="14"/>
        <v>5. Aktywa finansowe</v>
      </c>
      <c r="C33" s="38">
        <f t="shared" ref="C33:E33" si="28">C15/C$17</f>
        <v>0.0003567245551</v>
      </c>
      <c r="D33" s="38">
        <f t="shared" si="28"/>
        <v>0.0004553550328</v>
      </c>
      <c r="E33" s="38">
        <f t="shared" si="28"/>
        <v>0.0003919200907</v>
      </c>
      <c r="R33" s="27"/>
    </row>
    <row r="34" ht="14.25" customHeight="1">
      <c r="A34" s="35"/>
      <c r="B34" s="38" t="str">
        <f t="shared" si="14"/>
        <v>6. Środki pieniężne i ich ekwiwalenty</v>
      </c>
      <c r="C34" s="38">
        <f t="shared" ref="C34:E34" si="29">C16/C$17</f>
        <v>0.01956634185</v>
      </c>
      <c r="D34" s="38">
        <f t="shared" si="29"/>
        <v>0.02253719213</v>
      </c>
      <c r="E34" s="38">
        <f t="shared" si="29"/>
        <v>0.02561250755</v>
      </c>
      <c r="R34" s="27"/>
    </row>
    <row r="35" ht="14.25" customHeight="1">
      <c r="A35" s="40"/>
      <c r="B35" s="41" t="str">
        <f t="shared" si="14"/>
        <v>Aktywa razem</v>
      </c>
      <c r="C35" s="36">
        <f t="shared" ref="C35:E35" si="30">SUM(C21:C34)-100%</f>
        <v>1</v>
      </c>
      <c r="D35" s="36">
        <f t="shared" si="30"/>
        <v>1</v>
      </c>
      <c r="E35" s="36">
        <f t="shared" si="30"/>
        <v>1</v>
      </c>
      <c r="R35" s="27"/>
    </row>
    <row r="36" ht="14.25" customHeight="1">
      <c r="R36" s="27"/>
    </row>
    <row r="37" ht="14.25" customHeight="1"/>
    <row r="38" ht="14.25" customHeight="1">
      <c r="A38" s="33" t="s">
        <v>44</v>
      </c>
      <c r="B38" s="34"/>
      <c r="C38" s="34">
        <v>2019.0</v>
      </c>
      <c r="D38" s="34">
        <v>2020.0</v>
      </c>
      <c r="E38" s="34">
        <v>2021.0</v>
      </c>
    </row>
    <row r="39" ht="14.25" customHeight="1">
      <c r="A39" s="35"/>
      <c r="B39" s="36" t="str">
        <f t="shared" ref="B39:B52" si="32">B21</f>
        <v>I. Aktywa trwałe</v>
      </c>
      <c r="C39" s="36">
        <f t="shared" ref="C39:E39" si="31">C3/C$3</f>
        <v>1</v>
      </c>
      <c r="D39" s="36">
        <f t="shared" si="31"/>
        <v>1</v>
      </c>
      <c r="E39" s="36">
        <f t="shared" si="31"/>
        <v>1</v>
      </c>
    </row>
    <row r="40" ht="14.25" customHeight="1">
      <c r="A40" s="35"/>
      <c r="B40" s="38" t="str">
        <f t="shared" si="32"/>
        <v>1. Rzeczowe aktywa trwałe</v>
      </c>
      <c r="C40" s="38">
        <f t="shared" ref="C40:E40" si="33">C4/C$3</f>
        <v>0.8520993037</v>
      </c>
      <c r="D40" s="38">
        <f t="shared" si="33"/>
        <v>0.8183935554</v>
      </c>
      <c r="E40" s="38">
        <f t="shared" si="33"/>
        <v>0.8403804601</v>
      </c>
    </row>
    <row r="41" ht="14.25" customHeight="1">
      <c r="A41" s="35"/>
      <c r="B41" s="38" t="str">
        <f t="shared" si="32"/>
        <v>2. Aktywa z tytułu prawa użytkowania</v>
      </c>
      <c r="C41" s="38">
        <f t="shared" ref="C41:E41" si="34">C5/C$3</f>
        <v>0.06177180768</v>
      </c>
      <c r="D41" s="38">
        <f t="shared" si="34"/>
        <v>0.1378234578</v>
      </c>
      <c r="E41" s="38">
        <f t="shared" si="34"/>
        <v>0.1235224336</v>
      </c>
    </row>
    <row r="42" ht="14.25" customHeight="1">
      <c r="A42" s="35"/>
      <c r="B42" s="38" t="str">
        <f t="shared" si="32"/>
        <v>3. Wartości niematerialne</v>
      </c>
      <c r="C42" s="38">
        <f t="shared" ref="C42:E42" si="35">C6/C$3</f>
        <v>0.06568675716</v>
      </c>
      <c r="D42" s="38">
        <f t="shared" si="35"/>
        <v>0.02440223082</v>
      </c>
      <c r="E42" s="38">
        <f t="shared" si="35"/>
        <v>0.02395881879</v>
      </c>
    </row>
    <row r="43" ht="14.25" customHeight="1">
      <c r="A43" s="35"/>
      <c r="B43" s="38" t="str">
        <f t="shared" si="32"/>
        <v>4. Aktywa z tytułu odroczonego podatku dochodowego</v>
      </c>
      <c r="C43" s="38">
        <f t="shared" ref="C43:E43" si="36">C7/C$3</f>
        <v>0</v>
      </c>
      <c r="D43" s="38">
        <f t="shared" si="36"/>
        <v>0</v>
      </c>
      <c r="E43" s="38">
        <f t="shared" si="36"/>
        <v>0</v>
      </c>
    </row>
    <row r="44" ht="14.25" customHeight="1">
      <c r="A44" s="35"/>
      <c r="B44" s="38" t="str">
        <f t="shared" si="32"/>
        <v>5. Inwestycje długoterminowe</v>
      </c>
      <c r="C44" s="38">
        <f t="shared" ref="C44:E44" si="37">C8/C$3</f>
        <v>0.006165459362</v>
      </c>
      <c r="D44" s="38">
        <f t="shared" si="37"/>
        <v>0.006495865296</v>
      </c>
      <c r="E44" s="38">
        <f t="shared" si="37"/>
        <v>0.005317120705</v>
      </c>
    </row>
    <row r="45" ht="14.25" customHeight="1">
      <c r="A45" s="35"/>
      <c r="B45" s="38" t="str">
        <f t="shared" si="32"/>
        <v>6. Należności długoterminowe pozostałe</v>
      </c>
      <c r="C45" s="38">
        <f t="shared" ref="C45:E45" si="38">C9/C$3</f>
        <v>0.01427667206</v>
      </c>
      <c r="D45" s="38">
        <f t="shared" si="38"/>
        <v>0.0128848907</v>
      </c>
      <c r="E45" s="38">
        <f t="shared" si="38"/>
        <v>0.006821166801</v>
      </c>
    </row>
    <row r="46" ht="14.25" customHeight="1">
      <c r="A46" s="35"/>
      <c r="B46" s="36" t="str">
        <f t="shared" si="32"/>
        <v>II. Aktywa obrotowe</v>
      </c>
      <c r="C46" s="36">
        <f t="shared" ref="C46:E46" si="39">C10/C$10</f>
        <v>1</v>
      </c>
      <c r="D46" s="36">
        <f t="shared" si="39"/>
        <v>1</v>
      </c>
      <c r="E46" s="36">
        <f t="shared" si="39"/>
        <v>1</v>
      </c>
    </row>
    <row r="47" ht="14.25" customHeight="1">
      <c r="A47" s="35"/>
      <c r="B47" s="38" t="str">
        <f t="shared" si="32"/>
        <v>1. Zapasy</v>
      </c>
      <c r="C47" s="38">
        <f t="shared" ref="C47:E47" si="40">C11/C$10</f>
        <v>0.6448542297</v>
      </c>
      <c r="D47" s="38">
        <f t="shared" si="40"/>
        <v>0.6727101948</v>
      </c>
      <c r="E47" s="38">
        <f t="shared" si="40"/>
        <v>0.6886334105</v>
      </c>
    </row>
    <row r="48" ht="14.25" customHeight="1">
      <c r="A48" s="35"/>
      <c r="B48" s="38" t="str">
        <f t="shared" si="32"/>
        <v>2. Należności handlowe</v>
      </c>
      <c r="C48" s="38">
        <f t="shared" ref="C48:E48" si="41">C12/C$10</f>
        <v>0.3032658913</v>
      </c>
      <c r="D48" s="38">
        <f t="shared" si="41"/>
        <v>0.2567644366</v>
      </c>
      <c r="E48" s="38">
        <f t="shared" si="41"/>
        <v>0.2402547879</v>
      </c>
    </row>
    <row r="49" ht="14.25" customHeight="1">
      <c r="A49" s="35"/>
      <c r="B49" s="38" t="str">
        <f t="shared" si="32"/>
        <v>3. Należności z tytułu podatku dochodowego</v>
      </c>
      <c r="C49" s="38">
        <f t="shared" ref="C49:E49" si="42">C13/C$10</f>
        <v>0</v>
      </c>
      <c r="D49" s="38">
        <f t="shared" si="42"/>
        <v>0</v>
      </c>
      <c r="E49" s="38">
        <f t="shared" si="42"/>
        <v>0</v>
      </c>
    </row>
    <row r="50" ht="14.25" customHeight="1">
      <c r="A50" s="35"/>
      <c r="B50" s="38" t="str">
        <f t="shared" si="32"/>
        <v>4. Należności krótkoterminowe pozostałe</v>
      </c>
      <c r="C50" s="38">
        <f t="shared" ref="C50:E50" si="43">C14/C$10</f>
        <v>0.02518719133</v>
      </c>
      <c r="D50" s="38">
        <f t="shared" si="43"/>
        <v>0.03903956051</v>
      </c>
      <c r="E50" s="38">
        <f t="shared" si="43"/>
        <v>0.03643861929</v>
      </c>
    </row>
    <row r="51" ht="14.25" customHeight="1">
      <c r="A51" s="35"/>
      <c r="B51" s="38" t="str">
        <f t="shared" si="32"/>
        <v>5. Aktywa finansowe</v>
      </c>
      <c r="C51" s="38">
        <f t="shared" ref="C51:E51" si="44">C15/C$10</f>
        <v>0.0004779353194</v>
      </c>
      <c r="D51" s="38">
        <f t="shared" si="44"/>
        <v>0.0006235594986</v>
      </c>
      <c r="E51" s="38">
        <f t="shared" si="44"/>
        <v>0.0005225693464</v>
      </c>
    </row>
    <row r="52" ht="14.25" customHeight="1">
      <c r="A52" s="40"/>
      <c r="B52" s="38" t="str">
        <f t="shared" si="32"/>
        <v>6. Środki pieniężne i ich ekwiwalenty</v>
      </c>
      <c r="C52" s="38">
        <f t="shared" ref="C52:E52" si="45">C16/C$10</f>
        <v>0.02621475227</v>
      </c>
      <c r="D52" s="38">
        <f t="shared" si="45"/>
        <v>0.0308622486</v>
      </c>
      <c r="E52" s="38">
        <f t="shared" si="45"/>
        <v>0.03415061296</v>
      </c>
    </row>
    <row r="53" ht="14.25" customHeight="1"/>
    <row r="54" ht="14.25" customHeight="1"/>
    <row r="55" ht="14.25" customHeight="1">
      <c r="A55" s="42" t="s">
        <v>45</v>
      </c>
      <c r="B55" s="43"/>
      <c r="C55" s="44">
        <v>2020.0</v>
      </c>
      <c r="D55" s="44">
        <v>2021.0</v>
      </c>
    </row>
    <row r="56" ht="14.25" customHeight="1">
      <c r="A56" s="35"/>
      <c r="B56" s="45" t="str">
        <f t="shared" ref="B56:B70" si="46">B3</f>
        <v>I. Aktywa trwałe</v>
      </c>
      <c r="C56" s="46">
        <f>(D3-C3)/C3</f>
        <v>0.09710012425</v>
      </c>
      <c r="D56" s="46">
        <f>(E3-C3)/C3</f>
        <v>0.1066413484</v>
      </c>
    </row>
    <row r="57" ht="14.25" customHeight="1">
      <c r="A57" s="35"/>
      <c r="B57" s="47" t="str">
        <f t="shared" si="46"/>
        <v>1. Rzeczowe aktywa trwałe</v>
      </c>
      <c r="C57" s="48">
        <f t="shared" ref="C57:C59" si="47">(D4-C4)/ABS(C4)</f>
        <v>0.05370309233</v>
      </c>
      <c r="D57" s="48">
        <f t="shared" ref="D57:D59" si="48">(E4-C4)/ABS(C4)</f>
        <v>0.09142181138</v>
      </c>
    </row>
    <row r="58" ht="14.25" customHeight="1">
      <c r="A58" s="35"/>
      <c r="B58" s="47" t="str">
        <f t="shared" si="46"/>
        <v>2. Aktywa z tytułu prawa użytkowania</v>
      </c>
      <c r="C58" s="48">
        <f t="shared" si="47"/>
        <v>1.447817837</v>
      </c>
      <c r="D58" s="48">
        <f t="shared" si="48"/>
        <v>1.212903226</v>
      </c>
    </row>
    <row r="59" ht="14.25" customHeight="1">
      <c r="A59" s="35"/>
      <c r="B59" s="47" t="str">
        <f t="shared" si="46"/>
        <v>3. Wartości niematerialne</v>
      </c>
      <c r="C59" s="48">
        <f t="shared" si="47"/>
        <v>-0.5924339757</v>
      </c>
      <c r="D59" s="48">
        <f t="shared" si="48"/>
        <v>-0.596359743</v>
      </c>
    </row>
    <row r="60" ht="14.25" customHeight="1">
      <c r="A60" s="35"/>
      <c r="B60" s="47" t="str">
        <f t="shared" si="46"/>
        <v>4. Aktywa z tytułu odroczonego podatku dochodowego</v>
      </c>
      <c r="C60" s="49">
        <v>0.0</v>
      </c>
      <c r="D60" s="49">
        <v>0.0</v>
      </c>
    </row>
    <row r="61" ht="14.25" customHeight="1">
      <c r="A61" s="35"/>
      <c r="B61" s="47" t="str">
        <f t="shared" si="46"/>
        <v>5. Inwestycje długoterminowe</v>
      </c>
      <c r="C61" s="48">
        <f t="shared" ref="C61:C65" si="49">(D8-C8)/ABS(C8)</f>
        <v>0.1558935361</v>
      </c>
      <c r="D61" s="48">
        <f t="shared" ref="D61:D65" si="50">(E8-C8)/ABS(C8)</f>
        <v>-0.04562737643</v>
      </c>
    </row>
    <row r="62" ht="14.25" customHeight="1">
      <c r="A62" s="35"/>
      <c r="B62" s="47" t="str">
        <f t="shared" si="46"/>
        <v>6. Należności długoterminowe pozostałe</v>
      </c>
      <c r="C62" s="48">
        <f t="shared" si="49"/>
        <v>-0.009852216749</v>
      </c>
      <c r="D62" s="48">
        <f t="shared" si="50"/>
        <v>-0.4712643678</v>
      </c>
    </row>
    <row r="63" ht="14.25" customHeight="1">
      <c r="A63" s="35"/>
      <c r="B63" s="45" t="str">
        <f t="shared" si="46"/>
        <v>II. Aktywa obrotowe</v>
      </c>
      <c r="C63" s="46">
        <f t="shared" si="49"/>
        <v>0.009176358133</v>
      </c>
      <c r="D63" s="46">
        <f t="shared" si="50"/>
        <v>0.1279910785</v>
      </c>
    </row>
    <row r="64" ht="14.25" customHeight="1">
      <c r="A64" s="35"/>
      <c r="B64" s="47" t="str">
        <f t="shared" si="46"/>
        <v>1. Zapasy</v>
      </c>
      <c r="C64" s="48">
        <f t="shared" si="49"/>
        <v>0.05277005744</v>
      </c>
      <c r="D64" s="48">
        <f t="shared" si="50"/>
        <v>0.2045704404</v>
      </c>
    </row>
    <row r="65" ht="14.25" customHeight="1">
      <c r="A65" s="35"/>
      <c r="B65" s="47" t="str">
        <f t="shared" si="46"/>
        <v>2. Należności handlowe</v>
      </c>
      <c r="C65" s="48">
        <f t="shared" si="49"/>
        <v>-0.1455662954</v>
      </c>
      <c r="D65" s="48">
        <f t="shared" si="50"/>
        <v>-0.1063773902</v>
      </c>
    </row>
    <row r="66" ht="14.25" customHeight="1">
      <c r="A66" s="35"/>
      <c r="B66" s="47" t="str">
        <f t="shared" si="46"/>
        <v>3. Należności z tytułu podatku dochodowego</v>
      </c>
      <c r="C66" s="49">
        <v>0.0</v>
      </c>
      <c r="D66" s="49">
        <v>0.0</v>
      </c>
    </row>
    <row r="67" ht="14.25" customHeight="1">
      <c r="A67" s="35"/>
      <c r="B67" s="47" t="str">
        <f t="shared" si="46"/>
        <v>4. Należności krótkoterminowe pozostałe</v>
      </c>
      <c r="C67" s="48">
        <f t="shared" ref="C67:C70" si="51">(D14-C14)/ABS(C14)</f>
        <v>0.5641998735</v>
      </c>
      <c r="D67" s="48">
        <f t="shared" ref="D67:D70" si="52">(E14-C14)/ABS(C14)</f>
        <v>0.6318785579</v>
      </c>
    </row>
    <row r="68" ht="14.25" customHeight="1">
      <c r="A68" s="35"/>
      <c r="B68" s="47" t="str">
        <f t="shared" si="46"/>
        <v>5. Aktywa finansowe</v>
      </c>
      <c r="C68" s="48">
        <f t="shared" si="51"/>
        <v>0.3166666667</v>
      </c>
      <c r="D68" s="48">
        <f t="shared" si="52"/>
        <v>0.2333333333</v>
      </c>
    </row>
    <row r="69" ht="14.25" customHeight="1">
      <c r="A69" s="35"/>
      <c r="B69" s="47" t="str">
        <f t="shared" si="46"/>
        <v>6. Środki pieniężne i ich ekwiwalenty</v>
      </c>
      <c r="C69" s="48">
        <f t="shared" si="51"/>
        <v>0.1880887268</v>
      </c>
      <c r="D69" s="48">
        <f t="shared" si="52"/>
        <v>0.4694621696</v>
      </c>
    </row>
    <row r="70" ht="14.25" customHeight="1">
      <c r="A70" s="40"/>
      <c r="B70" s="50" t="str">
        <f t="shared" si="46"/>
        <v>Aktywa razem</v>
      </c>
      <c r="C70" s="46">
        <f t="shared" si="51"/>
        <v>0.03147499658</v>
      </c>
      <c r="D70" s="46">
        <f t="shared" si="52"/>
        <v>0.1225765026</v>
      </c>
    </row>
    <row r="71" ht="14.25" customHeight="1"/>
    <row r="72" ht="14.25" customHeight="1"/>
    <row r="73" ht="14.25" customHeight="1">
      <c r="A73" s="51" t="s">
        <v>46</v>
      </c>
      <c r="B73" s="34"/>
      <c r="C73" s="34">
        <v>2020.0</v>
      </c>
      <c r="D73" s="34">
        <v>2021.0</v>
      </c>
    </row>
    <row r="74" ht="14.25" customHeight="1">
      <c r="A74" s="35"/>
      <c r="B74" s="36" t="str">
        <f t="shared" ref="B74:B87" si="53">B21</f>
        <v>I. Aktywa trwałe</v>
      </c>
      <c r="C74" s="36">
        <f t="shared" ref="C74:C77" si="54">D3/C3</f>
        <v>1.097100124</v>
      </c>
      <c r="D74" s="36">
        <f t="shared" ref="D74:D77" si="55">E3/C3</f>
        <v>1.106641348</v>
      </c>
    </row>
    <row r="75" ht="14.25" customHeight="1">
      <c r="A75" s="35"/>
      <c r="B75" s="38" t="str">
        <f t="shared" si="53"/>
        <v>1. Rzeczowe aktywa trwałe</v>
      </c>
      <c r="C75" s="38">
        <f t="shared" si="54"/>
        <v>1.053703092</v>
      </c>
      <c r="D75" s="38">
        <f t="shared" si="55"/>
        <v>1.091421811</v>
      </c>
    </row>
    <row r="76" ht="14.25" customHeight="1">
      <c r="A76" s="35"/>
      <c r="B76" s="38" t="str">
        <f t="shared" si="53"/>
        <v>2. Aktywa z tytułu prawa użytkowania</v>
      </c>
      <c r="C76" s="38">
        <f t="shared" si="54"/>
        <v>2.447817837</v>
      </c>
      <c r="D76" s="38">
        <f t="shared" si="55"/>
        <v>2.212903226</v>
      </c>
    </row>
    <row r="77" ht="14.25" customHeight="1">
      <c r="A77" s="35"/>
      <c r="B77" s="38" t="str">
        <f t="shared" si="53"/>
        <v>3. Wartości niematerialne</v>
      </c>
      <c r="C77" s="38">
        <f t="shared" si="54"/>
        <v>0.4075660243</v>
      </c>
      <c r="D77" s="38">
        <f t="shared" si="55"/>
        <v>0.403640257</v>
      </c>
    </row>
    <row r="78" ht="14.25" customHeight="1">
      <c r="A78" s="35"/>
      <c r="B78" s="38" t="str">
        <f t="shared" si="53"/>
        <v>4. Aktywa z tytułu odroczonego podatku dochodowego</v>
      </c>
      <c r="C78" s="52">
        <v>1.0</v>
      </c>
      <c r="D78" s="52">
        <v>1.0</v>
      </c>
    </row>
    <row r="79" ht="14.25" customHeight="1">
      <c r="A79" s="35"/>
      <c r="B79" s="38" t="str">
        <f t="shared" si="53"/>
        <v>5. Inwestycje długoterminowe</v>
      </c>
      <c r="C79" s="38">
        <f t="shared" ref="C79:C83" si="56">D8/C8</f>
        <v>1.155893536</v>
      </c>
      <c r="D79" s="38">
        <f t="shared" ref="D79:D83" si="57">E8/C8</f>
        <v>0.9543726236</v>
      </c>
    </row>
    <row r="80" ht="14.25" customHeight="1">
      <c r="A80" s="35"/>
      <c r="B80" s="38" t="str">
        <f t="shared" si="53"/>
        <v>6. Należności długoterminowe pozostałe</v>
      </c>
      <c r="C80" s="38">
        <f t="shared" si="56"/>
        <v>0.9901477833</v>
      </c>
      <c r="D80" s="38">
        <f t="shared" si="57"/>
        <v>0.5287356322</v>
      </c>
    </row>
    <row r="81" ht="14.25" customHeight="1">
      <c r="A81" s="35"/>
      <c r="B81" s="36" t="str">
        <f t="shared" si="53"/>
        <v>II. Aktywa obrotowe</v>
      </c>
      <c r="C81" s="36">
        <f t="shared" si="56"/>
        <v>1.009176358</v>
      </c>
      <c r="D81" s="36">
        <f t="shared" si="57"/>
        <v>1.127991079</v>
      </c>
    </row>
    <row r="82" ht="14.25" customHeight="1">
      <c r="A82" s="35"/>
      <c r="B82" s="38" t="str">
        <f t="shared" si="53"/>
        <v>1. Zapasy</v>
      </c>
      <c r="C82" s="38">
        <f t="shared" si="56"/>
        <v>1.052770057</v>
      </c>
      <c r="D82" s="38">
        <f t="shared" si="57"/>
        <v>1.20457044</v>
      </c>
    </row>
    <row r="83" ht="14.25" customHeight="1">
      <c r="A83" s="35"/>
      <c r="B83" s="38" t="str">
        <f t="shared" si="53"/>
        <v>2. Należności handlowe</v>
      </c>
      <c r="C83" s="38">
        <f t="shared" si="56"/>
        <v>0.8544337046</v>
      </c>
      <c r="D83" s="38">
        <f t="shared" si="57"/>
        <v>0.8936226098</v>
      </c>
    </row>
    <row r="84" ht="14.25" customHeight="1">
      <c r="A84" s="35"/>
      <c r="B84" s="38" t="str">
        <f t="shared" si="53"/>
        <v>3. Należności z tytułu podatku dochodowego</v>
      </c>
      <c r="C84" s="52">
        <v>1.0</v>
      </c>
      <c r="D84" s="52">
        <v>1.0</v>
      </c>
    </row>
    <row r="85" ht="14.25" customHeight="1">
      <c r="A85" s="35"/>
      <c r="B85" s="38" t="str">
        <f t="shared" si="53"/>
        <v>4. Należności krótkoterminowe pozostałe</v>
      </c>
      <c r="C85" s="38">
        <f t="shared" ref="C85:C88" si="58">D14/C14</f>
        <v>1.564199873</v>
      </c>
      <c r="D85" s="38">
        <f t="shared" ref="D85:D88" si="59">E14/C14</f>
        <v>1.631878558</v>
      </c>
    </row>
    <row r="86" ht="14.25" customHeight="1">
      <c r="A86" s="35"/>
      <c r="B86" s="38" t="str">
        <f t="shared" si="53"/>
        <v>5. Aktywa finansowe</v>
      </c>
      <c r="C86" s="38">
        <f t="shared" si="58"/>
        <v>1.316666667</v>
      </c>
      <c r="D86" s="38">
        <f t="shared" si="59"/>
        <v>1.233333333</v>
      </c>
    </row>
    <row r="87" ht="14.25" customHeight="1">
      <c r="A87" s="35"/>
      <c r="B87" s="38" t="str">
        <f t="shared" si="53"/>
        <v>6. Środki pieniężne i ich ekwiwalenty</v>
      </c>
      <c r="C87" s="38">
        <f t="shared" si="58"/>
        <v>1.188088727</v>
      </c>
      <c r="D87" s="38">
        <f t="shared" si="59"/>
        <v>1.46946217</v>
      </c>
    </row>
    <row r="88" ht="14.25" customHeight="1">
      <c r="A88" s="40"/>
      <c r="B88" s="41" t="str">
        <f>B17</f>
        <v>Aktywa razem</v>
      </c>
      <c r="C88" s="36">
        <f t="shared" si="58"/>
        <v>1.031474997</v>
      </c>
      <c r="D88" s="36">
        <f t="shared" si="59"/>
        <v>1.122576503</v>
      </c>
    </row>
    <row r="89" ht="14.25" customHeight="1"/>
    <row r="90" ht="14.25" customHeight="1"/>
    <row r="91" ht="14.25" customHeight="1">
      <c r="A91" s="33" t="s">
        <v>47</v>
      </c>
      <c r="B91" s="34"/>
      <c r="C91" s="34">
        <v>2020.0</v>
      </c>
      <c r="D91" s="34">
        <v>2021.0</v>
      </c>
    </row>
    <row r="92" ht="14.25" customHeight="1">
      <c r="A92" s="35"/>
      <c r="B92" s="36" t="str">
        <f t="shared" ref="B92:B106" si="61">B56</f>
        <v>I. Aktywa trwałe</v>
      </c>
      <c r="C92" s="36">
        <f t="shared" ref="C92:D92" si="60">D3/C3</f>
        <v>1.097100124</v>
      </c>
      <c r="D92" s="36">
        <f t="shared" si="60"/>
        <v>1.008696767</v>
      </c>
    </row>
    <row r="93" ht="14.25" customHeight="1">
      <c r="A93" s="35"/>
      <c r="B93" s="38" t="str">
        <f t="shared" si="61"/>
        <v>1. Rzeczowe aktywa trwałe</v>
      </c>
      <c r="C93" s="38">
        <f t="shared" ref="C93:D93" si="62">D4/C4</f>
        <v>1.053703092</v>
      </c>
      <c r="D93" s="38">
        <f t="shared" si="62"/>
        <v>1.035796345</v>
      </c>
    </row>
    <row r="94" ht="14.25" customHeight="1">
      <c r="A94" s="35"/>
      <c r="B94" s="38" t="str">
        <f t="shared" si="61"/>
        <v>2. Aktywa z tytułu prawa użytkowania</v>
      </c>
      <c r="C94" s="38">
        <f t="shared" ref="C94:D94" si="63">D5/C5</f>
        <v>2.447817837</v>
      </c>
      <c r="D94" s="38">
        <f t="shared" si="63"/>
        <v>0.9040310078</v>
      </c>
    </row>
    <row r="95" ht="14.25" customHeight="1">
      <c r="A95" s="35"/>
      <c r="B95" s="38" t="str">
        <f t="shared" si="61"/>
        <v>3. Wartości niematerialne</v>
      </c>
      <c r="C95" s="38">
        <f t="shared" ref="C95:D95" si="64">D6/C6</f>
        <v>0.4075660243</v>
      </c>
      <c r="D95" s="38">
        <f t="shared" si="64"/>
        <v>0.9903677758</v>
      </c>
    </row>
    <row r="96" ht="14.25" customHeight="1">
      <c r="A96" s="35"/>
      <c r="B96" s="38" t="str">
        <f t="shared" si="61"/>
        <v>4. Aktywa z tytułu odroczonego podatku dochodowego</v>
      </c>
      <c r="C96" s="52">
        <v>1.0</v>
      </c>
      <c r="D96" s="52">
        <v>1.0</v>
      </c>
    </row>
    <row r="97" ht="14.25" customHeight="1">
      <c r="A97" s="35"/>
      <c r="B97" s="38" t="str">
        <f t="shared" si="61"/>
        <v>5. Inwestycje długoterminowe</v>
      </c>
      <c r="C97" s="38">
        <f t="shared" ref="C97:D97" si="65">D8/C8</f>
        <v>1.155893536</v>
      </c>
      <c r="D97" s="38">
        <f t="shared" si="65"/>
        <v>0.8256578947</v>
      </c>
    </row>
    <row r="98" ht="14.25" customHeight="1">
      <c r="A98" s="35"/>
      <c r="B98" s="38" t="str">
        <f t="shared" si="61"/>
        <v>6. Należności długoterminowe pozostałe</v>
      </c>
      <c r="C98" s="38">
        <f t="shared" ref="C98:D98" si="66">D9/C9</f>
        <v>0.9901477833</v>
      </c>
      <c r="D98" s="38">
        <f t="shared" si="66"/>
        <v>0.5339966833</v>
      </c>
    </row>
    <row r="99" ht="14.25" customHeight="1">
      <c r="A99" s="35"/>
      <c r="B99" s="36" t="str">
        <f t="shared" si="61"/>
        <v>II. Aktywa obrotowe</v>
      </c>
      <c r="C99" s="36">
        <f t="shared" ref="C99:D99" si="67">D10/C10</f>
        <v>1.009176358</v>
      </c>
      <c r="D99" s="36">
        <f t="shared" si="67"/>
        <v>1.117734348</v>
      </c>
    </row>
    <row r="100" ht="14.25" customHeight="1">
      <c r="A100" s="35"/>
      <c r="B100" s="38" t="str">
        <f t="shared" si="61"/>
        <v>1. Zapasy</v>
      </c>
      <c r="C100" s="38">
        <f t="shared" ref="C100:D100" si="68">D11/C11</f>
        <v>1.052770057</v>
      </c>
      <c r="D100" s="38">
        <f t="shared" si="68"/>
        <v>1.144191395</v>
      </c>
    </row>
    <row r="101" ht="14.25" customHeight="1">
      <c r="A101" s="35"/>
      <c r="B101" s="38" t="str">
        <f t="shared" si="61"/>
        <v>2. Należności handlowe</v>
      </c>
      <c r="C101" s="38">
        <f t="shared" ref="C101:D101" si="69">D12/C12</f>
        <v>0.8544337046</v>
      </c>
      <c r="D101" s="38">
        <f t="shared" si="69"/>
        <v>1.045865355</v>
      </c>
    </row>
    <row r="102" ht="14.25" customHeight="1">
      <c r="A102" s="35"/>
      <c r="B102" s="38" t="str">
        <f t="shared" si="61"/>
        <v>3. Należności z tytułu podatku dochodowego</v>
      </c>
      <c r="C102" s="52">
        <v>1.0</v>
      </c>
      <c r="D102" s="52">
        <v>1.0</v>
      </c>
    </row>
    <row r="103" ht="14.25" customHeight="1">
      <c r="A103" s="35"/>
      <c r="B103" s="38" t="str">
        <f t="shared" si="61"/>
        <v>4. Należności krótkoterminowe pozostałe</v>
      </c>
      <c r="C103" s="38">
        <f t="shared" ref="C103:D103" si="70">D14/C14</f>
        <v>1.564199873</v>
      </c>
      <c r="D103" s="38">
        <f t="shared" si="70"/>
        <v>1.043267287</v>
      </c>
    </row>
    <row r="104" ht="14.25" customHeight="1">
      <c r="A104" s="35"/>
      <c r="B104" s="38" t="str">
        <f t="shared" si="61"/>
        <v>5. Aktywa finansowe</v>
      </c>
      <c r="C104" s="38">
        <f t="shared" ref="C104:D104" si="71">D15/C15</f>
        <v>1.316666667</v>
      </c>
      <c r="D104" s="38">
        <f t="shared" si="71"/>
        <v>0.9367088608</v>
      </c>
    </row>
    <row r="105" ht="14.25" customHeight="1">
      <c r="A105" s="35"/>
      <c r="B105" s="38" t="str">
        <f t="shared" si="61"/>
        <v>6. Środki pieniężne i ich ekwiwalenty</v>
      </c>
      <c r="C105" s="38">
        <f t="shared" ref="C105:D105" si="72">D16/C16</f>
        <v>1.188088727</v>
      </c>
      <c r="D105" s="38">
        <f t="shared" si="72"/>
        <v>1.236828645</v>
      </c>
    </row>
    <row r="106" ht="14.25" customHeight="1">
      <c r="A106" s="40"/>
      <c r="B106" s="41" t="str">
        <f t="shared" si="61"/>
        <v>Aktywa razem</v>
      </c>
      <c r="C106" s="36">
        <f t="shared" ref="C106:D106" si="73">D17/C17</f>
        <v>1.031474997</v>
      </c>
      <c r="D106" s="36">
        <f t="shared" si="73"/>
        <v>1.088321584</v>
      </c>
    </row>
    <row r="107" ht="14.25" customHeight="1"/>
    <row r="108" ht="14.25" customHeight="1"/>
    <row r="109" ht="14.25" customHeight="1"/>
    <row r="110" ht="14.25" customHeight="1"/>
    <row r="111" ht="14.25" customHeight="1">
      <c r="B111" s="14" t="s">
        <v>48</v>
      </c>
    </row>
    <row r="112" ht="14.25" customHeight="1">
      <c r="B112" s="53" t="s">
        <v>49</v>
      </c>
    </row>
    <row r="113" ht="14.25" customHeight="1">
      <c r="B113" s="53" t="s">
        <v>50</v>
      </c>
      <c r="C113" s="54"/>
      <c r="D113" s="54"/>
      <c r="E113" s="54"/>
      <c r="F113" s="54"/>
      <c r="G113" s="54"/>
    </row>
    <row r="114" ht="14.25" customHeight="1">
      <c r="B114" s="14" t="s">
        <v>51</v>
      </c>
    </row>
    <row r="115" ht="14.25" customHeight="1">
      <c r="B115" s="14" t="s">
        <v>52</v>
      </c>
    </row>
    <row r="116" ht="14.25" customHeight="1">
      <c r="B116" s="53" t="s">
        <v>53</v>
      </c>
    </row>
    <row r="117" ht="14.25" customHeight="1">
      <c r="B117" s="14" t="s">
        <v>54</v>
      </c>
    </row>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sheetData>
  <mergeCells count="8">
    <mergeCell ref="I2:K2"/>
    <mergeCell ref="I9:L9"/>
    <mergeCell ref="I16:L16"/>
    <mergeCell ref="A20:A35"/>
    <mergeCell ref="A38:A52"/>
    <mergeCell ref="A55:A70"/>
    <mergeCell ref="A73:A88"/>
    <mergeCell ref="A91:A106"/>
  </mergeCells>
  <printOptions/>
  <pageMargins bottom="0.75" footer="0.0" header="0.0" left="0.7" right="0.7" top="0.75"/>
  <pageSetup orientation="landscape"/>
  <drawing r:id="rId1"/>
  <tableParts count="1">
    <tablePart r:id="rId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3" max="3" width="47.86"/>
    <col customWidth="1" min="9" max="9" width="46.29"/>
  </cols>
  <sheetData>
    <row r="2">
      <c r="C2" s="14" t="s">
        <v>55</v>
      </c>
    </row>
    <row r="4">
      <c r="J4" s="14">
        <v>2019.0</v>
      </c>
      <c r="K4" s="14">
        <v>2020.0</v>
      </c>
      <c r="L4" s="14">
        <v>2021.0</v>
      </c>
    </row>
    <row r="5">
      <c r="B5" s="19" t="str">
        <f>Aktywa!A20</f>
        <v>Struktura pionowa (całościowa)</v>
      </c>
      <c r="C5" s="19" t="str">
        <f>Aktywa!B20</f>
        <v/>
      </c>
      <c r="D5" s="19">
        <f>Aktywa!C20</f>
        <v>2019</v>
      </c>
      <c r="E5" s="19">
        <f>Aktywa!D20</f>
        <v>2020</v>
      </c>
      <c r="F5" s="19">
        <f>Aktywa!E20</f>
        <v>2021</v>
      </c>
      <c r="I5" s="19" t="str">
        <f t="array" ref="I5:L16">SORT(C6:F17,2, FALSE)</f>
        <v> Zapasy</v>
      </c>
      <c r="J5" s="27">
        <v>0.4813106060155651</v>
      </c>
      <c r="K5" s="27">
        <v>0.4912473845905551</v>
      </c>
      <c r="L5" s="27">
        <v>0.5164659400256337</v>
      </c>
    </row>
    <row r="6">
      <c r="B6" s="19" t="str">
        <f>Aktywa!A22</f>
        <v/>
      </c>
      <c r="C6" s="19" t="str">
        <f>RIGHT(Aktywa!B22,LEN(Aktywa!B22) - 2)</f>
        <v> Rzeczowe aktywa trwałe</v>
      </c>
      <c r="D6" s="27">
        <f>Aktywa!C22</f>
        <v>0.2161037355</v>
      </c>
      <c r="E6" s="27">
        <f>Aktywa!D22</f>
        <v>0.2207607311</v>
      </c>
      <c r="F6" s="27">
        <f>Aktywa!E22</f>
        <v>0.2101062421</v>
      </c>
      <c r="I6" s="19" t="s">
        <v>56</v>
      </c>
      <c r="J6" s="27">
        <v>0.22635362105150508</v>
      </c>
      <c r="K6" s="27">
        <v>0.18750252174464382</v>
      </c>
      <c r="L6" s="27">
        <v>0.18018790979482455</v>
      </c>
    </row>
    <row r="7">
      <c r="B7" s="19" t="str">
        <f>Aktywa!A23</f>
        <v/>
      </c>
      <c r="C7" s="19" t="str">
        <f>RIGHT(Aktywa!B23,LEN(Aktywa!B23) - 2)</f>
        <v> Aktywa z tytułu prawa użytkowania</v>
      </c>
      <c r="D7" s="27">
        <f>Aktywa!C23</f>
        <v>0.01566615338</v>
      </c>
      <c r="E7" s="27">
        <f>Aktywa!D23</f>
        <v>0.03717772103</v>
      </c>
      <c r="F7" s="27">
        <f>Aktywa!E23</f>
        <v>0.0308822439</v>
      </c>
      <c r="I7" s="19" t="s">
        <v>57</v>
      </c>
      <c r="J7" s="27">
        <v>0.2161037355006332</v>
      </c>
      <c r="K7" s="27">
        <v>0.22076073110420713</v>
      </c>
      <c r="L7" s="27">
        <v>0.21010624212187656</v>
      </c>
    </row>
    <row r="8">
      <c r="B8" s="19" t="str">
        <f>Aktywa!A24</f>
        <v/>
      </c>
      <c r="C8" s="19" t="str">
        <f>RIGHT(Aktywa!B24,LEN(Aktywa!B24) - 2)</f>
        <v> Wartości niematerialne</v>
      </c>
      <c r="D8" s="27">
        <f>Aktywa!C24</f>
        <v>0.01665903672</v>
      </c>
      <c r="E8" s="27">
        <f>Aktywa!D24</f>
        <v>0.006582474019</v>
      </c>
      <c r="F8" s="27">
        <f>Aktywa!E24</f>
        <v>0.005990021926</v>
      </c>
      <c r="I8" s="19" t="s">
        <v>58</v>
      </c>
      <c r="J8" s="27">
        <v>0.019566341849141185</v>
      </c>
      <c r="K8" s="27">
        <v>0.022537192131003914</v>
      </c>
      <c r="L8" s="27">
        <v>0.025612507547109854</v>
      </c>
    </row>
    <row r="9">
      <c r="B9" s="19" t="str">
        <f>Aktywa!A25</f>
        <v/>
      </c>
      <c r="C9" s="19" t="str">
        <f>RIGHT(Aktywa!B25,LEN(Aktywa!B25) - 2)</f>
        <v> Aktywa z tytułu odroczonego podatku dochodowego</v>
      </c>
      <c r="D9" s="27">
        <f>Aktywa!C25</f>
        <v>0</v>
      </c>
      <c r="E9" s="27">
        <f>Aktywa!D25</f>
        <v>0</v>
      </c>
      <c r="F9" s="27">
        <f>Aktywa!E25</f>
        <v>0</v>
      </c>
      <c r="I9" s="19" t="s">
        <v>59</v>
      </c>
      <c r="J9" s="27">
        <v>0.018799384055601467</v>
      </c>
      <c r="K9" s="27">
        <v>0.028508683447556356</v>
      </c>
      <c r="L9" s="27">
        <v>0.027328481998156916</v>
      </c>
    </row>
    <row r="10">
      <c r="B10" s="19" t="str">
        <f>Aktywa!A26</f>
        <v/>
      </c>
      <c r="C10" s="19" t="str">
        <f>RIGHT(Aktywa!B26,LEN(Aktywa!B26) - 2)</f>
        <v> Inwestycje długoterminowe</v>
      </c>
      <c r="D10" s="27">
        <f>Aktywa!C26</f>
        <v>0.001563642633</v>
      </c>
      <c r="E10" s="27">
        <f>Aktywa!D26</f>
        <v>0.001752252278</v>
      </c>
      <c r="F10" s="27">
        <f>Aktywa!E26</f>
        <v>0.001329350578</v>
      </c>
      <c r="I10" s="19" t="s">
        <v>60</v>
      </c>
      <c r="J10" s="27">
        <v>0.01665903672479295</v>
      </c>
      <c r="K10" s="27">
        <v>0.006582474018825184</v>
      </c>
      <c r="L10" s="27">
        <v>0.0059900219263402076</v>
      </c>
    </row>
    <row r="11">
      <c r="B11" s="19" t="str">
        <f>Aktywa!A27</f>
        <v/>
      </c>
      <c r="C11" s="19" t="str">
        <f>RIGHT(Aktywa!B27,LEN(Aktywa!B27) - 2)</f>
        <v> Należności długoterminowe pozostałe</v>
      </c>
      <c r="D11" s="27">
        <f>Aktywa!C27</f>
        <v>0.003620754235</v>
      </c>
      <c r="E11" s="27">
        <f>Aktywa!D27</f>
        <v>0.003475684618</v>
      </c>
      <c r="F11" s="27">
        <f>Aktywa!E27</f>
        <v>0.001705382016</v>
      </c>
      <c r="I11" s="19" t="s">
        <v>61</v>
      </c>
      <c r="J11" s="27">
        <v>0.01566615337966789</v>
      </c>
      <c r="K11" s="27">
        <v>0.03717772103452052</v>
      </c>
      <c r="L11" s="27">
        <v>0.030882243901405617</v>
      </c>
    </row>
    <row r="12">
      <c r="B12" s="19" t="str">
        <f>Aktywa!A29</f>
        <v/>
      </c>
      <c r="C12" s="19" t="str">
        <f>RIGHT(Aktywa!B29,LEN(Aktywa!B29) - 2)</f>
        <v> Zapasy</v>
      </c>
      <c r="D12" s="27">
        <f>Aktywa!C29</f>
        <v>0.481310606</v>
      </c>
      <c r="E12" s="27">
        <f>Aktywa!D29</f>
        <v>0.4912473846</v>
      </c>
      <c r="F12" s="27">
        <f>Aktywa!E29</f>
        <v>0.51646594</v>
      </c>
      <c r="I12" s="19" t="s">
        <v>62</v>
      </c>
      <c r="J12" s="27">
        <v>0.00362075423461774</v>
      </c>
      <c r="K12" s="27">
        <v>0.003475684617645872</v>
      </c>
      <c r="L12" s="27">
        <v>0.0017053820161640556</v>
      </c>
    </row>
    <row r="13">
      <c r="B13" s="19" t="str">
        <f>Aktywa!A30</f>
        <v/>
      </c>
      <c r="C13" s="19" t="str">
        <f>RIGHT(Aktywa!B30,LEN(Aktywa!B30) - 2)</f>
        <v> Należności handlowe</v>
      </c>
      <c r="D13" s="27">
        <f>Aktywa!C30</f>
        <v>0.2263536211</v>
      </c>
      <c r="E13" s="27">
        <f>Aktywa!D30</f>
        <v>0.1875025217</v>
      </c>
      <c r="F13" s="27">
        <f>Aktywa!E30</f>
        <v>0.1801879098</v>
      </c>
      <c r="I13" s="19" t="s">
        <v>63</v>
      </c>
      <c r="J13" s="27">
        <v>0.001563642633340666</v>
      </c>
      <c r="K13" s="27">
        <v>0.001752252278216161</v>
      </c>
      <c r="L13" s="27">
        <v>0.0013293505778173228</v>
      </c>
    </row>
    <row r="14">
      <c r="B14" s="19" t="str">
        <f>Aktywa!A31</f>
        <v/>
      </c>
      <c r="C14" s="19" t="str">
        <f>RIGHT(Aktywa!B31,LEN(Aktywa!B31) - 2)</f>
        <v> Należności z tytułu podatku dochodowego</v>
      </c>
      <c r="D14" s="27">
        <f>Aktywa!C31</f>
        <v>0</v>
      </c>
      <c r="E14" s="27">
        <f>Aktywa!D31</f>
        <v>0</v>
      </c>
      <c r="F14" s="27">
        <f>Aktywa!E31</f>
        <v>0</v>
      </c>
      <c r="I14" s="19" t="s">
        <v>64</v>
      </c>
      <c r="J14" s="27">
        <v>3.567245551347527E-4</v>
      </c>
      <c r="K14" s="27">
        <v>4.553550328259103E-4</v>
      </c>
      <c r="L14" s="27">
        <v>3.919200906712426E-4</v>
      </c>
    </row>
    <row r="15">
      <c r="B15" s="19" t="str">
        <f>Aktywa!A32</f>
        <v/>
      </c>
      <c r="C15" s="19" t="str">
        <f>RIGHT(Aktywa!B32,LEN(Aktywa!B32) - 2)</f>
        <v> Należności krótkoterminowe pozostałe</v>
      </c>
      <c r="D15" s="27">
        <f>Aktywa!C32</f>
        <v>0.01879938406</v>
      </c>
      <c r="E15" s="27">
        <f>Aktywa!D32</f>
        <v>0.02850868345</v>
      </c>
      <c r="F15" s="27">
        <f>Aktywa!E32</f>
        <v>0.027328482</v>
      </c>
      <c r="I15" s="19" t="s">
        <v>65</v>
      </c>
      <c r="J15" s="27">
        <v>0.0</v>
      </c>
      <c r="K15" s="27">
        <v>0.0</v>
      </c>
      <c r="L15" s="27">
        <v>0.0</v>
      </c>
    </row>
    <row r="16">
      <c r="B16" s="19" t="str">
        <f>Aktywa!A33</f>
        <v/>
      </c>
      <c r="C16" s="19" t="str">
        <f>RIGHT(Aktywa!B33,LEN(Aktywa!B33) - 2)</f>
        <v> Aktywa finansowe</v>
      </c>
      <c r="D16" s="27">
        <f>Aktywa!C33</f>
        <v>0.0003567245551</v>
      </c>
      <c r="E16" s="27">
        <f>Aktywa!D33</f>
        <v>0.0004553550328</v>
      </c>
      <c r="F16" s="27">
        <f>Aktywa!E33</f>
        <v>0.0003919200907</v>
      </c>
      <c r="I16" s="19" t="s">
        <v>66</v>
      </c>
      <c r="J16" s="27">
        <v>0.0</v>
      </c>
      <c r="K16" s="27">
        <v>0.0</v>
      </c>
      <c r="L16" s="27">
        <v>0.0</v>
      </c>
    </row>
    <row r="17">
      <c r="B17" s="19" t="str">
        <f>Aktywa!A34</f>
        <v/>
      </c>
      <c r="C17" s="19" t="str">
        <f>RIGHT(Aktywa!B34,LEN(Aktywa!B34) - 2)</f>
        <v> Środki pieniężne i ich ekwiwalenty</v>
      </c>
      <c r="D17" s="27">
        <f>Aktywa!C34</f>
        <v>0.01956634185</v>
      </c>
      <c r="E17" s="27">
        <f>Aktywa!D34</f>
        <v>0.02253719213</v>
      </c>
      <c r="F17" s="27">
        <f>Aktywa!E34</f>
        <v>0.02561250755</v>
      </c>
    </row>
    <row r="18">
      <c r="B18" s="19" t="str">
        <f>Aktywa!A35</f>
        <v/>
      </c>
    </row>
    <row r="19">
      <c r="B19" s="19" t="str">
        <f>Aktywa!H18</f>
        <v/>
      </c>
      <c r="D19" s="19" t="str">
        <f t="shared" ref="D19:F19" si="1">#REF!</f>
        <v>#REF!</v>
      </c>
      <c r="E19" s="19" t="str">
        <f t="shared" si="1"/>
        <v>#REF!</v>
      </c>
      <c r="F19" s="19" t="str">
        <f t="shared" si="1"/>
        <v>#REF!</v>
      </c>
    </row>
    <row r="28">
      <c r="B28" s="19">
        <f>Aktywa!C$91</f>
        <v>2020</v>
      </c>
      <c r="C28" s="19">
        <f>Aktywa!D$91</f>
        <v>2021</v>
      </c>
      <c r="D28" s="27" t="str">
        <f>Aktywa!B92</f>
        <v>I. Aktywa trwałe</v>
      </c>
      <c r="E28" s="27">
        <f>Aktywa!C92</f>
        <v>1.097100124</v>
      </c>
      <c r="F28" s="27">
        <f>Aktywa!D92</f>
        <v>1.008696767</v>
      </c>
    </row>
    <row r="29">
      <c r="B29" s="19">
        <f>Aktywa!C$91</f>
        <v>2020</v>
      </c>
      <c r="C29" s="19">
        <f>Aktywa!D$91</f>
        <v>2021</v>
      </c>
      <c r="D29" s="27" t="str">
        <f>Aktywa!B93</f>
        <v>1. Rzeczowe aktywa trwałe</v>
      </c>
      <c r="E29" s="27">
        <f>Aktywa!C93</f>
        <v>1.053703092</v>
      </c>
      <c r="F29" s="27">
        <f>Aktywa!D93</f>
        <v>1.035796345</v>
      </c>
    </row>
    <row r="30">
      <c r="B30" s="19">
        <f>Aktywa!C$91</f>
        <v>2020</v>
      </c>
      <c r="C30" s="19">
        <f>Aktywa!D$91</f>
        <v>2021</v>
      </c>
      <c r="D30" s="27" t="str">
        <f>Aktywa!B94</f>
        <v>2. Aktywa z tytułu prawa użytkowania</v>
      </c>
      <c r="E30" s="27">
        <f>Aktywa!C94</f>
        <v>2.447817837</v>
      </c>
      <c r="F30" s="27">
        <f>Aktywa!D94</f>
        <v>0.9040310078</v>
      </c>
    </row>
    <row r="31">
      <c r="B31" s="19">
        <f>Aktywa!C$91</f>
        <v>2020</v>
      </c>
      <c r="C31" s="19">
        <f>Aktywa!D$91</f>
        <v>2021</v>
      </c>
      <c r="D31" s="27" t="str">
        <f>Aktywa!B95</f>
        <v>3. Wartości niematerialne</v>
      </c>
      <c r="E31" s="27">
        <f>Aktywa!C95</f>
        <v>0.4075660243</v>
      </c>
      <c r="F31" s="27">
        <f>Aktywa!D95</f>
        <v>0.9903677758</v>
      </c>
    </row>
    <row r="32">
      <c r="B32" s="19">
        <f>Aktywa!C$91</f>
        <v>2020</v>
      </c>
      <c r="C32" s="19">
        <f>Aktywa!D$91</f>
        <v>2021</v>
      </c>
      <c r="D32" s="27" t="str">
        <f>Aktywa!B96</f>
        <v>4. Aktywa z tytułu odroczonego podatku dochodowego</v>
      </c>
      <c r="E32" s="27">
        <f>Aktywa!C96</f>
        <v>1</v>
      </c>
      <c r="F32" s="27">
        <f>Aktywa!D96</f>
        <v>1</v>
      </c>
    </row>
    <row r="33">
      <c r="B33" s="19">
        <f>Aktywa!C$91</f>
        <v>2020</v>
      </c>
      <c r="C33" s="19">
        <f>Aktywa!D$91</f>
        <v>2021</v>
      </c>
      <c r="D33" s="27" t="str">
        <f>Aktywa!B97</f>
        <v>5. Inwestycje długoterminowe</v>
      </c>
      <c r="E33" s="27">
        <f>Aktywa!C97</f>
        <v>1.155893536</v>
      </c>
      <c r="F33" s="27">
        <f>Aktywa!D97</f>
        <v>0.8256578947</v>
      </c>
    </row>
    <row r="34">
      <c r="B34" s="19">
        <f>Aktywa!C$91</f>
        <v>2020</v>
      </c>
      <c r="C34" s="19">
        <f>Aktywa!D$91</f>
        <v>2021</v>
      </c>
      <c r="D34" s="27" t="str">
        <f>Aktywa!B98</f>
        <v>6. Należności długoterminowe pozostałe</v>
      </c>
      <c r="E34" s="27">
        <f>Aktywa!C98</f>
        <v>0.9901477833</v>
      </c>
      <c r="F34" s="27">
        <f>Aktywa!D98</f>
        <v>0.5339966833</v>
      </c>
    </row>
    <row r="35">
      <c r="B35" s="19">
        <f>Aktywa!C$91</f>
        <v>2020</v>
      </c>
      <c r="C35" s="19">
        <f>Aktywa!D$91</f>
        <v>2021</v>
      </c>
      <c r="D35" s="27" t="str">
        <f>Aktywa!B99</f>
        <v>II. Aktywa obrotowe</v>
      </c>
      <c r="E35" s="27">
        <f>Aktywa!C99</f>
        <v>1.009176358</v>
      </c>
      <c r="F35" s="27">
        <f>Aktywa!D99</f>
        <v>1.117734348</v>
      </c>
    </row>
    <row r="36">
      <c r="B36" s="19">
        <f>Aktywa!C$91</f>
        <v>2020</v>
      </c>
      <c r="C36" s="19">
        <f>Aktywa!D$91</f>
        <v>2021</v>
      </c>
      <c r="D36" s="27" t="str">
        <f>Aktywa!B100</f>
        <v>1. Zapasy</v>
      </c>
      <c r="E36" s="27">
        <f>Aktywa!C100</f>
        <v>1.052770057</v>
      </c>
      <c r="F36" s="27">
        <f>Aktywa!D100</f>
        <v>1.144191395</v>
      </c>
    </row>
    <row r="37">
      <c r="B37" s="19">
        <f>Aktywa!C$91</f>
        <v>2020</v>
      </c>
      <c r="C37" s="19">
        <f>Aktywa!D$91</f>
        <v>2021</v>
      </c>
      <c r="D37" s="27" t="str">
        <f>Aktywa!B101</f>
        <v>2. Należności handlowe</v>
      </c>
      <c r="E37" s="27">
        <f>Aktywa!C101</f>
        <v>0.8544337046</v>
      </c>
      <c r="F37" s="27">
        <f>Aktywa!D101</f>
        <v>1.045865355</v>
      </c>
    </row>
    <row r="38">
      <c r="B38" s="19">
        <f>Aktywa!C$91</f>
        <v>2020</v>
      </c>
      <c r="C38" s="19">
        <f>Aktywa!D$91</f>
        <v>2021</v>
      </c>
      <c r="D38" s="27" t="str">
        <f>Aktywa!B102</f>
        <v>3. Należności z tytułu podatku dochodowego</v>
      </c>
      <c r="E38" s="27">
        <f>Aktywa!C102</f>
        <v>1</v>
      </c>
      <c r="F38" s="27">
        <f>Aktywa!D102</f>
        <v>1</v>
      </c>
    </row>
    <row r="39">
      <c r="B39" s="19">
        <f>Aktywa!C$91</f>
        <v>2020</v>
      </c>
      <c r="C39" s="19">
        <f>Aktywa!D$91</f>
        <v>2021</v>
      </c>
      <c r="D39" s="27" t="str">
        <f>Aktywa!B103</f>
        <v>4. Należności krótkoterminowe pozostałe</v>
      </c>
      <c r="E39" s="27">
        <f>Aktywa!C103</f>
        <v>1.564199873</v>
      </c>
      <c r="F39" s="27">
        <f>Aktywa!D103</f>
        <v>1.043267287</v>
      </c>
    </row>
    <row r="40">
      <c r="B40" s="19">
        <f>Aktywa!C$91</f>
        <v>2020</v>
      </c>
      <c r="C40" s="19">
        <f>Aktywa!D$91</f>
        <v>2021</v>
      </c>
      <c r="D40" s="27" t="str">
        <f>Aktywa!B104</f>
        <v>5. Aktywa finansowe</v>
      </c>
      <c r="E40" s="27">
        <f>Aktywa!C104</f>
        <v>1.316666667</v>
      </c>
      <c r="F40" s="27">
        <f>Aktywa!D104</f>
        <v>0.9367088608</v>
      </c>
    </row>
    <row r="41">
      <c r="B41" s="19">
        <f>Aktywa!C$91</f>
        <v>2020</v>
      </c>
      <c r="C41" s="19">
        <f>Aktywa!D$91</f>
        <v>2021</v>
      </c>
      <c r="D41" s="27" t="str">
        <f>Aktywa!B105</f>
        <v>6. Środki pieniężne i ich ekwiwalenty</v>
      </c>
      <c r="E41" s="27">
        <f>Aktywa!C105</f>
        <v>1.188088727</v>
      </c>
      <c r="F41" s="27">
        <f>Aktywa!D105</f>
        <v>1.236828645</v>
      </c>
    </row>
    <row r="43">
      <c r="D43" s="19" t="str">
        <f>Aktywa!O37</f>
        <v/>
      </c>
      <c r="E43" s="19" t="str">
        <f>Aktywa!P37</f>
        <v/>
      </c>
      <c r="F43" s="19" t="str">
        <f>Aktywa!Q37</f>
        <v/>
      </c>
    </row>
    <row r="44">
      <c r="B44" s="19" t="str">
        <f>Aktywa!$P37</f>
        <v/>
      </c>
    </row>
    <row r="45">
      <c r="B45" s="19" t="str">
        <f>Aktywa!$P38</f>
        <v/>
      </c>
    </row>
    <row r="46">
      <c r="B46" s="19" t="str">
        <f>Aktywa!$P39</f>
        <v/>
      </c>
    </row>
    <row r="50">
      <c r="B50" s="55" t="s">
        <v>11</v>
      </c>
      <c r="C50" s="55" t="s">
        <v>12</v>
      </c>
    </row>
    <row r="51">
      <c r="B51" s="56">
        <v>1.0315</v>
      </c>
      <c r="C51" s="56">
        <v>1.0883</v>
      </c>
      <c r="D51" s="14">
        <v>2021.0</v>
      </c>
      <c r="E51" s="27">
        <f>Aktywa!K5</f>
        <v>1.088321584</v>
      </c>
    </row>
    <row r="52">
      <c r="B52" s="14">
        <v>2021.0</v>
      </c>
      <c r="C52" s="56"/>
      <c r="D52" s="14"/>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0"/>
    <col customWidth="1" min="2" max="2" width="6.0"/>
    <col customWidth="1" min="3" max="3" width="56.29"/>
    <col customWidth="1" min="4" max="4" width="7.71"/>
    <col customWidth="1" min="5" max="6" width="7.43"/>
    <col customWidth="1" min="7" max="7" width="17.71"/>
    <col customWidth="1" min="8" max="9" width="8.71"/>
    <col customWidth="1" min="10" max="10" width="32.14"/>
    <col customWidth="1" min="11" max="13" width="8.71"/>
    <col customWidth="1" min="14" max="14" width="27.0"/>
    <col customWidth="1" min="15" max="15" width="8.71"/>
    <col customWidth="1" min="16" max="16" width="45.43"/>
    <col customWidth="1" min="17" max="21" width="8.71"/>
    <col customWidth="1" min="22" max="22" width="32.57"/>
    <col customWidth="1" min="23" max="25" width="8.71"/>
    <col customWidth="1" min="26" max="26" width="28.0"/>
    <col customWidth="1" min="27" max="27" width="14.14"/>
    <col customWidth="1" min="28" max="28" width="9.14"/>
    <col customWidth="1" min="29" max="32" width="0.43"/>
  </cols>
  <sheetData>
    <row r="1" ht="14.25" customHeight="1">
      <c r="A1" s="20"/>
      <c r="B1" s="20"/>
      <c r="C1" s="20"/>
      <c r="D1" s="20"/>
      <c r="E1" s="20"/>
      <c r="F1" s="20"/>
      <c r="G1" s="1"/>
      <c r="H1" s="1"/>
      <c r="I1" s="57"/>
      <c r="J1" s="58"/>
      <c r="K1" s="58"/>
      <c r="L1" s="58"/>
      <c r="M1" s="58"/>
      <c r="N1" s="1"/>
      <c r="O1" s="1"/>
      <c r="P1" s="1"/>
      <c r="Q1" s="1"/>
      <c r="R1" s="1"/>
      <c r="S1" s="1"/>
      <c r="T1" s="1"/>
      <c r="U1" s="1"/>
      <c r="V1" s="1"/>
      <c r="W1" s="1"/>
      <c r="X1" s="1"/>
      <c r="Y1" s="1"/>
      <c r="Z1" s="1"/>
      <c r="AA1" s="1"/>
      <c r="AB1" s="1"/>
      <c r="AC1" s="1"/>
      <c r="AD1" s="1"/>
      <c r="AE1" s="1"/>
      <c r="AF1" s="1"/>
    </row>
    <row r="2" ht="14.25" customHeight="1">
      <c r="A2" s="20"/>
      <c r="B2" s="20"/>
      <c r="C2" s="59" t="s">
        <v>67</v>
      </c>
      <c r="D2" s="59" t="s">
        <v>10</v>
      </c>
      <c r="E2" s="59" t="s">
        <v>11</v>
      </c>
      <c r="F2" s="59" t="s">
        <v>12</v>
      </c>
      <c r="AD2" s="14">
        <v>2019.0</v>
      </c>
      <c r="AE2" s="14">
        <v>2020.0</v>
      </c>
      <c r="AF2" s="14">
        <v>2021.0</v>
      </c>
    </row>
    <row r="3" ht="14.25" customHeight="1">
      <c r="A3" s="15"/>
      <c r="B3" s="15"/>
      <c r="C3" s="16" t="s">
        <v>68</v>
      </c>
      <c r="D3" s="60">
        <v>74362.0</v>
      </c>
      <c r="E3" s="61">
        <v>80386.0</v>
      </c>
      <c r="F3" s="61">
        <v>85840.0</v>
      </c>
      <c r="J3" s="11" t="s">
        <v>69</v>
      </c>
      <c r="K3" s="12"/>
      <c r="L3" s="13"/>
      <c r="AB3" s="14"/>
      <c r="AC3" s="14" t="str">
        <f>C3</f>
        <v>I. Kapitał ( fundusz) własny</v>
      </c>
      <c r="AD3" s="56">
        <f t="shared" ref="AD3:AF3" si="1">D3/D22</f>
        <v>0.4421125228</v>
      </c>
      <c r="AE3" s="56">
        <f t="shared" si="1"/>
        <v>0.4633439199</v>
      </c>
      <c r="AF3" s="56">
        <f t="shared" si="1"/>
        <v>0.4546273052</v>
      </c>
    </row>
    <row r="4" ht="14.25" customHeight="1">
      <c r="A4" s="20"/>
      <c r="B4" s="20"/>
      <c r="C4" s="21" t="s">
        <v>70</v>
      </c>
      <c r="D4" s="62">
        <v>6092.0</v>
      </c>
      <c r="E4" s="63">
        <v>6092.0</v>
      </c>
      <c r="F4" s="63">
        <v>6092.0</v>
      </c>
      <c r="J4" s="64"/>
      <c r="K4" s="65">
        <v>2020.0</v>
      </c>
      <c r="L4" s="65">
        <v>2021.0</v>
      </c>
      <c r="N4" s="66" t="s">
        <v>71</v>
      </c>
      <c r="AC4" s="19" t="str">
        <f>C11</f>
        <v>II. Zobowiązania długoterminowe</v>
      </c>
      <c r="AD4" s="27">
        <f t="shared" ref="AD4:AF4" si="2">D11/D22</f>
        <v>0.256163903</v>
      </c>
      <c r="AE4" s="27">
        <f t="shared" si="2"/>
        <v>0.03604221545</v>
      </c>
      <c r="AF4" s="27">
        <f t="shared" si="2"/>
        <v>0.03217981717</v>
      </c>
    </row>
    <row r="5" ht="14.25" customHeight="1">
      <c r="A5" s="20"/>
      <c r="B5" s="20"/>
      <c r="C5" s="21" t="s">
        <v>72</v>
      </c>
      <c r="D5" s="62">
        <v>12929.0</v>
      </c>
      <c r="E5" s="63">
        <v>12929.0</v>
      </c>
      <c r="F5" s="63">
        <v>12929.0</v>
      </c>
      <c r="J5" s="67" t="s">
        <v>16</v>
      </c>
      <c r="K5" s="68">
        <f t="shared" ref="K5:L5" si="3">E22/$D$22</f>
        <v>1.031474997</v>
      </c>
      <c r="L5" s="68">
        <f t="shared" si="3"/>
        <v>1.122576503</v>
      </c>
      <c r="AC5" s="19" t="str">
        <f>C16</f>
        <v>III. Zobowiązania krótkoterminowe</v>
      </c>
      <c r="AD5" s="27">
        <f t="shared" ref="AD5:AF5" si="4">D16/D22</f>
        <v>0.3017235741</v>
      </c>
      <c r="AE5" s="27">
        <f t="shared" si="4"/>
        <v>0.5006138647</v>
      </c>
      <c r="AF5" s="27">
        <f t="shared" si="4"/>
        <v>0.5131928776</v>
      </c>
    </row>
    <row r="6" ht="14.25" customHeight="1">
      <c r="A6" s="20"/>
      <c r="B6" s="20"/>
      <c r="C6" s="21" t="s">
        <v>73</v>
      </c>
      <c r="D6" s="62">
        <v>35572.0</v>
      </c>
      <c r="E6" s="63">
        <v>39706.0</v>
      </c>
      <c r="F6" s="63">
        <v>45156.0</v>
      </c>
      <c r="J6" s="67" t="s">
        <v>18</v>
      </c>
      <c r="K6" s="68">
        <f t="shared" ref="K6:L6" si="5">E22/D22</f>
        <v>1.031474997</v>
      </c>
      <c r="L6" s="68">
        <f t="shared" si="5"/>
        <v>1.088321584</v>
      </c>
    </row>
    <row r="7" ht="14.25" customHeight="1">
      <c r="A7" s="20"/>
      <c r="B7" s="20"/>
      <c r="C7" s="21" t="s">
        <v>74</v>
      </c>
      <c r="D7" s="62">
        <v>495.0</v>
      </c>
      <c r="E7" s="63">
        <v>0.0</v>
      </c>
      <c r="F7" s="63">
        <v>0.0</v>
      </c>
    </row>
    <row r="8" ht="14.25" customHeight="1">
      <c r="A8" s="20"/>
      <c r="B8" s="20"/>
      <c r="C8" s="21" t="s">
        <v>75</v>
      </c>
      <c r="D8" s="62">
        <v>8590.0</v>
      </c>
      <c r="E8" s="63">
        <v>9085.0</v>
      </c>
      <c r="F8" s="63">
        <v>9085.0</v>
      </c>
      <c r="AC8" s="19" t="str">
        <f t="array" ref="AC8:AF11">TRANSPOSE(AC2:AF5)</f>
        <v/>
      </c>
      <c r="AD8" s="19" t="s">
        <v>68</v>
      </c>
      <c r="AE8" s="19" t="s">
        <v>76</v>
      </c>
      <c r="AF8" s="19" t="s">
        <v>77</v>
      </c>
    </row>
    <row r="9" ht="14.25" customHeight="1">
      <c r="A9" s="20"/>
      <c r="B9" s="20"/>
      <c r="C9" s="21" t="s">
        <v>78</v>
      </c>
      <c r="D9" s="62">
        <v>4844.0</v>
      </c>
      <c r="E9" s="63">
        <v>4810.0</v>
      </c>
      <c r="F9" s="63">
        <v>4810.0</v>
      </c>
      <c r="AC9" s="19">
        <v>2019.0</v>
      </c>
      <c r="AD9" s="27">
        <v>0.442112522815508</v>
      </c>
      <c r="AE9" s="27">
        <v>0.25616390304226594</v>
      </c>
      <c r="AF9" s="27">
        <v>0.30172357414222606</v>
      </c>
    </row>
    <row r="10" ht="14.25" customHeight="1">
      <c r="A10" s="20"/>
      <c r="B10" s="20"/>
      <c r="C10" s="21" t="s">
        <v>79</v>
      </c>
      <c r="D10" s="62">
        <v>5840.0</v>
      </c>
      <c r="E10" s="63">
        <v>7764.0</v>
      </c>
      <c r="F10" s="63">
        <v>7768.0</v>
      </c>
      <c r="J10" s="11" t="s">
        <v>34</v>
      </c>
      <c r="K10" s="12"/>
      <c r="L10" s="12"/>
      <c r="M10" s="13"/>
      <c r="AC10" s="19">
        <v>2020.0</v>
      </c>
      <c r="AD10" s="27">
        <v>0.4633439198575142</v>
      </c>
      <c r="AE10" s="27">
        <v>0.03604221544633439</v>
      </c>
      <c r="AF10" s="27">
        <v>0.5006138646961514</v>
      </c>
    </row>
    <row r="11" ht="14.25" customHeight="1">
      <c r="A11" s="15"/>
      <c r="B11" s="15"/>
      <c r="C11" s="16" t="s">
        <v>76</v>
      </c>
      <c r="D11" s="60">
        <v>43086.0</v>
      </c>
      <c r="E11" s="61">
        <v>6253.0</v>
      </c>
      <c r="F11" s="61">
        <v>6076.0</v>
      </c>
      <c r="J11" s="28"/>
      <c r="K11" s="29">
        <v>2019.0</v>
      </c>
      <c r="L11" s="29">
        <v>2020.0</v>
      </c>
      <c r="M11" s="29">
        <v>2021.0</v>
      </c>
      <c r="AB11" s="69"/>
      <c r="AC11" s="69">
        <v>2021.0</v>
      </c>
      <c r="AD11" s="70">
        <v>0.4546273051786414</v>
      </c>
      <c r="AE11" s="27">
        <v>0.03217981717457392</v>
      </c>
      <c r="AF11" s="27">
        <v>0.5131928776467847</v>
      </c>
    </row>
    <row r="12" ht="14.25" customHeight="1">
      <c r="A12" s="20"/>
      <c r="B12" s="20"/>
      <c r="C12" s="21" t="s">
        <v>80</v>
      </c>
      <c r="D12" s="62">
        <v>38020.0</v>
      </c>
      <c r="E12" s="63">
        <v>0.0</v>
      </c>
      <c r="F12" s="63">
        <v>0.0</v>
      </c>
      <c r="J12" s="71" t="s">
        <v>81</v>
      </c>
      <c r="K12" s="24">
        <f t="shared" ref="K12:M12" si="6">D3/D22</f>
        <v>0.4421125228</v>
      </c>
      <c r="L12" s="24">
        <f t="shared" si="6"/>
        <v>0.4633439199</v>
      </c>
      <c r="M12" s="24">
        <f t="shared" si="6"/>
        <v>0.4546273052</v>
      </c>
    </row>
    <row r="13" ht="14.25" customHeight="1">
      <c r="A13" s="20"/>
      <c r="B13" s="20"/>
      <c r="C13" s="21" t="s">
        <v>82</v>
      </c>
      <c r="D13" s="62">
        <v>1348.0</v>
      </c>
      <c r="E13" s="63">
        <v>1455.0</v>
      </c>
      <c r="F13" s="63">
        <v>1550.0</v>
      </c>
      <c r="J13" s="71" t="s">
        <v>83</v>
      </c>
      <c r="K13" s="24">
        <f t="shared" ref="K13:M13" si="7">(D11+D16)/D22</f>
        <v>0.5578874772</v>
      </c>
      <c r="L13" s="24">
        <f t="shared" si="7"/>
        <v>0.5366560801</v>
      </c>
      <c r="M13" s="24">
        <f t="shared" si="7"/>
        <v>0.5453726948</v>
      </c>
      <c r="AA13" s="72"/>
      <c r="AB13" s="73"/>
    </row>
    <row r="14" ht="14.25" customHeight="1">
      <c r="A14" s="20"/>
      <c r="B14" s="20"/>
      <c r="C14" s="21" t="s">
        <v>84</v>
      </c>
      <c r="D14" s="62">
        <v>3337.0</v>
      </c>
      <c r="E14" s="63">
        <v>4378.0</v>
      </c>
      <c r="F14" s="63">
        <v>4102.0</v>
      </c>
      <c r="J14" s="71" t="s">
        <v>85</v>
      </c>
      <c r="K14" s="24">
        <f t="shared" ref="K14:M14" si="8">(D3+D11)/D22</f>
        <v>0.6982764259</v>
      </c>
      <c r="L14" s="24">
        <f t="shared" si="8"/>
        <v>0.4993861353</v>
      </c>
      <c r="M14" s="24">
        <f t="shared" si="8"/>
        <v>0.4868071224</v>
      </c>
      <c r="Z14" s="74"/>
      <c r="AA14" s="72"/>
      <c r="AB14" s="73"/>
      <c r="AD14" s="14" t="s">
        <v>86</v>
      </c>
      <c r="AE14" s="14" t="s">
        <v>87</v>
      </c>
      <c r="AF14" s="14" t="s">
        <v>88</v>
      </c>
    </row>
    <row r="15" ht="14.25" customHeight="1">
      <c r="A15" s="20"/>
      <c r="B15" s="20"/>
      <c r="C15" s="21" t="s">
        <v>89</v>
      </c>
      <c r="D15" s="62">
        <v>381.0</v>
      </c>
      <c r="E15" s="75">
        <v>420.0</v>
      </c>
      <c r="F15" s="75">
        <v>424.0</v>
      </c>
      <c r="J15" s="71" t="s">
        <v>90</v>
      </c>
      <c r="K15" s="24">
        <f t="shared" ref="K15:M15" si="9">(D26+D27)/D22</f>
        <v>0.02445941366</v>
      </c>
      <c r="L15" s="24">
        <f t="shared" si="9"/>
        <v>0.02747692964</v>
      </c>
      <c r="M15" s="24">
        <f t="shared" si="9"/>
        <v>0.04642134587</v>
      </c>
      <c r="AA15" s="72"/>
      <c r="AB15" s="72"/>
      <c r="AC15" s="19">
        <v>2019.0</v>
      </c>
      <c r="AD15" s="27">
        <v>0.442112522815508</v>
      </c>
      <c r="AE15" s="27">
        <v>0.30172357414222606</v>
      </c>
      <c r="AF15" s="27">
        <v>0.25616390304226594</v>
      </c>
    </row>
    <row r="16" ht="14.25" customHeight="1">
      <c r="A16" s="15"/>
      <c r="B16" s="15"/>
      <c r="C16" s="16" t="s">
        <v>77</v>
      </c>
      <c r="D16" s="60">
        <v>50749.0</v>
      </c>
      <c r="E16" s="61">
        <v>86852.0</v>
      </c>
      <c r="F16" s="61">
        <v>96898.0</v>
      </c>
      <c r="J16" s="71" t="s">
        <v>91</v>
      </c>
      <c r="K16" s="30">
        <f t="shared" ref="K16:M16" si="10">D11/D22</f>
        <v>0.256163903</v>
      </c>
      <c r="L16" s="30">
        <f t="shared" si="10"/>
        <v>0.03604221545</v>
      </c>
      <c r="M16" s="30">
        <f t="shared" si="10"/>
        <v>0.03217981717</v>
      </c>
      <c r="AC16" s="19">
        <v>2020.0</v>
      </c>
      <c r="AD16" s="27">
        <v>0.4633439198575142</v>
      </c>
      <c r="AE16" s="27">
        <v>0.5006138646961514</v>
      </c>
      <c r="AF16" s="27">
        <v>0.03604221544633439</v>
      </c>
    </row>
    <row r="17" ht="14.25" customHeight="1">
      <c r="A17" s="20"/>
      <c r="B17" s="20"/>
      <c r="C17" s="21" t="s">
        <v>80</v>
      </c>
      <c r="D17" s="62">
        <v>10886.0</v>
      </c>
      <c r="E17" s="63">
        <v>40562.0</v>
      </c>
      <c r="F17" s="63">
        <v>45736.0</v>
      </c>
      <c r="J17" s="71" t="s">
        <v>92</v>
      </c>
      <c r="K17" s="30">
        <f t="shared" ref="K17:M17" si="11">D16/D22</f>
        <v>0.3017235741</v>
      </c>
      <c r="L17" s="30">
        <f t="shared" si="11"/>
        <v>0.5006138647</v>
      </c>
      <c r="M17" s="30">
        <f t="shared" si="11"/>
        <v>0.5131928776</v>
      </c>
      <c r="AC17" s="76">
        <v>2021.0</v>
      </c>
      <c r="AD17" s="39">
        <v>0.4546273051786414</v>
      </c>
      <c r="AE17" s="27">
        <v>0.5131928776467847</v>
      </c>
      <c r="AF17" s="27">
        <v>0.03217981717457392</v>
      </c>
    </row>
    <row r="18" ht="14.25" customHeight="1">
      <c r="A18" s="20"/>
      <c r="B18" s="20"/>
      <c r="C18" s="21" t="s">
        <v>93</v>
      </c>
      <c r="D18" s="62">
        <v>34477.0</v>
      </c>
      <c r="E18" s="63">
        <v>40040.0</v>
      </c>
      <c r="F18" s="63">
        <v>42223.0</v>
      </c>
      <c r="J18" s="71" t="s">
        <v>94</v>
      </c>
      <c r="K18" s="30">
        <v>0.0</v>
      </c>
      <c r="L18" s="30">
        <v>0.0</v>
      </c>
      <c r="M18" s="30">
        <v>0.0</v>
      </c>
    </row>
    <row r="19" ht="14.25" customHeight="1">
      <c r="A19" s="20"/>
      <c r="B19" s="20"/>
      <c r="C19" s="21" t="s">
        <v>95</v>
      </c>
      <c r="D19" s="62">
        <v>45.0</v>
      </c>
      <c r="E19" s="75">
        <v>89.0</v>
      </c>
      <c r="F19" s="75">
        <v>94.0</v>
      </c>
      <c r="J19" s="71" t="s">
        <v>96</v>
      </c>
      <c r="K19" s="30">
        <f t="shared" ref="K19:M19" si="12">D3/(D11+D16)</f>
        <v>0.792476155</v>
      </c>
      <c r="L19" s="30">
        <f t="shared" si="12"/>
        <v>0.8633907953</v>
      </c>
      <c r="M19" s="30">
        <f t="shared" si="12"/>
        <v>0.8336084837</v>
      </c>
    </row>
    <row r="20" ht="14.25" customHeight="1">
      <c r="A20" s="20"/>
      <c r="B20" s="20"/>
      <c r="C20" s="21" t="s">
        <v>97</v>
      </c>
      <c r="D20" s="62">
        <v>5267.0</v>
      </c>
      <c r="E20" s="63">
        <v>6087.0</v>
      </c>
      <c r="F20" s="63">
        <v>8830.0</v>
      </c>
    </row>
    <row r="21" ht="14.25" customHeight="1">
      <c r="A21" s="20"/>
      <c r="B21" s="20"/>
      <c r="C21" s="21" t="s">
        <v>98</v>
      </c>
      <c r="D21" s="62">
        <v>74.0</v>
      </c>
      <c r="E21" s="75">
        <v>74.0</v>
      </c>
      <c r="F21" s="75">
        <v>16.0</v>
      </c>
    </row>
    <row r="22" ht="14.25" customHeight="1">
      <c r="A22" s="15"/>
      <c r="B22" s="15"/>
      <c r="C22" s="31" t="s">
        <v>99</v>
      </c>
      <c r="D22" s="77">
        <v>168197.0</v>
      </c>
      <c r="E22" s="78">
        <v>173491.0</v>
      </c>
      <c r="F22" s="78">
        <v>188814.0</v>
      </c>
      <c r="O22" s="79"/>
      <c r="P22" s="27"/>
      <c r="Q22" s="27"/>
      <c r="R22" s="27"/>
      <c r="S22" s="27"/>
    </row>
    <row r="23" ht="14.25" customHeight="1">
      <c r="A23" s="1"/>
      <c r="B23" s="1"/>
    </row>
    <row r="24" ht="14.25" customHeight="1">
      <c r="A24" s="1"/>
      <c r="B24" s="1"/>
    </row>
    <row r="25" ht="14.25" customHeight="1">
      <c r="A25" s="1"/>
      <c r="B25" s="1"/>
      <c r="C25" s="80"/>
      <c r="D25" s="81">
        <v>2019.0</v>
      </c>
      <c r="E25" s="81">
        <v>2020.0</v>
      </c>
      <c r="F25" s="81">
        <v>2021.0</v>
      </c>
      <c r="G25" s="82" t="s">
        <v>100</v>
      </c>
    </row>
    <row r="26" ht="14.25" customHeight="1">
      <c r="A26" s="1"/>
      <c r="C26" s="83" t="s">
        <v>101</v>
      </c>
      <c r="D26" s="84">
        <v>2385.0</v>
      </c>
      <c r="E26" s="84">
        <v>2892.0</v>
      </c>
      <c r="F26" s="84">
        <v>6791.0</v>
      </c>
      <c r="G26" s="82" t="s">
        <v>102</v>
      </c>
    </row>
    <row r="27" ht="14.25" customHeight="1">
      <c r="A27" s="1"/>
      <c r="C27" s="83" t="s">
        <v>103</v>
      </c>
      <c r="D27" s="85">
        <v>1729.0</v>
      </c>
      <c r="E27" s="84">
        <v>1875.0</v>
      </c>
      <c r="F27" s="84">
        <v>1974.0</v>
      </c>
    </row>
    <row r="28" ht="14.25" customHeight="1">
      <c r="A28" s="1"/>
      <c r="F28" s="27"/>
    </row>
    <row r="29" ht="14.25" customHeight="1">
      <c r="A29" s="1"/>
      <c r="B29" s="86" t="s">
        <v>104</v>
      </c>
      <c r="C29" s="34"/>
      <c r="D29" s="34">
        <v>2019.0</v>
      </c>
      <c r="E29" s="34">
        <v>2020.0</v>
      </c>
      <c r="F29" s="34">
        <v>2021.0</v>
      </c>
    </row>
    <row r="30" ht="14.25" customHeight="1">
      <c r="A30" s="1"/>
      <c r="B30" s="35"/>
      <c r="C30" s="87" t="str">
        <f t="shared" ref="C30:C49" si="14">C3</f>
        <v>I. Kapitał ( fundusz) własny</v>
      </c>
      <c r="D30" s="87">
        <f t="shared" ref="D30:F30" si="13">D3/D$22</f>
        <v>0.4421125228</v>
      </c>
      <c r="E30" s="87">
        <f t="shared" si="13"/>
        <v>0.4633439199</v>
      </c>
      <c r="F30" s="87">
        <f t="shared" si="13"/>
        <v>0.4546273052</v>
      </c>
    </row>
    <row r="31" ht="14.25" customHeight="1">
      <c r="A31" s="1"/>
      <c r="B31" s="35"/>
      <c r="C31" s="88" t="str">
        <f t="shared" si="14"/>
        <v>1. Kapitał podstawowy</v>
      </c>
      <c r="D31" s="88">
        <f t="shared" ref="D31:F31" si="15">D4/D$22</f>
        <v>0.03621943316</v>
      </c>
      <c r="E31" s="88">
        <f t="shared" si="15"/>
        <v>0.03511421342</v>
      </c>
      <c r="F31" s="88">
        <f t="shared" si="15"/>
        <v>0.03226455665</v>
      </c>
    </row>
    <row r="32" ht="14.25" customHeight="1">
      <c r="A32" s="1"/>
      <c r="B32" s="35"/>
      <c r="C32" s="88" t="str">
        <f t="shared" si="14"/>
        <v>2. Kapitał zapasowy ze sprzedaży akcji powyżej ceny
nominalnej</v>
      </c>
      <c r="D32" s="88">
        <f t="shared" ref="D32:F32" si="16">D5/D$22</f>
        <v>0.07686819622</v>
      </c>
      <c r="E32" s="88">
        <f t="shared" si="16"/>
        <v>0.07452259771</v>
      </c>
      <c r="F32" s="88">
        <f t="shared" si="16"/>
        <v>0.0684747953</v>
      </c>
    </row>
    <row r="33" ht="14.25" customHeight="1">
      <c r="A33" s="1"/>
      <c r="B33" s="35"/>
      <c r="C33" s="88" t="str">
        <f t="shared" si="14"/>
        <v>3. Kapitał zapasowy</v>
      </c>
      <c r="D33" s="88">
        <f t="shared" ref="D33:F33" si="17">D6/D$22</f>
        <v>0.2114900979</v>
      </c>
      <c r="E33" s="88">
        <f t="shared" si="17"/>
        <v>0.2288648979</v>
      </c>
      <c r="F33" s="88">
        <f t="shared" si="17"/>
        <v>0.2391559948</v>
      </c>
    </row>
    <row r="34" ht="14.25" customHeight="1">
      <c r="A34" s="1"/>
      <c r="B34" s="35"/>
      <c r="C34" s="88" t="str">
        <f t="shared" si="14"/>
        <v>4. Kapitał z emisji opcji dla kadry zarządzającej</v>
      </c>
      <c r="D34" s="88">
        <f t="shared" ref="D34:F34" si="18">D7/D$22</f>
        <v>0.00294297758</v>
      </c>
      <c r="E34" s="88">
        <f t="shared" si="18"/>
        <v>0</v>
      </c>
      <c r="F34" s="88">
        <f t="shared" si="18"/>
        <v>0</v>
      </c>
    </row>
    <row r="35" ht="14.25" customHeight="1">
      <c r="A35" s="1"/>
      <c r="B35" s="35"/>
      <c r="C35" s="88" t="str">
        <f t="shared" si="14"/>
        <v>5. Pozostały kapitał rezerwowy</v>
      </c>
      <c r="D35" s="88">
        <f t="shared" ref="D35:F35" si="19">D8/D$22</f>
        <v>0.05107106548</v>
      </c>
      <c r="E35" s="88">
        <f t="shared" si="19"/>
        <v>0.05236582877</v>
      </c>
      <c r="F35" s="88">
        <f t="shared" si="19"/>
        <v>0.04811613546</v>
      </c>
    </row>
    <row r="36" ht="14.25" customHeight="1">
      <c r="A36" s="1"/>
      <c r="B36" s="35"/>
      <c r="C36" s="88" t="str">
        <f t="shared" si="14"/>
        <v>6. Zyski zatrzymane</v>
      </c>
      <c r="D36" s="88">
        <f t="shared" ref="D36:F36" si="20">D9/D$22</f>
        <v>0.02879956242</v>
      </c>
      <c r="E36" s="88">
        <f t="shared" si="20"/>
        <v>0.02772478111</v>
      </c>
      <c r="F36" s="88">
        <f t="shared" si="20"/>
        <v>0.02547480589</v>
      </c>
    </row>
    <row r="37" ht="14.25" customHeight="1">
      <c r="A37" s="1"/>
      <c r="B37" s="35"/>
      <c r="C37" s="88" t="str">
        <f t="shared" si="14"/>
        <v>7. Zysk netto</v>
      </c>
      <c r="D37" s="88">
        <f t="shared" ref="D37:F37" si="21">D10/D$22</f>
        <v>0.03472119003</v>
      </c>
      <c r="E37" s="88">
        <f t="shared" si="21"/>
        <v>0.04475160095</v>
      </c>
      <c r="F37" s="88">
        <f t="shared" si="21"/>
        <v>0.04114101709</v>
      </c>
    </row>
    <row r="38" ht="14.25" customHeight="1">
      <c r="A38" s="1"/>
      <c r="B38" s="35"/>
      <c r="C38" s="87" t="str">
        <f t="shared" si="14"/>
        <v>II. Zobowiązania długoterminowe</v>
      </c>
      <c r="D38" s="87">
        <f t="shared" ref="D38:F38" si="22">D11/D$22</f>
        <v>0.256163903</v>
      </c>
      <c r="E38" s="87">
        <f t="shared" si="22"/>
        <v>0.03604221545</v>
      </c>
      <c r="F38" s="87">
        <f t="shared" si="22"/>
        <v>0.03217981717</v>
      </c>
    </row>
    <row r="39" ht="14.25" customHeight="1">
      <c r="A39" s="1"/>
      <c r="B39" s="35"/>
      <c r="C39" s="88" t="str">
        <f t="shared" si="14"/>
        <v>1. Kredyty i pożyczki</v>
      </c>
      <c r="D39" s="88">
        <f t="shared" ref="D39:F39" si="23">D12/D$22</f>
        <v>0.2260444598</v>
      </c>
      <c r="E39" s="88">
        <f t="shared" si="23"/>
        <v>0</v>
      </c>
      <c r="F39" s="88">
        <f t="shared" si="23"/>
        <v>0</v>
      </c>
    </row>
    <row r="40" ht="14.25" customHeight="1">
      <c r="A40" s="1"/>
      <c r="B40" s="35"/>
      <c r="C40" s="88" t="str">
        <f t="shared" si="14"/>
        <v>2. Rezerwa z tytułu odroczonego podatku dochodowego</v>
      </c>
      <c r="D40" s="88">
        <f t="shared" ref="D40:F40" si="24">D13/D$22</f>
        <v>0.008014411672</v>
      </c>
      <c r="E40" s="88">
        <f t="shared" si="24"/>
        <v>0.008386602187</v>
      </c>
      <c r="F40" s="88">
        <f t="shared" si="24"/>
        <v>0.008209137034</v>
      </c>
    </row>
    <row r="41" ht="14.25" customHeight="1">
      <c r="A41" s="1"/>
      <c r="B41" s="35"/>
      <c r="C41" s="88" t="str">
        <f t="shared" si="14"/>
        <v>3. Zobowiązania długoterminowe inne</v>
      </c>
      <c r="D41" s="88">
        <f t="shared" ref="D41:F41" si="25">D14/D$22</f>
        <v>0.01983983067</v>
      </c>
      <c r="E41" s="88">
        <f t="shared" si="25"/>
        <v>0.0252347384</v>
      </c>
      <c r="F41" s="88">
        <f t="shared" si="25"/>
        <v>0.02172508395</v>
      </c>
    </row>
    <row r="42" ht="14.25" customHeight="1">
      <c r="A42" s="1"/>
      <c r="B42" s="35"/>
      <c r="C42" s="88" t="str">
        <f t="shared" si="14"/>
        <v>4. Rezerwa na świadczenia pracownicze</v>
      </c>
      <c r="D42" s="88">
        <f t="shared" ref="D42:F42" si="26">D15/D$22</f>
        <v>0.002265200925</v>
      </c>
      <c r="E42" s="88">
        <f t="shared" si="26"/>
        <v>0.002420874858</v>
      </c>
      <c r="F42" s="88">
        <f t="shared" si="26"/>
        <v>0.002245596195</v>
      </c>
    </row>
    <row r="43" ht="14.25" customHeight="1">
      <c r="A43" s="1"/>
      <c r="B43" s="35"/>
      <c r="C43" s="87" t="str">
        <f t="shared" si="14"/>
        <v>III. Zobowiązania krótkoterminowe</v>
      </c>
      <c r="D43" s="87">
        <f t="shared" ref="D43:F43" si="27">D16/D$22</f>
        <v>0.3017235741</v>
      </c>
      <c r="E43" s="87">
        <f t="shared" si="27"/>
        <v>0.5006138647</v>
      </c>
      <c r="F43" s="87">
        <f t="shared" si="27"/>
        <v>0.5131928776</v>
      </c>
    </row>
    <row r="44" ht="14.25" customHeight="1">
      <c r="A44" s="1"/>
      <c r="B44" s="35"/>
      <c r="C44" s="88" t="str">
        <f t="shared" si="14"/>
        <v>1. Kredyty i pożyczki</v>
      </c>
      <c r="D44" s="88">
        <f t="shared" ref="D44:F44" si="28">D17/D$22</f>
        <v>0.06472172512</v>
      </c>
      <c r="E44" s="88">
        <f t="shared" si="28"/>
        <v>0.2337988714</v>
      </c>
      <c r="F44" s="88">
        <f t="shared" si="28"/>
        <v>0.2422278009</v>
      </c>
    </row>
    <row r="45" ht="14.25" customHeight="1">
      <c r="A45" s="1"/>
      <c r="B45" s="35"/>
      <c r="C45" s="88" t="str">
        <f t="shared" si="14"/>
        <v>2. Zobowiązania handlowe</v>
      </c>
      <c r="D45" s="88">
        <f t="shared" ref="D45:F45" si="29">D18/D$22</f>
        <v>0.2049798748</v>
      </c>
      <c r="E45" s="88">
        <f t="shared" si="29"/>
        <v>0.2307900698</v>
      </c>
      <c r="F45" s="88">
        <f t="shared" si="29"/>
        <v>0.223622189</v>
      </c>
    </row>
    <row r="46" ht="14.25" customHeight="1">
      <c r="A46" s="1"/>
      <c r="B46" s="35"/>
      <c r="C46" s="88" t="str">
        <f t="shared" si="14"/>
        <v>3. Zobowiązania z tytułu podatku dochodowego</v>
      </c>
      <c r="D46" s="88">
        <f t="shared" ref="D46:F46" si="30">D19/D$22</f>
        <v>0.0002675434164</v>
      </c>
      <c r="E46" s="88">
        <f t="shared" si="30"/>
        <v>0.0005129949104</v>
      </c>
      <c r="F46" s="88">
        <f t="shared" si="30"/>
        <v>0.0004978444395</v>
      </c>
    </row>
    <row r="47" ht="14.25" customHeight="1">
      <c r="A47" s="1"/>
      <c r="B47" s="35"/>
      <c r="C47" s="88" t="str">
        <f t="shared" si="14"/>
        <v>4. Pozostałe zobowiązania oraz inne rezerwy krótkoterminowe</v>
      </c>
      <c r="D47" s="88">
        <f t="shared" ref="D47:F47" si="31">D20/D$22</f>
        <v>0.03131447053</v>
      </c>
      <c r="E47" s="88">
        <f t="shared" si="31"/>
        <v>0.03508539348</v>
      </c>
      <c r="F47" s="88">
        <f t="shared" si="31"/>
        <v>0.04676560001</v>
      </c>
    </row>
    <row r="48" ht="14.25" customHeight="1">
      <c r="A48" s="1"/>
      <c r="B48" s="35"/>
      <c r="C48" s="88" t="str">
        <f t="shared" si="14"/>
        <v>5. Rezerwa na świadczenia pracownicze</v>
      </c>
      <c r="D48" s="88">
        <f t="shared" ref="D48:F48" si="32">D21/D$22</f>
        <v>0.0004399602847</v>
      </c>
      <c r="E48" s="88">
        <f t="shared" si="32"/>
        <v>0.000426535094</v>
      </c>
      <c r="F48" s="88">
        <f t="shared" si="32"/>
        <v>0.00008473947906</v>
      </c>
    </row>
    <row r="49" ht="14.25" customHeight="1">
      <c r="A49" s="1"/>
      <c r="B49" s="40"/>
      <c r="C49" s="87" t="str">
        <f t="shared" si="14"/>
        <v>Pasywa razem</v>
      </c>
      <c r="D49" s="87">
        <f t="shared" ref="D49:F49" si="33">D22/D$22</f>
        <v>1</v>
      </c>
      <c r="E49" s="87">
        <f t="shared" si="33"/>
        <v>1</v>
      </c>
      <c r="F49" s="87">
        <f t="shared" si="33"/>
        <v>1</v>
      </c>
    </row>
    <row r="50" ht="14.25" customHeight="1">
      <c r="A50" s="1"/>
    </row>
    <row r="51" ht="14.25" customHeight="1">
      <c r="A51" s="1"/>
      <c r="B51" s="33" t="s">
        <v>105</v>
      </c>
      <c r="C51" s="34"/>
      <c r="D51" s="34">
        <v>2019.0</v>
      </c>
      <c r="E51" s="34">
        <v>2020.0</v>
      </c>
      <c r="F51" s="34">
        <v>2021.0</v>
      </c>
    </row>
    <row r="52" ht="14.25" customHeight="1">
      <c r="A52" s="1"/>
      <c r="B52" s="35"/>
      <c r="C52" s="89" t="str">
        <f t="shared" ref="C52:C70" si="35">C30</f>
        <v>I. Kapitał ( fundusz) własny</v>
      </c>
      <c r="D52" s="87">
        <f t="shared" ref="D52:F52" si="34">D3/D$3</f>
        <v>1</v>
      </c>
      <c r="E52" s="87">
        <f t="shared" si="34"/>
        <v>1</v>
      </c>
      <c r="F52" s="87">
        <f t="shared" si="34"/>
        <v>1</v>
      </c>
    </row>
    <row r="53" ht="14.25" customHeight="1">
      <c r="A53" s="1"/>
      <c r="B53" s="35"/>
      <c r="C53" s="90" t="str">
        <f t="shared" si="35"/>
        <v>1. Kapitał podstawowy</v>
      </c>
      <c r="D53" s="88">
        <f t="shared" ref="D53:F53" si="36">D4/D$3</f>
        <v>0.08192356311</v>
      </c>
      <c r="E53" s="88">
        <f t="shared" si="36"/>
        <v>0.07578434056</v>
      </c>
      <c r="F53" s="88">
        <f t="shared" si="36"/>
        <v>0.07096924511</v>
      </c>
    </row>
    <row r="54" ht="14.25" customHeight="1">
      <c r="A54" s="1"/>
      <c r="B54" s="35"/>
      <c r="C54" s="90" t="str">
        <f t="shared" si="35"/>
        <v>2. Kapitał zapasowy ze sprzedaży akcji powyżej ceny
nominalnej</v>
      </c>
      <c r="D54" s="88">
        <f t="shared" ref="D54:F54" si="37">D5/D$3</f>
        <v>0.1738656841</v>
      </c>
      <c r="E54" s="88">
        <f t="shared" si="37"/>
        <v>0.1608364641</v>
      </c>
      <c r="F54" s="88">
        <f t="shared" si="37"/>
        <v>0.1506174278</v>
      </c>
    </row>
    <row r="55" ht="14.25" customHeight="1">
      <c r="A55" s="1"/>
      <c r="B55" s="35"/>
      <c r="C55" s="90" t="str">
        <f t="shared" si="35"/>
        <v>3. Kapitał zapasowy</v>
      </c>
      <c r="D55" s="88">
        <f t="shared" ref="D55:F55" si="38">D6/D$3</f>
        <v>0.4783626046</v>
      </c>
      <c r="E55" s="88">
        <f t="shared" si="38"/>
        <v>0.4939417311</v>
      </c>
      <c r="F55" s="88">
        <f t="shared" si="38"/>
        <v>0.5260484623</v>
      </c>
    </row>
    <row r="56" ht="14.25" customHeight="1">
      <c r="A56" s="1"/>
      <c r="B56" s="35"/>
      <c r="C56" s="90" t="str">
        <f t="shared" si="35"/>
        <v>4. Kapitał z emisji opcji dla kadry zarządzającej</v>
      </c>
      <c r="D56" s="88">
        <f t="shared" ref="D56:F56" si="39">D7/D$3</f>
        <v>0.006656625696</v>
      </c>
      <c r="E56" s="88">
        <f t="shared" si="39"/>
        <v>0</v>
      </c>
      <c r="F56" s="88">
        <f t="shared" si="39"/>
        <v>0</v>
      </c>
    </row>
    <row r="57" ht="14.25" customHeight="1">
      <c r="A57" s="1"/>
      <c r="B57" s="35"/>
      <c r="C57" s="90" t="str">
        <f t="shared" si="35"/>
        <v>5. Pozostały kapitał rezerwowy</v>
      </c>
      <c r="D57" s="88">
        <f t="shared" ref="D57:F57" si="40">D8/D$3</f>
        <v>0.1155159893</v>
      </c>
      <c r="E57" s="88">
        <f t="shared" si="40"/>
        <v>0.113017192</v>
      </c>
      <c r="F57" s="88">
        <f t="shared" si="40"/>
        <v>0.1058364399</v>
      </c>
    </row>
    <row r="58" ht="14.25" customHeight="1">
      <c r="A58" s="1"/>
      <c r="B58" s="35"/>
      <c r="C58" s="90" t="str">
        <f t="shared" si="35"/>
        <v>6. Zyski zatrzymane</v>
      </c>
      <c r="D58" s="88">
        <f t="shared" ref="D58:F58" si="41">D9/D$3</f>
        <v>0.06514079772</v>
      </c>
      <c r="E58" s="88">
        <f t="shared" si="41"/>
        <v>0.0598362899</v>
      </c>
      <c r="F58" s="88">
        <f t="shared" si="41"/>
        <v>0.05603448276</v>
      </c>
    </row>
    <row r="59" ht="14.25" customHeight="1">
      <c r="A59" s="1"/>
      <c r="B59" s="35"/>
      <c r="C59" s="90" t="str">
        <f t="shared" si="35"/>
        <v>7. Zysk netto</v>
      </c>
      <c r="D59" s="88">
        <f t="shared" ref="D59:F59" si="42">D10/D$3</f>
        <v>0.07853473548</v>
      </c>
      <c r="E59" s="88">
        <f t="shared" si="42"/>
        <v>0.09658398229</v>
      </c>
      <c r="F59" s="88">
        <f t="shared" si="42"/>
        <v>0.09049394222</v>
      </c>
    </row>
    <row r="60" ht="14.25" customHeight="1">
      <c r="A60" s="1"/>
      <c r="B60" s="35"/>
      <c r="C60" s="89" t="str">
        <f t="shared" si="35"/>
        <v>II. Zobowiązania długoterminowe</v>
      </c>
      <c r="D60" s="87">
        <f t="shared" ref="D60:F60" si="43">D11/D$11</f>
        <v>1</v>
      </c>
      <c r="E60" s="87">
        <f t="shared" si="43"/>
        <v>1</v>
      </c>
      <c r="F60" s="87">
        <f t="shared" si="43"/>
        <v>1</v>
      </c>
    </row>
    <row r="61" ht="14.25" customHeight="1">
      <c r="A61" s="1"/>
      <c r="B61" s="35"/>
      <c r="C61" s="90" t="str">
        <f t="shared" si="35"/>
        <v>1. Kredyty i pożyczki</v>
      </c>
      <c r="D61" s="88">
        <f t="shared" ref="D61:F61" si="44">D12/D$11</f>
        <v>0.8824212041</v>
      </c>
      <c r="E61" s="88">
        <f t="shared" si="44"/>
        <v>0</v>
      </c>
      <c r="F61" s="88">
        <f t="shared" si="44"/>
        <v>0</v>
      </c>
    </row>
    <row r="62" ht="14.25" customHeight="1">
      <c r="A62" s="1"/>
      <c r="B62" s="35"/>
      <c r="C62" s="90" t="str">
        <f t="shared" si="35"/>
        <v>2. Rezerwa z tytułu odroczonego podatku dochodowego</v>
      </c>
      <c r="D62" s="88">
        <f t="shared" ref="D62:F62" si="45">D13/D$11</f>
        <v>0.03128626468</v>
      </c>
      <c r="E62" s="88">
        <f t="shared" si="45"/>
        <v>0.2326883096</v>
      </c>
      <c r="F62" s="88">
        <f t="shared" si="45"/>
        <v>0.2551020408</v>
      </c>
    </row>
    <row r="63" ht="14.25" customHeight="1">
      <c r="A63" s="1"/>
      <c r="B63" s="35"/>
      <c r="C63" s="90" t="str">
        <f t="shared" si="35"/>
        <v>3. Zobowiązania długoterminowe inne</v>
      </c>
      <c r="D63" s="88">
        <f t="shared" ref="D63:F63" si="46">D14/D$11</f>
        <v>0.07744975166</v>
      </c>
      <c r="E63" s="88">
        <f t="shared" si="46"/>
        <v>0.7001439309</v>
      </c>
      <c r="F63" s="88">
        <f t="shared" si="46"/>
        <v>0.6751152074</v>
      </c>
    </row>
    <row r="64" ht="14.25" customHeight="1">
      <c r="A64" s="1"/>
      <c r="B64" s="35"/>
      <c r="C64" s="90" t="str">
        <f t="shared" si="35"/>
        <v>4. Rezerwa na świadczenia pracownicze</v>
      </c>
      <c r="D64" s="88">
        <f t="shared" ref="D64:F64" si="47">D15/D$11</f>
        <v>0.008842779557</v>
      </c>
      <c r="E64" s="88">
        <f t="shared" si="47"/>
        <v>0.06716775948</v>
      </c>
      <c r="F64" s="88">
        <f t="shared" si="47"/>
        <v>0.06978275181</v>
      </c>
    </row>
    <row r="65" ht="14.25" customHeight="1">
      <c r="A65" s="1"/>
      <c r="B65" s="35"/>
      <c r="C65" s="89" t="str">
        <f t="shared" si="35"/>
        <v>III. Zobowiązania krótkoterminowe</v>
      </c>
      <c r="D65" s="87">
        <f t="shared" ref="D65:F65" si="48">D16/D$16</f>
        <v>1</v>
      </c>
      <c r="E65" s="87">
        <f t="shared" si="48"/>
        <v>1</v>
      </c>
      <c r="F65" s="87">
        <f t="shared" si="48"/>
        <v>1</v>
      </c>
    </row>
    <row r="66" ht="14.25" customHeight="1">
      <c r="A66" s="1"/>
      <c r="B66" s="35"/>
      <c r="C66" s="90" t="str">
        <f t="shared" si="35"/>
        <v>1. Kredyty i pożyczki</v>
      </c>
      <c r="D66" s="88">
        <f t="shared" ref="D66:F66" si="49">D17/D$16</f>
        <v>0.2145066898</v>
      </c>
      <c r="E66" s="88">
        <f t="shared" si="49"/>
        <v>0.4670243633</v>
      </c>
      <c r="F66" s="88">
        <f t="shared" si="49"/>
        <v>0.4720014861</v>
      </c>
    </row>
    <row r="67" ht="14.25" customHeight="1">
      <c r="A67" s="1"/>
      <c r="B67" s="35"/>
      <c r="C67" s="90" t="str">
        <f t="shared" si="35"/>
        <v>2. Zobowiązania handlowe</v>
      </c>
      <c r="D67" s="88">
        <f t="shared" ref="D67:F67" si="50">D18/D$16</f>
        <v>0.6793631402</v>
      </c>
      <c r="E67" s="88">
        <f t="shared" si="50"/>
        <v>0.461014139</v>
      </c>
      <c r="F67" s="88">
        <f t="shared" si="50"/>
        <v>0.4357468678</v>
      </c>
    </row>
    <row r="68" ht="14.25" customHeight="1">
      <c r="A68" s="1"/>
      <c r="B68" s="35"/>
      <c r="C68" s="90" t="str">
        <f t="shared" si="35"/>
        <v>3. Zobowiązania z tytułu podatku dochodowego</v>
      </c>
      <c r="D68" s="88">
        <f t="shared" ref="D68:F68" si="51">D19/D$16</f>
        <v>0.0008867169796</v>
      </c>
      <c r="E68" s="88">
        <f t="shared" si="51"/>
        <v>0.001024731728</v>
      </c>
      <c r="F68" s="88">
        <f t="shared" si="51"/>
        <v>0.000970092262</v>
      </c>
    </row>
    <row r="69" ht="14.25" customHeight="1">
      <c r="A69" s="1"/>
      <c r="B69" s="35"/>
      <c r="C69" s="90" t="str">
        <f t="shared" si="35"/>
        <v>4. Pozostałe zobowiązania oraz inne rezerwy krótkoterminowe</v>
      </c>
      <c r="D69" s="88">
        <f t="shared" ref="D69:F69" si="52">D20/D$16</f>
        <v>0.1037852963</v>
      </c>
      <c r="E69" s="88">
        <f t="shared" si="52"/>
        <v>0.07008474186</v>
      </c>
      <c r="F69" s="88">
        <f t="shared" si="52"/>
        <v>0.09112675184</v>
      </c>
    </row>
    <row r="70" ht="14.25" customHeight="1">
      <c r="A70" s="1"/>
      <c r="B70" s="40"/>
      <c r="C70" s="90" t="str">
        <f t="shared" si="35"/>
        <v>5. Rezerwa na świadczenia pracownicze</v>
      </c>
      <c r="D70" s="88">
        <f t="shared" ref="D70:F70" si="53">D21/D$16</f>
        <v>0.001458156811</v>
      </c>
      <c r="E70" s="88">
        <f t="shared" si="53"/>
        <v>0.000852024133</v>
      </c>
      <c r="F70" s="88">
        <f t="shared" si="53"/>
        <v>0.0001651220871</v>
      </c>
    </row>
    <row r="71" ht="14.25" customHeight="1">
      <c r="A71" s="1"/>
    </row>
    <row r="72" ht="14.25" customHeight="1">
      <c r="A72" s="1"/>
    </row>
    <row r="73" ht="14.25" customHeight="1">
      <c r="A73" s="1"/>
      <c r="B73" s="42" t="s">
        <v>106</v>
      </c>
      <c r="C73" s="43"/>
      <c r="D73" s="91">
        <v>2020.0</v>
      </c>
      <c r="E73" s="91">
        <v>2021.0</v>
      </c>
    </row>
    <row r="74" ht="14.25" customHeight="1">
      <c r="A74" s="1"/>
      <c r="B74" s="35"/>
      <c r="C74" s="92" t="str">
        <f t="shared" ref="C74:C93" si="55">C30</f>
        <v>I. Kapitał ( fundusz) własny</v>
      </c>
      <c r="D74" s="93">
        <f t="shared" ref="D74:E74" si="54">(E3-$D3)/ABS($D3)</f>
        <v>0.08100911756</v>
      </c>
      <c r="E74" s="93">
        <f t="shared" si="54"/>
        <v>0.1543530298</v>
      </c>
    </row>
    <row r="75" ht="14.25" customHeight="1">
      <c r="A75" s="1"/>
      <c r="B75" s="35"/>
      <c r="C75" s="94" t="str">
        <f t="shared" si="55"/>
        <v>1. Kapitał podstawowy</v>
      </c>
      <c r="D75" s="95">
        <f t="shared" ref="D75:E75" si="56">(E4-$D4)/ABS($D4)</f>
        <v>0</v>
      </c>
      <c r="E75" s="95">
        <f t="shared" si="56"/>
        <v>0</v>
      </c>
    </row>
    <row r="76" ht="14.25" customHeight="1">
      <c r="A76" s="1"/>
      <c r="B76" s="35"/>
      <c r="C76" s="94" t="str">
        <f t="shared" si="55"/>
        <v>2. Kapitał zapasowy ze sprzedaży akcji powyżej ceny
nominalnej</v>
      </c>
      <c r="D76" s="95">
        <f t="shared" ref="D76:E76" si="57">(E5-$D5)/ABS($D5)</f>
        <v>0</v>
      </c>
      <c r="E76" s="95">
        <f t="shared" si="57"/>
        <v>0</v>
      </c>
    </row>
    <row r="77" ht="14.25" customHeight="1">
      <c r="A77" s="1"/>
      <c r="B77" s="35"/>
      <c r="C77" s="94" t="str">
        <f t="shared" si="55"/>
        <v>3. Kapitał zapasowy</v>
      </c>
      <c r="D77" s="95">
        <f t="shared" ref="D77:E77" si="58">(E6-$D6)/ABS($D6)</f>
        <v>0.1162150006</v>
      </c>
      <c r="E77" s="95">
        <f t="shared" si="58"/>
        <v>0.2694253908</v>
      </c>
    </row>
    <row r="78" ht="14.25" customHeight="1">
      <c r="A78" s="1"/>
      <c r="B78" s="35"/>
      <c r="C78" s="94" t="str">
        <f t="shared" si="55"/>
        <v>4. Kapitał z emisji opcji dla kadry zarządzającej</v>
      </c>
      <c r="D78" s="95">
        <f t="shared" ref="D78:E78" si="59">(E7-$D7)/ABS($D7)</f>
        <v>-1</v>
      </c>
      <c r="E78" s="95">
        <f t="shared" si="59"/>
        <v>-1</v>
      </c>
    </row>
    <row r="79" ht="14.25" customHeight="1">
      <c r="A79" s="1"/>
      <c r="B79" s="35"/>
      <c r="C79" s="94" t="str">
        <f t="shared" si="55"/>
        <v>5. Pozostały kapitał rezerwowy</v>
      </c>
      <c r="D79" s="95">
        <f t="shared" ref="D79:E79" si="60">(E8-$D8)/ABS($D8)</f>
        <v>0.05762514552</v>
      </c>
      <c r="E79" s="95">
        <f t="shared" si="60"/>
        <v>0.05762514552</v>
      </c>
    </row>
    <row r="80" ht="14.25" customHeight="1">
      <c r="A80" s="1"/>
      <c r="B80" s="35"/>
      <c r="C80" s="94" t="str">
        <f t="shared" si="55"/>
        <v>6. Zyski zatrzymane</v>
      </c>
      <c r="D80" s="95">
        <f t="shared" ref="D80:E80" si="61">(E9-$D9)/ABS($D9)</f>
        <v>-0.007018992568</v>
      </c>
      <c r="E80" s="95">
        <f t="shared" si="61"/>
        <v>-0.007018992568</v>
      </c>
    </row>
    <row r="81" ht="14.25" customHeight="1">
      <c r="A81" s="1"/>
      <c r="B81" s="35"/>
      <c r="C81" s="94" t="str">
        <f t="shared" si="55"/>
        <v>7. Zysk netto</v>
      </c>
      <c r="D81" s="95">
        <f t="shared" ref="D81:E81" si="62">(E10-$D10)/ABS($D10)</f>
        <v>0.3294520548</v>
      </c>
      <c r="E81" s="95">
        <f t="shared" si="62"/>
        <v>0.3301369863</v>
      </c>
    </row>
    <row r="82" ht="14.25" customHeight="1">
      <c r="A82" s="1"/>
      <c r="B82" s="35"/>
      <c r="C82" s="92" t="str">
        <f t="shared" si="55"/>
        <v>II. Zobowiązania długoterminowe</v>
      </c>
      <c r="D82" s="93">
        <f t="shared" ref="D82:E82" si="63">(E11-$D11)/ABS($D11)</f>
        <v>-0.854871652</v>
      </c>
      <c r="E82" s="93">
        <f t="shared" si="63"/>
        <v>-0.858979715</v>
      </c>
    </row>
    <row r="83" ht="14.25" customHeight="1">
      <c r="A83" s="1"/>
      <c r="B83" s="35"/>
      <c r="C83" s="94" t="str">
        <f t="shared" si="55"/>
        <v>1. Kredyty i pożyczki</v>
      </c>
      <c r="D83" s="95">
        <f t="shared" ref="D83:E83" si="64">(E12-$D12)/ABS($D12)</f>
        <v>-1</v>
      </c>
      <c r="E83" s="95">
        <f t="shared" si="64"/>
        <v>-1</v>
      </c>
    </row>
    <row r="84" ht="14.25" customHeight="1">
      <c r="A84" s="1"/>
      <c r="B84" s="35"/>
      <c r="C84" s="94" t="str">
        <f t="shared" si="55"/>
        <v>2. Rezerwa z tytułu odroczonego podatku dochodowego</v>
      </c>
      <c r="D84" s="95">
        <f t="shared" ref="D84:E84" si="65">(E13-$D13)/ABS($D13)</f>
        <v>0.0793768546</v>
      </c>
      <c r="E84" s="95">
        <f t="shared" si="65"/>
        <v>0.149851632</v>
      </c>
    </row>
    <row r="85" ht="14.25" customHeight="1">
      <c r="A85" s="1"/>
      <c r="B85" s="35"/>
      <c r="C85" s="94" t="str">
        <f t="shared" si="55"/>
        <v>3. Zobowiązania długoterminowe inne</v>
      </c>
      <c r="D85" s="95">
        <f t="shared" ref="D85:E85" si="66">(E14-$D14)/ABS($D14)</f>
        <v>0.3119568475</v>
      </c>
      <c r="E85" s="95">
        <f t="shared" si="66"/>
        <v>0.2292478274</v>
      </c>
    </row>
    <row r="86" ht="14.25" customHeight="1">
      <c r="A86" s="1"/>
      <c r="B86" s="35"/>
      <c r="C86" s="94" t="str">
        <f t="shared" si="55"/>
        <v>4. Rezerwa na świadczenia pracownicze</v>
      </c>
      <c r="D86" s="95">
        <f t="shared" ref="D86:E86" si="67">(E15-$D15)/ABS($D15)</f>
        <v>0.1023622047</v>
      </c>
      <c r="E86" s="95">
        <f t="shared" si="67"/>
        <v>0.1128608924</v>
      </c>
    </row>
    <row r="87" ht="14.25" customHeight="1">
      <c r="A87" s="1"/>
      <c r="B87" s="35"/>
      <c r="C87" s="94" t="str">
        <f t="shared" si="55"/>
        <v>III. Zobowiązania krótkoterminowe</v>
      </c>
      <c r="D87" s="95">
        <f t="shared" ref="D87:E87" si="68">(E16-$D16)/ABS($D16)</f>
        <v>0.7114031804</v>
      </c>
      <c r="E87" s="95">
        <f t="shared" si="68"/>
        <v>0.9093578199</v>
      </c>
    </row>
    <row r="88" ht="14.25" customHeight="1">
      <c r="A88" s="1"/>
      <c r="B88" s="35"/>
      <c r="C88" s="92" t="str">
        <f t="shared" si="55"/>
        <v>1. Kredyty i pożyczki</v>
      </c>
      <c r="D88" s="93">
        <f t="shared" ref="D88:E88" si="69">(E17-$D17)/ABS($D17)</f>
        <v>2.726070182</v>
      </c>
      <c r="E88" s="93">
        <f t="shared" si="69"/>
        <v>3.201359544</v>
      </c>
    </row>
    <row r="89" ht="14.25" customHeight="1">
      <c r="A89" s="1"/>
      <c r="B89" s="35"/>
      <c r="C89" s="94" t="str">
        <f t="shared" si="55"/>
        <v>2. Zobowiązania handlowe</v>
      </c>
      <c r="D89" s="95">
        <f t="shared" ref="D89:E89" si="70">(E18-$D18)/ABS($D18)</f>
        <v>0.1613539461</v>
      </c>
      <c r="E89" s="95">
        <f t="shared" si="70"/>
        <v>0.2246715201</v>
      </c>
    </row>
    <row r="90" ht="14.25" customHeight="1">
      <c r="A90" s="1"/>
      <c r="B90" s="35"/>
      <c r="C90" s="94" t="str">
        <f t="shared" si="55"/>
        <v>3. Zobowiązania z tytułu podatku dochodowego</v>
      </c>
      <c r="D90" s="95">
        <f t="shared" ref="D90:E90" si="71">(E19-$D19)/ABS($D19)</f>
        <v>0.9777777778</v>
      </c>
      <c r="E90" s="95">
        <f t="shared" si="71"/>
        <v>1.088888889</v>
      </c>
    </row>
    <row r="91" ht="14.25" customHeight="1">
      <c r="A91" s="1"/>
      <c r="B91" s="35"/>
      <c r="C91" s="94" t="str">
        <f t="shared" si="55"/>
        <v>4. Pozostałe zobowiązania oraz inne rezerwy krótkoterminowe</v>
      </c>
      <c r="D91" s="95">
        <f t="shared" ref="D91:E91" si="72">(E20-$D20)/ABS($D20)</f>
        <v>0.155686349</v>
      </c>
      <c r="E91" s="95">
        <f t="shared" si="72"/>
        <v>0.6764761724</v>
      </c>
    </row>
    <row r="92" ht="14.25" customHeight="1">
      <c r="A92" s="1"/>
      <c r="B92" s="35"/>
      <c r="C92" s="94" t="str">
        <f t="shared" si="55"/>
        <v>5. Rezerwa na świadczenia pracownicze</v>
      </c>
      <c r="D92" s="95">
        <f t="shared" ref="D92:E92" si="73">(E21-$D21)/ABS($D21)</f>
        <v>0</v>
      </c>
      <c r="E92" s="95">
        <f t="shared" si="73"/>
        <v>-0.7837837838</v>
      </c>
    </row>
    <row r="93" ht="14.25" customHeight="1">
      <c r="A93" s="1"/>
      <c r="B93" s="40"/>
      <c r="C93" s="92" t="str">
        <f t="shared" si="55"/>
        <v>Pasywa razem</v>
      </c>
      <c r="D93" s="93">
        <f t="shared" ref="D93:E93" si="74">(E22-$D22)/ABS($D22)</f>
        <v>0.03147499658</v>
      </c>
      <c r="E93" s="93">
        <f t="shared" si="74"/>
        <v>0.1225765026</v>
      </c>
    </row>
    <row r="94" ht="14.25" customHeight="1">
      <c r="A94" s="1"/>
    </row>
    <row r="95" ht="14.25" customHeight="1">
      <c r="A95" s="1"/>
    </row>
    <row r="96" ht="14.25" customHeight="1">
      <c r="A96" s="1"/>
    </row>
    <row r="97" ht="14.25" customHeight="1">
      <c r="A97" s="1"/>
      <c r="B97" s="86" t="s">
        <v>46</v>
      </c>
      <c r="C97" s="43"/>
      <c r="D97" s="91">
        <v>2020.0</v>
      </c>
      <c r="E97" s="91">
        <v>2021.0</v>
      </c>
    </row>
    <row r="98" ht="14.25" customHeight="1">
      <c r="A98" s="1"/>
      <c r="B98" s="35"/>
      <c r="C98" s="92" t="str">
        <f t="shared" ref="C98:C117" si="76">C3</f>
        <v>I. Kapitał ( fundusz) własny</v>
      </c>
      <c r="D98" s="93">
        <f t="shared" ref="D98:E98" si="75">E3/$D3</f>
        <v>1.081009118</v>
      </c>
      <c r="E98" s="93">
        <f t="shared" si="75"/>
        <v>1.15435303</v>
      </c>
    </row>
    <row r="99" ht="14.25" customHeight="1">
      <c r="A99" s="1"/>
      <c r="B99" s="35"/>
      <c r="C99" s="94" t="str">
        <f t="shared" si="76"/>
        <v>1. Kapitał podstawowy</v>
      </c>
      <c r="D99" s="95">
        <f t="shared" ref="D99:E99" si="77">E4/$D4</f>
        <v>1</v>
      </c>
      <c r="E99" s="95">
        <f t="shared" si="77"/>
        <v>1</v>
      </c>
    </row>
    <row r="100" ht="14.25" customHeight="1">
      <c r="A100" s="1"/>
      <c r="B100" s="35"/>
      <c r="C100" s="94" t="str">
        <f t="shared" si="76"/>
        <v>2. Kapitał zapasowy ze sprzedaży akcji powyżej ceny
nominalnej</v>
      </c>
      <c r="D100" s="95">
        <f t="shared" ref="D100:E100" si="78">E5/$D5</f>
        <v>1</v>
      </c>
      <c r="E100" s="95">
        <f t="shared" si="78"/>
        <v>1</v>
      </c>
    </row>
    <row r="101" ht="14.25" customHeight="1">
      <c r="A101" s="1"/>
      <c r="B101" s="35"/>
      <c r="C101" s="94" t="str">
        <f t="shared" si="76"/>
        <v>3. Kapitał zapasowy</v>
      </c>
      <c r="D101" s="95">
        <f t="shared" ref="D101:E101" si="79">E6/$D6</f>
        <v>1.116215001</v>
      </c>
      <c r="E101" s="95">
        <f t="shared" si="79"/>
        <v>1.269425391</v>
      </c>
    </row>
    <row r="102" ht="14.25" customHeight="1">
      <c r="A102" s="1"/>
      <c r="B102" s="35"/>
      <c r="C102" s="94" t="str">
        <f t="shared" si="76"/>
        <v>4. Kapitał z emisji opcji dla kadry zarządzającej</v>
      </c>
      <c r="D102" s="95">
        <f t="shared" ref="D102:E102" si="80">E7/$D7</f>
        <v>0</v>
      </c>
      <c r="E102" s="95">
        <f t="shared" si="80"/>
        <v>0</v>
      </c>
    </row>
    <row r="103" ht="14.25" customHeight="1">
      <c r="A103" s="1"/>
      <c r="B103" s="35"/>
      <c r="C103" s="94" t="str">
        <f t="shared" si="76"/>
        <v>5. Pozostały kapitał rezerwowy</v>
      </c>
      <c r="D103" s="95">
        <f t="shared" ref="D103:E103" si="81">E8/$D8</f>
        <v>1.057625146</v>
      </c>
      <c r="E103" s="95">
        <f t="shared" si="81"/>
        <v>1.057625146</v>
      </c>
    </row>
    <row r="104" ht="14.25" customHeight="1">
      <c r="A104" s="1"/>
      <c r="B104" s="35"/>
      <c r="C104" s="94" t="str">
        <f t="shared" si="76"/>
        <v>6. Zyski zatrzymane</v>
      </c>
      <c r="D104" s="95">
        <f t="shared" ref="D104:E104" si="82">E9/$D9</f>
        <v>0.9929810074</v>
      </c>
      <c r="E104" s="95">
        <f t="shared" si="82"/>
        <v>0.9929810074</v>
      </c>
    </row>
    <row r="105" ht="14.25" customHeight="1">
      <c r="A105" s="1"/>
      <c r="B105" s="35"/>
      <c r="C105" s="94" t="str">
        <f t="shared" si="76"/>
        <v>7. Zysk netto</v>
      </c>
      <c r="D105" s="95">
        <f t="shared" ref="D105:E105" si="83">E10/$D10</f>
        <v>1.329452055</v>
      </c>
      <c r="E105" s="95">
        <f t="shared" si="83"/>
        <v>1.330136986</v>
      </c>
    </row>
    <row r="106" ht="14.25" customHeight="1">
      <c r="A106" s="1"/>
      <c r="B106" s="35"/>
      <c r="C106" s="92" t="str">
        <f t="shared" si="76"/>
        <v>II. Zobowiązania długoterminowe</v>
      </c>
      <c r="D106" s="93">
        <f t="shared" ref="D106:E106" si="84">E11/$D11</f>
        <v>0.145128348</v>
      </c>
      <c r="E106" s="93">
        <f t="shared" si="84"/>
        <v>0.141020285</v>
      </c>
    </row>
    <row r="107" ht="14.25" customHeight="1">
      <c r="A107" s="1"/>
      <c r="B107" s="35"/>
      <c r="C107" s="94" t="str">
        <f t="shared" si="76"/>
        <v>1. Kredyty i pożyczki</v>
      </c>
      <c r="D107" s="95">
        <f t="shared" ref="D107:E107" si="85">E12/$D12</f>
        <v>0</v>
      </c>
      <c r="E107" s="95">
        <f t="shared" si="85"/>
        <v>0</v>
      </c>
    </row>
    <row r="108" ht="14.25" customHeight="1">
      <c r="A108" s="1"/>
      <c r="B108" s="35"/>
      <c r="C108" s="94" t="str">
        <f t="shared" si="76"/>
        <v>2. Rezerwa z tytułu odroczonego podatku dochodowego</v>
      </c>
      <c r="D108" s="95">
        <f t="shared" ref="D108:E108" si="86">E13/$D13</f>
        <v>1.079376855</v>
      </c>
      <c r="E108" s="95">
        <f t="shared" si="86"/>
        <v>1.149851632</v>
      </c>
    </row>
    <row r="109" ht="14.25" customHeight="1">
      <c r="A109" s="1"/>
      <c r="B109" s="35"/>
      <c r="C109" s="94" t="str">
        <f t="shared" si="76"/>
        <v>3. Zobowiązania długoterminowe inne</v>
      </c>
      <c r="D109" s="95">
        <f t="shared" ref="D109:E109" si="87">E14/$D14</f>
        <v>1.311956847</v>
      </c>
      <c r="E109" s="95">
        <f t="shared" si="87"/>
        <v>1.229247827</v>
      </c>
    </row>
    <row r="110" ht="14.25" customHeight="1">
      <c r="A110" s="1"/>
      <c r="B110" s="35"/>
      <c r="C110" s="94" t="str">
        <f t="shared" si="76"/>
        <v>4. Rezerwa na świadczenia pracownicze</v>
      </c>
      <c r="D110" s="95">
        <f t="shared" ref="D110:E110" si="88">E15/$D15</f>
        <v>1.102362205</v>
      </c>
      <c r="E110" s="95">
        <f t="shared" si="88"/>
        <v>1.112860892</v>
      </c>
    </row>
    <row r="111" ht="14.25" customHeight="1">
      <c r="A111" s="1"/>
      <c r="B111" s="35"/>
      <c r="C111" s="92" t="str">
        <f t="shared" si="76"/>
        <v>III. Zobowiązania krótkoterminowe</v>
      </c>
      <c r="D111" s="93">
        <f t="shared" ref="D111:E111" si="89">E16/$D16</f>
        <v>1.71140318</v>
      </c>
      <c r="E111" s="93">
        <f t="shared" si="89"/>
        <v>1.90935782</v>
      </c>
    </row>
    <row r="112" ht="14.25" customHeight="1">
      <c r="A112" s="1"/>
      <c r="B112" s="35"/>
      <c r="C112" s="94" t="str">
        <f t="shared" si="76"/>
        <v>1. Kredyty i pożyczki</v>
      </c>
      <c r="D112" s="95">
        <f t="shared" ref="D112:E112" si="90">E17/$D17</f>
        <v>3.726070182</v>
      </c>
      <c r="E112" s="95">
        <f t="shared" si="90"/>
        <v>4.201359544</v>
      </c>
    </row>
    <row r="113" ht="14.25" customHeight="1">
      <c r="A113" s="1"/>
      <c r="B113" s="35"/>
      <c r="C113" s="94" t="str">
        <f t="shared" si="76"/>
        <v>2. Zobowiązania handlowe</v>
      </c>
      <c r="D113" s="95">
        <f t="shared" ref="D113:E113" si="91">E18/$D18</f>
        <v>1.161353946</v>
      </c>
      <c r="E113" s="95">
        <f t="shared" si="91"/>
        <v>1.22467152</v>
      </c>
    </row>
    <row r="114" ht="14.25" customHeight="1">
      <c r="A114" s="1"/>
      <c r="B114" s="35"/>
      <c r="C114" s="94" t="str">
        <f t="shared" si="76"/>
        <v>3. Zobowiązania z tytułu podatku dochodowego</v>
      </c>
      <c r="D114" s="95">
        <f t="shared" ref="D114:E114" si="92">E19/$D19</f>
        <v>1.977777778</v>
      </c>
      <c r="E114" s="95">
        <f t="shared" si="92"/>
        <v>2.088888889</v>
      </c>
    </row>
    <row r="115" ht="14.25" customHeight="1">
      <c r="A115" s="1"/>
      <c r="B115" s="35"/>
      <c r="C115" s="94" t="str">
        <f t="shared" si="76"/>
        <v>4. Pozostałe zobowiązania oraz inne rezerwy krótkoterminowe</v>
      </c>
      <c r="D115" s="95">
        <f t="shared" ref="D115:E115" si="93">E20/$D20</f>
        <v>1.155686349</v>
      </c>
      <c r="E115" s="95">
        <f t="shared" si="93"/>
        <v>1.676476172</v>
      </c>
    </row>
    <row r="116" ht="14.25" customHeight="1">
      <c r="A116" s="1"/>
      <c r="B116" s="35"/>
      <c r="C116" s="94" t="str">
        <f t="shared" si="76"/>
        <v>5. Rezerwa na świadczenia pracownicze</v>
      </c>
      <c r="D116" s="95">
        <f t="shared" ref="D116:E116" si="94">E21/$D21</f>
        <v>1</v>
      </c>
      <c r="E116" s="95">
        <f t="shared" si="94"/>
        <v>0.2162162162</v>
      </c>
    </row>
    <row r="117" ht="14.25" customHeight="1">
      <c r="A117" s="1"/>
      <c r="B117" s="40"/>
      <c r="C117" s="92" t="str">
        <f t="shared" si="76"/>
        <v>Pasywa razem</v>
      </c>
      <c r="D117" s="93">
        <f t="shared" ref="D117:E117" si="95">E22/$D22</f>
        <v>1.031474997</v>
      </c>
      <c r="E117" s="93">
        <f t="shared" si="95"/>
        <v>1.122576503</v>
      </c>
    </row>
    <row r="118" ht="14.25" customHeight="1">
      <c r="A118" s="1"/>
      <c r="B118" s="1"/>
    </row>
    <row r="119" ht="14.25" customHeight="1">
      <c r="A119" s="1"/>
      <c r="B119" s="1"/>
    </row>
    <row r="120" ht="14.25" customHeight="1">
      <c r="A120" s="1"/>
      <c r="B120" s="1"/>
    </row>
    <row r="121" ht="14.25" customHeight="1">
      <c r="A121" s="1"/>
      <c r="B121" s="33" t="s">
        <v>47</v>
      </c>
      <c r="C121" s="43"/>
      <c r="D121" s="91">
        <v>2020.0</v>
      </c>
      <c r="E121" s="91">
        <v>2021.0</v>
      </c>
    </row>
    <row r="122" ht="14.25" customHeight="1">
      <c r="A122" s="1"/>
      <c r="B122" s="35"/>
      <c r="C122" s="92" t="str">
        <f t="shared" ref="C122:C141" si="97">C3</f>
        <v>I. Kapitał ( fundusz) własny</v>
      </c>
      <c r="D122" s="93">
        <f t="shared" ref="D122:E122" si="96">E3/D3</f>
        <v>1.081009118</v>
      </c>
      <c r="E122" s="93">
        <f t="shared" si="96"/>
        <v>1.067847635</v>
      </c>
    </row>
    <row r="123" ht="14.25" customHeight="1">
      <c r="A123" s="1"/>
      <c r="B123" s="35"/>
      <c r="C123" s="94" t="str">
        <f t="shared" si="97"/>
        <v>1. Kapitał podstawowy</v>
      </c>
      <c r="D123" s="95">
        <f t="shared" ref="D123:E123" si="98">E4/D4</f>
        <v>1</v>
      </c>
      <c r="E123" s="95">
        <f t="shared" si="98"/>
        <v>1</v>
      </c>
    </row>
    <row r="124" ht="14.25" customHeight="1">
      <c r="A124" s="1"/>
      <c r="B124" s="35"/>
      <c r="C124" s="94" t="str">
        <f t="shared" si="97"/>
        <v>2. Kapitał zapasowy ze sprzedaży akcji powyżej ceny
nominalnej</v>
      </c>
      <c r="D124" s="95">
        <f t="shared" ref="D124:E124" si="99">E5/D5</f>
        <v>1</v>
      </c>
      <c r="E124" s="95">
        <f t="shared" si="99"/>
        <v>1</v>
      </c>
    </row>
    <row r="125" ht="14.25" customHeight="1">
      <c r="A125" s="1"/>
      <c r="B125" s="35"/>
      <c r="C125" s="94" t="str">
        <f t="shared" si="97"/>
        <v>3. Kapitał zapasowy</v>
      </c>
      <c r="D125" s="95">
        <f t="shared" ref="D125:E125" si="100">E6/D6</f>
        <v>1.116215001</v>
      </c>
      <c r="E125" s="95">
        <f t="shared" si="100"/>
        <v>1.137258853</v>
      </c>
    </row>
    <row r="126" ht="14.25" customHeight="1">
      <c r="A126" s="1"/>
      <c r="B126" s="35"/>
      <c r="C126" s="94" t="str">
        <f t="shared" si="97"/>
        <v>4. Kapitał z emisji opcji dla kadry zarządzającej</v>
      </c>
      <c r="D126" s="95">
        <f t="shared" ref="D126:D141" si="101">E7/D7</f>
        <v>0</v>
      </c>
      <c r="E126" s="96">
        <v>1.0</v>
      </c>
    </row>
    <row r="127" ht="14.25" customHeight="1">
      <c r="A127" s="1"/>
      <c r="B127" s="35"/>
      <c r="C127" s="94" t="str">
        <f t="shared" si="97"/>
        <v>5. Pozostały kapitał rezerwowy</v>
      </c>
      <c r="D127" s="95">
        <f t="shared" si="101"/>
        <v>1.057625146</v>
      </c>
      <c r="E127" s="95">
        <f t="shared" ref="E127:E130" si="102">F8/E8</f>
        <v>1</v>
      </c>
    </row>
    <row r="128" ht="14.25" customHeight="1">
      <c r="A128" s="1"/>
      <c r="B128" s="35"/>
      <c r="C128" s="94" t="str">
        <f t="shared" si="97"/>
        <v>6. Zyski zatrzymane</v>
      </c>
      <c r="D128" s="95">
        <f t="shared" si="101"/>
        <v>0.9929810074</v>
      </c>
      <c r="E128" s="95">
        <f t="shared" si="102"/>
        <v>1</v>
      </c>
    </row>
    <row r="129" ht="14.25" customHeight="1">
      <c r="A129" s="1"/>
      <c r="B129" s="35"/>
      <c r="C129" s="94" t="str">
        <f t="shared" si="97"/>
        <v>7. Zysk netto</v>
      </c>
      <c r="D129" s="95">
        <f t="shared" si="101"/>
        <v>1.329452055</v>
      </c>
      <c r="E129" s="95">
        <f t="shared" si="102"/>
        <v>1.000515198</v>
      </c>
    </row>
    <row r="130" ht="14.25" customHeight="1">
      <c r="A130" s="1"/>
      <c r="B130" s="35"/>
      <c r="C130" s="92" t="str">
        <f t="shared" si="97"/>
        <v>II. Zobowiązania długoterminowe</v>
      </c>
      <c r="D130" s="93">
        <f t="shared" si="101"/>
        <v>0.145128348</v>
      </c>
      <c r="E130" s="93">
        <f t="shared" si="102"/>
        <v>0.9716935871</v>
      </c>
    </row>
    <row r="131" ht="14.25" customHeight="1">
      <c r="A131" s="1"/>
      <c r="B131" s="35"/>
      <c r="C131" s="94" t="str">
        <f t="shared" si="97"/>
        <v>1. Kredyty i pożyczki</v>
      </c>
      <c r="D131" s="95">
        <f t="shared" si="101"/>
        <v>0</v>
      </c>
      <c r="E131" s="95">
        <f>1</f>
        <v>1</v>
      </c>
    </row>
    <row r="132" ht="14.25" customHeight="1">
      <c r="A132" s="1"/>
      <c r="B132" s="35"/>
      <c r="C132" s="94" t="str">
        <f t="shared" si="97"/>
        <v>2. Rezerwa z tytułu odroczonego podatku dochodowego</v>
      </c>
      <c r="D132" s="95">
        <f t="shared" si="101"/>
        <v>1.079376855</v>
      </c>
      <c r="E132" s="95">
        <f t="shared" ref="E132:E141" si="103">F13/E13</f>
        <v>1.065292096</v>
      </c>
    </row>
    <row r="133" ht="14.25" customHeight="1">
      <c r="A133" s="1"/>
      <c r="B133" s="35"/>
      <c r="C133" s="94" t="str">
        <f t="shared" si="97"/>
        <v>3. Zobowiązania długoterminowe inne</v>
      </c>
      <c r="D133" s="95">
        <f t="shared" si="101"/>
        <v>1.311956847</v>
      </c>
      <c r="E133" s="95">
        <f t="shared" si="103"/>
        <v>0.9369575148</v>
      </c>
    </row>
    <row r="134" ht="14.25" customHeight="1">
      <c r="A134" s="1"/>
      <c r="B134" s="35"/>
      <c r="C134" s="94" t="str">
        <f t="shared" si="97"/>
        <v>4. Rezerwa na świadczenia pracownicze</v>
      </c>
      <c r="D134" s="95">
        <f t="shared" si="101"/>
        <v>1.102362205</v>
      </c>
      <c r="E134" s="95">
        <f t="shared" si="103"/>
        <v>1.00952381</v>
      </c>
    </row>
    <row r="135" ht="14.25" customHeight="1">
      <c r="A135" s="1"/>
      <c r="B135" s="35"/>
      <c r="C135" s="92" t="str">
        <f t="shared" si="97"/>
        <v>III. Zobowiązania krótkoterminowe</v>
      </c>
      <c r="D135" s="93">
        <f t="shared" si="101"/>
        <v>1.71140318</v>
      </c>
      <c r="E135" s="93">
        <f t="shared" si="103"/>
        <v>1.115668033</v>
      </c>
    </row>
    <row r="136" ht="14.25" customHeight="1">
      <c r="A136" s="1"/>
      <c r="B136" s="35"/>
      <c r="C136" s="94" t="str">
        <f t="shared" si="97"/>
        <v>1. Kredyty i pożyczki</v>
      </c>
      <c r="D136" s="95">
        <f t="shared" si="101"/>
        <v>3.726070182</v>
      </c>
      <c r="E136" s="95">
        <f t="shared" si="103"/>
        <v>1.127557813</v>
      </c>
    </row>
    <row r="137" ht="14.25" customHeight="1">
      <c r="A137" s="1"/>
      <c r="B137" s="35"/>
      <c r="C137" s="94" t="str">
        <f t="shared" si="97"/>
        <v>2. Zobowiązania handlowe</v>
      </c>
      <c r="D137" s="95">
        <f t="shared" si="101"/>
        <v>1.161353946</v>
      </c>
      <c r="E137" s="95">
        <f t="shared" si="103"/>
        <v>1.05452048</v>
      </c>
    </row>
    <row r="138" ht="14.25" customHeight="1">
      <c r="A138" s="1"/>
      <c r="B138" s="35"/>
      <c r="C138" s="94" t="str">
        <f t="shared" si="97"/>
        <v>3. Zobowiązania z tytułu podatku dochodowego</v>
      </c>
      <c r="D138" s="95">
        <f t="shared" si="101"/>
        <v>1.977777778</v>
      </c>
      <c r="E138" s="95">
        <f t="shared" si="103"/>
        <v>1.056179775</v>
      </c>
    </row>
    <row r="139" ht="14.25" customHeight="1">
      <c r="A139" s="1"/>
      <c r="B139" s="35"/>
      <c r="C139" s="94" t="str">
        <f t="shared" si="97"/>
        <v>4. Pozostałe zobowiązania oraz inne rezerwy krótkoterminowe</v>
      </c>
      <c r="D139" s="95">
        <f t="shared" si="101"/>
        <v>1.155686349</v>
      </c>
      <c r="E139" s="95">
        <f t="shared" si="103"/>
        <v>1.450632495</v>
      </c>
    </row>
    <row r="140" ht="14.25" customHeight="1">
      <c r="A140" s="1"/>
      <c r="B140" s="35"/>
      <c r="C140" s="94" t="str">
        <f t="shared" si="97"/>
        <v>5. Rezerwa na świadczenia pracownicze</v>
      </c>
      <c r="D140" s="95">
        <f t="shared" si="101"/>
        <v>1</v>
      </c>
      <c r="E140" s="95">
        <f t="shared" si="103"/>
        <v>0.2162162162</v>
      </c>
    </row>
    <row r="141" ht="14.25" customHeight="1">
      <c r="A141" s="1"/>
      <c r="B141" s="40"/>
      <c r="C141" s="92" t="str">
        <f t="shared" si="97"/>
        <v>Pasywa razem</v>
      </c>
      <c r="D141" s="93">
        <f t="shared" si="101"/>
        <v>1.031474997</v>
      </c>
      <c r="E141" s="93">
        <f t="shared" si="103"/>
        <v>1.088321584</v>
      </c>
    </row>
    <row r="142" ht="14.25" customHeight="1">
      <c r="A142" s="1"/>
    </row>
    <row r="143" ht="14.25" customHeight="1">
      <c r="A143" s="1"/>
    </row>
    <row r="144" ht="14.25" customHeight="1">
      <c r="A144" s="1"/>
    </row>
    <row r="145" ht="14.25" customHeight="1">
      <c r="A145" s="1"/>
      <c r="C145" s="14" t="s">
        <v>48</v>
      </c>
    </row>
    <row r="146" ht="14.25" customHeight="1">
      <c r="A146" s="1"/>
      <c r="C146" s="97" t="s">
        <v>107</v>
      </c>
    </row>
    <row r="147" ht="14.25" customHeight="1">
      <c r="A147" s="1"/>
      <c r="C147" s="97" t="s">
        <v>108</v>
      </c>
    </row>
    <row r="148" ht="14.25" customHeight="1">
      <c r="A148" s="1"/>
      <c r="C148" s="97" t="s">
        <v>109</v>
      </c>
    </row>
    <row r="149" ht="14.25" customHeight="1">
      <c r="A149" s="1"/>
      <c r="C149" s="97" t="s">
        <v>110</v>
      </c>
    </row>
    <row r="150" ht="14.25" customHeight="1">
      <c r="A150" s="1"/>
      <c r="C150" s="97" t="s">
        <v>111</v>
      </c>
    </row>
    <row r="151" ht="14.25" customHeight="1">
      <c r="A151" s="1"/>
    </row>
    <row r="152" ht="14.25" customHeight="1">
      <c r="A152" s="1"/>
    </row>
    <row r="153" ht="14.25" customHeight="1">
      <c r="A153" s="1"/>
    </row>
    <row r="154" ht="14.25" customHeight="1">
      <c r="A154" s="1"/>
      <c r="B154" s="1"/>
    </row>
    <row r="155" ht="14.25" customHeight="1">
      <c r="A155" s="1"/>
      <c r="B155" s="1"/>
    </row>
    <row r="156" ht="14.25" customHeight="1">
      <c r="A156" s="1"/>
      <c r="B156" s="1"/>
    </row>
    <row r="157" ht="14.25" customHeight="1">
      <c r="A157" s="1"/>
      <c r="B157" s="1"/>
    </row>
    <row r="158" ht="14.25" customHeight="1">
      <c r="A158" s="1"/>
      <c r="B158" s="1"/>
    </row>
    <row r="159" ht="14.25" customHeight="1">
      <c r="A159" s="1"/>
      <c r="B159" s="1"/>
    </row>
    <row r="160" ht="14.25" customHeight="1">
      <c r="A160" s="1"/>
      <c r="B160" s="1"/>
    </row>
    <row r="161" ht="14.25" customHeight="1">
      <c r="A161" s="1"/>
      <c r="B161" s="1"/>
    </row>
    <row r="162" ht="14.25" customHeight="1">
      <c r="A162" s="1"/>
      <c r="B162" s="1"/>
    </row>
    <row r="163" ht="14.25" customHeight="1">
      <c r="A163" s="1"/>
      <c r="B163" s="1"/>
    </row>
    <row r="164" ht="14.25" customHeight="1">
      <c r="A164" s="1"/>
      <c r="B164" s="1"/>
    </row>
    <row r="165" ht="14.25" customHeight="1">
      <c r="A165" s="1"/>
      <c r="B165" s="1"/>
    </row>
    <row r="166" ht="14.25" customHeight="1">
      <c r="A166" s="1"/>
      <c r="B166" s="1"/>
    </row>
    <row r="167" ht="14.25" customHeight="1">
      <c r="A167" s="1"/>
      <c r="B167" s="1"/>
    </row>
    <row r="168" ht="14.25" customHeight="1">
      <c r="A168" s="1"/>
      <c r="B168" s="1"/>
    </row>
    <row r="169" ht="14.25" customHeight="1">
      <c r="A169" s="1"/>
      <c r="B169" s="1"/>
    </row>
    <row r="170" ht="14.25" customHeight="1">
      <c r="A170" s="1"/>
      <c r="B170" s="1"/>
    </row>
    <row r="171" ht="14.25" customHeight="1">
      <c r="A171" s="1"/>
      <c r="B171" s="1"/>
    </row>
    <row r="172" ht="14.25" customHeight="1">
      <c r="A172" s="1"/>
      <c r="B172" s="1"/>
    </row>
    <row r="173" ht="14.25" customHeight="1">
      <c r="A173" s="1"/>
      <c r="B173" s="1"/>
    </row>
    <row r="174" ht="14.25" customHeight="1">
      <c r="A174" s="1"/>
      <c r="B174" s="1"/>
    </row>
    <row r="175" ht="14.25" customHeight="1">
      <c r="A175" s="1"/>
      <c r="B175" s="1"/>
    </row>
    <row r="176" ht="14.25" customHeight="1">
      <c r="A176" s="1"/>
      <c r="B176" s="1"/>
    </row>
    <row r="177" ht="14.25" customHeight="1">
      <c r="A177" s="1"/>
      <c r="B177" s="1"/>
    </row>
    <row r="178" ht="14.25" customHeight="1">
      <c r="A178" s="1"/>
      <c r="B178" s="1"/>
    </row>
    <row r="179" ht="14.25" customHeight="1">
      <c r="A179" s="1"/>
      <c r="B179" s="1"/>
    </row>
    <row r="180" ht="14.25" customHeight="1">
      <c r="A180" s="1"/>
      <c r="B180" s="1"/>
    </row>
    <row r="181" ht="14.25" customHeight="1">
      <c r="A181" s="1"/>
      <c r="B181" s="1"/>
    </row>
    <row r="182" ht="14.25" customHeight="1">
      <c r="A182" s="1"/>
      <c r="B182" s="1"/>
    </row>
    <row r="183" ht="14.25" customHeight="1">
      <c r="A183" s="1"/>
      <c r="B183" s="1"/>
    </row>
    <row r="184" ht="14.25" customHeight="1">
      <c r="A184" s="1"/>
      <c r="B184" s="1"/>
    </row>
    <row r="185" ht="14.25" customHeight="1">
      <c r="A185" s="1"/>
      <c r="B185" s="1"/>
    </row>
    <row r="186" ht="14.25" customHeight="1">
      <c r="A186" s="1"/>
      <c r="B186" s="1"/>
    </row>
    <row r="187" ht="14.25" customHeight="1">
      <c r="A187" s="1"/>
      <c r="B187" s="1"/>
    </row>
    <row r="188" ht="14.25" customHeight="1">
      <c r="A188" s="1"/>
      <c r="B188" s="1"/>
    </row>
    <row r="189" ht="14.25" customHeight="1">
      <c r="A189" s="1"/>
      <c r="B189" s="1"/>
    </row>
    <row r="190" ht="14.25" customHeight="1">
      <c r="A190" s="1"/>
      <c r="B190" s="1"/>
    </row>
    <row r="191" ht="14.25" customHeight="1">
      <c r="A191" s="1"/>
      <c r="B191" s="1"/>
    </row>
    <row r="192" ht="14.25" customHeight="1">
      <c r="A192" s="1"/>
      <c r="B192" s="1"/>
    </row>
    <row r="193" ht="14.25" customHeight="1">
      <c r="A193" s="1"/>
      <c r="B193" s="1"/>
    </row>
    <row r="194" ht="14.25" customHeight="1">
      <c r="A194" s="1"/>
      <c r="B194" s="1"/>
    </row>
    <row r="195" ht="14.25" customHeight="1">
      <c r="A195" s="1"/>
      <c r="B195" s="1"/>
    </row>
    <row r="196" ht="14.25" customHeight="1">
      <c r="A196" s="1"/>
      <c r="B196" s="1"/>
    </row>
    <row r="197" ht="14.25" customHeight="1">
      <c r="A197" s="1"/>
      <c r="B197" s="1"/>
    </row>
    <row r="198" ht="14.25" customHeight="1">
      <c r="A198" s="1"/>
      <c r="B198" s="1"/>
    </row>
    <row r="199" ht="14.25" customHeight="1">
      <c r="A199" s="1"/>
      <c r="B199" s="1"/>
    </row>
    <row r="200" ht="14.25" customHeight="1">
      <c r="A200" s="1"/>
      <c r="B200" s="1"/>
    </row>
    <row r="201" ht="14.25" customHeight="1">
      <c r="A201" s="1"/>
      <c r="B201" s="1"/>
    </row>
    <row r="202" ht="14.25" customHeight="1">
      <c r="A202" s="1"/>
      <c r="B202" s="1"/>
    </row>
    <row r="203" ht="14.25" customHeight="1">
      <c r="A203" s="1"/>
      <c r="B203" s="1"/>
    </row>
    <row r="204" ht="14.25" customHeight="1">
      <c r="A204" s="1"/>
      <c r="B204" s="1"/>
    </row>
    <row r="205" ht="14.25" customHeight="1">
      <c r="A205" s="1"/>
      <c r="B205" s="1"/>
    </row>
    <row r="206" ht="14.25" customHeight="1">
      <c r="A206" s="1"/>
      <c r="B206" s="1"/>
    </row>
    <row r="207" ht="14.25" customHeight="1">
      <c r="A207" s="1"/>
      <c r="B207" s="1"/>
    </row>
    <row r="208" ht="14.25" customHeight="1">
      <c r="A208" s="1"/>
      <c r="B208" s="1"/>
    </row>
    <row r="209" ht="14.25" customHeight="1">
      <c r="A209" s="1"/>
      <c r="B209" s="1"/>
    </row>
    <row r="210" ht="14.25" customHeight="1">
      <c r="A210" s="1"/>
      <c r="B210" s="1"/>
    </row>
    <row r="211" ht="14.25" customHeight="1">
      <c r="A211" s="1"/>
      <c r="B211" s="1"/>
    </row>
    <row r="212" ht="14.25" customHeight="1">
      <c r="A212" s="1"/>
      <c r="B212" s="1"/>
    </row>
    <row r="213" ht="14.25" customHeight="1">
      <c r="A213" s="1"/>
      <c r="B213" s="1"/>
    </row>
    <row r="214" ht="14.25" customHeight="1">
      <c r="A214" s="1"/>
      <c r="B214" s="1"/>
    </row>
    <row r="215" ht="14.25" customHeight="1">
      <c r="A215" s="1"/>
      <c r="B215" s="1"/>
    </row>
    <row r="216" ht="14.25" customHeight="1">
      <c r="A216" s="1"/>
      <c r="B216" s="1"/>
    </row>
    <row r="217" ht="14.25" customHeight="1">
      <c r="A217" s="1"/>
      <c r="B217" s="1"/>
    </row>
    <row r="218" ht="14.25" customHeight="1">
      <c r="A218" s="1"/>
      <c r="B218" s="1"/>
    </row>
    <row r="219" ht="14.25" customHeight="1">
      <c r="A219" s="1"/>
      <c r="B219" s="1"/>
    </row>
    <row r="220" ht="14.25" customHeight="1">
      <c r="A220" s="1"/>
      <c r="B220" s="1"/>
    </row>
    <row r="221" ht="14.25" customHeight="1">
      <c r="A221" s="1"/>
      <c r="B221" s="1"/>
    </row>
    <row r="222" ht="14.25" customHeight="1">
      <c r="A222" s="1"/>
      <c r="B222" s="1"/>
    </row>
    <row r="223" ht="14.25" customHeight="1">
      <c r="A223" s="1"/>
      <c r="B223" s="1"/>
    </row>
    <row r="224" ht="14.25" customHeight="1">
      <c r="A224" s="1"/>
      <c r="B224" s="1"/>
    </row>
    <row r="225" ht="14.25" customHeight="1">
      <c r="A225" s="1"/>
      <c r="B225" s="1"/>
    </row>
    <row r="226" ht="14.25" customHeight="1">
      <c r="A226" s="1"/>
      <c r="B226" s="1"/>
    </row>
    <row r="227" ht="14.25" customHeight="1">
      <c r="A227" s="1"/>
      <c r="B227" s="1"/>
    </row>
    <row r="228" ht="14.25" customHeight="1">
      <c r="A228" s="1"/>
      <c r="B228" s="1"/>
    </row>
    <row r="229" ht="14.25" customHeight="1">
      <c r="A229" s="1"/>
      <c r="B229" s="1"/>
    </row>
    <row r="230" ht="14.25" customHeight="1">
      <c r="A230" s="1"/>
      <c r="B230" s="1"/>
    </row>
    <row r="231" ht="14.25" customHeight="1">
      <c r="A231" s="1"/>
      <c r="B231" s="1"/>
    </row>
    <row r="232" ht="14.25" customHeight="1">
      <c r="A232" s="1"/>
      <c r="B232" s="1"/>
    </row>
    <row r="233" ht="14.25" customHeight="1">
      <c r="A233" s="1"/>
      <c r="B233" s="1"/>
    </row>
    <row r="234" ht="14.25" customHeight="1">
      <c r="A234" s="1"/>
      <c r="B234" s="1"/>
    </row>
    <row r="235" ht="14.25" customHeight="1">
      <c r="A235" s="1"/>
      <c r="B235" s="1"/>
    </row>
    <row r="236" ht="14.25" customHeight="1">
      <c r="A236" s="1"/>
      <c r="B236" s="1"/>
    </row>
    <row r="237" ht="14.25" customHeight="1">
      <c r="A237" s="1"/>
      <c r="B237" s="1"/>
    </row>
    <row r="238" ht="14.25" customHeight="1">
      <c r="A238" s="1"/>
      <c r="B238" s="1"/>
    </row>
    <row r="239" ht="14.25" customHeight="1">
      <c r="A239" s="1"/>
      <c r="B239" s="1"/>
    </row>
    <row r="240" ht="14.25" customHeight="1">
      <c r="A240" s="1"/>
      <c r="B240" s="1"/>
    </row>
    <row r="241" ht="14.25" customHeight="1">
      <c r="A241" s="1"/>
      <c r="B241" s="1"/>
    </row>
    <row r="242" ht="14.25" customHeight="1">
      <c r="A242" s="1"/>
      <c r="B242" s="1"/>
    </row>
    <row r="243" ht="14.25" customHeight="1">
      <c r="A243" s="1"/>
      <c r="B243" s="1"/>
    </row>
    <row r="244" ht="14.25" customHeight="1">
      <c r="A244" s="1"/>
      <c r="B244" s="1"/>
    </row>
    <row r="245" ht="14.25" customHeight="1">
      <c r="A245" s="1"/>
      <c r="B245" s="1"/>
    </row>
    <row r="246" ht="14.25" customHeight="1">
      <c r="A246" s="1"/>
      <c r="B246" s="1"/>
    </row>
    <row r="247" ht="14.25" customHeight="1">
      <c r="A247" s="1"/>
      <c r="B247" s="1"/>
    </row>
    <row r="248" ht="14.25" customHeight="1">
      <c r="A248" s="1"/>
      <c r="B248" s="1"/>
    </row>
    <row r="249" ht="14.25" customHeight="1">
      <c r="A249" s="1"/>
      <c r="B249" s="1"/>
    </row>
    <row r="250" ht="14.25" customHeight="1">
      <c r="A250" s="1"/>
      <c r="B250" s="1"/>
    </row>
    <row r="251" ht="14.25" customHeight="1">
      <c r="A251" s="1"/>
      <c r="B251" s="1"/>
    </row>
    <row r="252" ht="14.25" customHeight="1">
      <c r="A252" s="1"/>
      <c r="B252" s="1"/>
    </row>
    <row r="253" ht="14.25" customHeight="1">
      <c r="A253" s="1"/>
      <c r="B253" s="1"/>
    </row>
    <row r="254" ht="14.25" customHeight="1">
      <c r="A254" s="1"/>
      <c r="B254" s="1"/>
    </row>
    <row r="255" ht="14.25" customHeight="1">
      <c r="A255" s="1"/>
      <c r="B255" s="1"/>
    </row>
    <row r="256" ht="14.25" customHeight="1">
      <c r="A256" s="1"/>
      <c r="B256" s="1"/>
    </row>
    <row r="257" ht="14.25" customHeight="1">
      <c r="A257" s="1"/>
      <c r="B257" s="1"/>
    </row>
    <row r="258" ht="14.25" customHeight="1">
      <c r="A258" s="1"/>
      <c r="B258" s="1"/>
    </row>
    <row r="259" ht="14.25" customHeight="1">
      <c r="A259" s="1"/>
      <c r="B259" s="1"/>
    </row>
    <row r="260" ht="14.25" customHeight="1">
      <c r="A260" s="1"/>
      <c r="B260" s="1"/>
    </row>
    <row r="261" ht="14.25" customHeight="1">
      <c r="A261" s="1"/>
      <c r="B261" s="1"/>
    </row>
    <row r="262" ht="14.25" customHeight="1">
      <c r="A262" s="1"/>
      <c r="B262" s="1"/>
    </row>
    <row r="263" ht="14.25" customHeight="1">
      <c r="A263" s="1"/>
      <c r="B263" s="1"/>
    </row>
    <row r="264" ht="14.25" customHeight="1">
      <c r="A264" s="1"/>
      <c r="B264" s="1"/>
    </row>
    <row r="265" ht="14.25" customHeight="1">
      <c r="A265" s="1"/>
      <c r="B265" s="1"/>
    </row>
    <row r="266" ht="14.25" customHeight="1">
      <c r="A266" s="1"/>
      <c r="B266" s="1"/>
    </row>
    <row r="267" ht="14.25" customHeight="1">
      <c r="A267" s="1"/>
      <c r="B267" s="1"/>
    </row>
    <row r="268" ht="14.25" customHeight="1">
      <c r="A268" s="1"/>
      <c r="B268" s="1"/>
    </row>
    <row r="269" ht="14.25" customHeight="1">
      <c r="A269" s="1"/>
      <c r="B269" s="1"/>
    </row>
    <row r="270" ht="14.25" customHeight="1">
      <c r="A270" s="1"/>
      <c r="B270" s="1"/>
    </row>
    <row r="271" ht="14.25" customHeight="1">
      <c r="A271" s="1"/>
      <c r="B271" s="1"/>
    </row>
    <row r="272" ht="14.25" customHeight="1">
      <c r="A272" s="1"/>
      <c r="B272" s="1"/>
    </row>
    <row r="273" ht="14.25" customHeight="1">
      <c r="A273" s="1"/>
      <c r="B273" s="1"/>
    </row>
    <row r="274" ht="14.25" customHeight="1">
      <c r="A274" s="1"/>
      <c r="B274" s="1"/>
    </row>
    <row r="275" ht="14.25" customHeight="1">
      <c r="A275" s="1"/>
      <c r="B275" s="1"/>
    </row>
    <row r="276" ht="14.25" customHeight="1">
      <c r="A276" s="1"/>
      <c r="B276" s="1"/>
    </row>
    <row r="277" ht="14.25" customHeight="1">
      <c r="A277" s="1"/>
      <c r="B277" s="1"/>
    </row>
    <row r="278" ht="14.25" customHeight="1">
      <c r="A278" s="1"/>
      <c r="B278" s="1"/>
    </row>
    <row r="279" ht="14.25" customHeight="1">
      <c r="A279" s="1"/>
      <c r="B279" s="1"/>
    </row>
    <row r="280" ht="14.25" customHeight="1">
      <c r="A280" s="1"/>
      <c r="B280" s="1"/>
    </row>
    <row r="281" ht="14.25" customHeight="1">
      <c r="A281" s="1"/>
      <c r="B281" s="1"/>
    </row>
    <row r="282" ht="14.25" customHeight="1">
      <c r="A282" s="1"/>
      <c r="B282" s="1"/>
    </row>
    <row r="283" ht="14.25" customHeight="1">
      <c r="A283" s="1"/>
      <c r="B283" s="1"/>
    </row>
    <row r="284" ht="14.25" customHeight="1">
      <c r="A284" s="1"/>
      <c r="B284" s="1"/>
    </row>
    <row r="285" ht="14.25" customHeight="1">
      <c r="A285" s="1"/>
      <c r="B285" s="1"/>
    </row>
    <row r="286" ht="14.25" customHeight="1">
      <c r="A286" s="1"/>
      <c r="B286" s="1"/>
    </row>
    <row r="287" ht="14.25" customHeight="1">
      <c r="A287" s="1"/>
      <c r="B287" s="1"/>
    </row>
    <row r="288" ht="14.25" customHeight="1">
      <c r="A288" s="1"/>
      <c r="B288" s="1"/>
    </row>
    <row r="289" ht="14.25" customHeight="1">
      <c r="A289" s="1"/>
      <c r="B289" s="1"/>
    </row>
    <row r="290" ht="14.25" customHeight="1">
      <c r="A290" s="1"/>
      <c r="B290" s="1"/>
    </row>
    <row r="291" ht="14.25" customHeight="1">
      <c r="A291" s="1"/>
      <c r="B291" s="1"/>
    </row>
    <row r="292" ht="14.25" customHeight="1">
      <c r="A292" s="1"/>
      <c r="B292" s="1"/>
    </row>
    <row r="293" ht="14.25" customHeight="1">
      <c r="A293" s="1"/>
      <c r="B293" s="1"/>
    </row>
    <row r="294" ht="14.25" customHeight="1">
      <c r="A294" s="1"/>
      <c r="B294" s="1"/>
    </row>
    <row r="295" ht="14.25" customHeight="1">
      <c r="A295" s="1"/>
      <c r="B295" s="1"/>
    </row>
    <row r="296" ht="14.25" customHeight="1">
      <c r="A296" s="1"/>
      <c r="B296" s="1"/>
    </row>
    <row r="297" ht="14.25" customHeight="1">
      <c r="A297" s="1"/>
      <c r="B297" s="1"/>
    </row>
    <row r="298" ht="14.25" customHeight="1">
      <c r="A298" s="1"/>
      <c r="B298" s="1"/>
    </row>
    <row r="299" ht="14.25" customHeight="1">
      <c r="A299" s="1"/>
      <c r="B299" s="1"/>
    </row>
    <row r="300" ht="14.25" customHeight="1">
      <c r="A300" s="1"/>
      <c r="B300" s="1"/>
    </row>
    <row r="301" ht="14.25" customHeight="1">
      <c r="A301" s="1"/>
      <c r="B301" s="1"/>
    </row>
    <row r="302" ht="14.25" customHeight="1">
      <c r="A302" s="1"/>
      <c r="B302" s="1"/>
    </row>
    <row r="303" ht="14.25" customHeight="1">
      <c r="A303" s="1"/>
      <c r="B303" s="1"/>
    </row>
    <row r="304" ht="14.25" customHeight="1">
      <c r="A304" s="1"/>
      <c r="B304" s="1"/>
    </row>
    <row r="305" ht="14.25" customHeight="1">
      <c r="A305" s="1"/>
      <c r="B305" s="1"/>
    </row>
    <row r="306" ht="14.25" customHeight="1">
      <c r="A306" s="1"/>
      <c r="B306" s="1"/>
    </row>
    <row r="307" ht="14.25" customHeight="1">
      <c r="A307" s="1"/>
      <c r="B307" s="1"/>
    </row>
    <row r="308" ht="14.25" customHeight="1">
      <c r="A308" s="1"/>
      <c r="B308" s="1"/>
    </row>
    <row r="309" ht="14.25" customHeight="1">
      <c r="A309" s="1"/>
      <c r="B309" s="1"/>
    </row>
    <row r="310" ht="14.25" customHeight="1">
      <c r="A310" s="1"/>
      <c r="B310" s="1"/>
    </row>
    <row r="311" ht="14.25" customHeight="1">
      <c r="A311" s="1"/>
      <c r="B311" s="1"/>
    </row>
    <row r="312" ht="14.25" customHeight="1">
      <c r="A312" s="1"/>
      <c r="B312" s="1"/>
    </row>
    <row r="313" ht="14.25" customHeight="1">
      <c r="A313" s="1"/>
      <c r="B313" s="1"/>
    </row>
    <row r="314" ht="14.25" customHeight="1">
      <c r="A314" s="1"/>
      <c r="B314" s="1"/>
    </row>
    <row r="315" ht="14.25" customHeight="1">
      <c r="A315" s="1"/>
      <c r="B315" s="1"/>
    </row>
    <row r="316" ht="14.25" customHeight="1">
      <c r="A316" s="1"/>
      <c r="B316" s="1"/>
    </row>
    <row r="317" ht="14.25" customHeight="1">
      <c r="A317" s="1"/>
      <c r="B317" s="1"/>
    </row>
    <row r="318" ht="14.25" customHeight="1">
      <c r="A318" s="1"/>
      <c r="B318" s="1"/>
    </row>
    <row r="319" ht="14.25" customHeight="1">
      <c r="A319" s="1"/>
      <c r="B319" s="1"/>
    </row>
    <row r="320" ht="14.25" customHeight="1">
      <c r="A320" s="1"/>
      <c r="B320" s="1"/>
    </row>
    <row r="321" ht="14.25" customHeight="1">
      <c r="A321" s="1"/>
      <c r="B321" s="1"/>
    </row>
    <row r="322" ht="14.25" customHeight="1">
      <c r="A322" s="1"/>
      <c r="B322" s="1"/>
    </row>
    <row r="323" ht="14.25" customHeight="1">
      <c r="A323" s="1"/>
      <c r="B323" s="1"/>
    </row>
    <row r="324" ht="14.25" customHeight="1">
      <c r="A324" s="1"/>
      <c r="B324" s="1"/>
    </row>
    <row r="325" ht="14.25" customHeight="1">
      <c r="A325" s="1"/>
      <c r="B325" s="1"/>
    </row>
    <row r="326" ht="14.25" customHeight="1">
      <c r="A326" s="1"/>
      <c r="B326" s="1"/>
    </row>
    <row r="327" ht="14.25" customHeight="1">
      <c r="A327" s="1"/>
      <c r="B327" s="1"/>
    </row>
    <row r="328" ht="14.25" customHeight="1">
      <c r="A328" s="1"/>
      <c r="B328" s="1"/>
    </row>
    <row r="329" ht="14.25" customHeight="1">
      <c r="A329" s="1"/>
      <c r="B329" s="1"/>
    </row>
    <row r="330" ht="14.25" customHeight="1">
      <c r="A330" s="1"/>
      <c r="B330" s="1"/>
    </row>
    <row r="331" ht="14.25" customHeight="1">
      <c r="A331" s="1"/>
      <c r="B331" s="1"/>
    </row>
    <row r="332" ht="14.25" customHeight="1">
      <c r="A332" s="1"/>
      <c r="B332" s="1"/>
    </row>
    <row r="333" ht="14.25" customHeight="1">
      <c r="A333" s="1"/>
      <c r="B333" s="1"/>
    </row>
    <row r="334" ht="14.25" customHeight="1">
      <c r="A334" s="1"/>
      <c r="B334" s="1"/>
    </row>
    <row r="335" ht="14.25" customHeight="1">
      <c r="A335" s="1"/>
      <c r="B335" s="1"/>
    </row>
    <row r="336" ht="14.25" customHeight="1">
      <c r="A336" s="1"/>
      <c r="B336" s="1"/>
    </row>
    <row r="337" ht="14.25" customHeight="1">
      <c r="A337" s="1"/>
      <c r="B337" s="1"/>
    </row>
    <row r="338" ht="14.25" customHeight="1">
      <c r="A338" s="1"/>
      <c r="B338" s="1"/>
    </row>
    <row r="339" ht="14.25" customHeight="1">
      <c r="A339" s="1"/>
      <c r="B339" s="1"/>
    </row>
    <row r="340" ht="14.25" customHeight="1">
      <c r="A340" s="1"/>
      <c r="B340" s="1"/>
    </row>
    <row r="341" ht="14.25" customHeight="1">
      <c r="A341" s="1"/>
      <c r="B341" s="1"/>
    </row>
    <row r="342" ht="14.25" customHeight="1">
      <c r="A342" s="1"/>
      <c r="B342" s="1"/>
    </row>
    <row r="343" ht="14.25" customHeight="1">
      <c r="A343" s="1"/>
      <c r="B343" s="1"/>
    </row>
    <row r="344" ht="14.25" customHeight="1">
      <c r="A344" s="1"/>
      <c r="B344" s="1"/>
    </row>
    <row r="345" ht="14.25" customHeight="1">
      <c r="A345" s="1"/>
      <c r="B345" s="1"/>
    </row>
    <row r="346" ht="14.25" customHeight="1">
      <c r="A346" s="1"/>
      <c r="B346" s="1"/>
    </row>
    <row r="347" ht="14.25" customHeight="1">
      <c r="A347" s="1"/>
      <c r="B347" s="1"/>
    </row>
    <row r="348" ht="14.25" customHeight="1">
      <c r="A348" s="1"/>
      <c r="B348" s="1"/>
    </row>
    <row r="349" ht="14.25" customHeight="1">
      <c r="A349" s="1"/>
      <c r="B349" s="1"/>
    </row>
    <row r="350" ht="14.25" customHeight="1">
      <c r="A350" s="1"/>
      <c r="B350" s="1"/>
    </row>
    <row r="351" ht="14.25" customHeight="1">
      <c r="A351" s="1"/>
      <c r="B351" s="1"/>
    </row>
    <row r="352" ht="14.25" customHeight="1">
      <c r="A352" s="1"/>
      <c r="B352" s="1"/>
    </row>
    <row r="353" ht="14.25" customHeight="1">
      <c r="A353" s="1"/>
      <c r="B353" s="1"/>
    </row>
    <row r="354" ht="14.25" customHeight="1">
      <c r="A354" s="1"/>
      <c r="B354" s="1"/>
    </row>
    <row r="355" ht="14.25" customHeight="1">
      <c r="A355" s="1"/>
      <c r="B355" s="1"/>
    </row>
    <row r="356" ht="14.25" customHeight="1">
      <c r="A356" s="1"/>
      <c r="B356" s="1"/>
    </row>
    <row r="357" ht="14.25" customHeight="1">
      <c r="A357" s="1"/>
      <c r="B357" s="1"/>
    </row>
    <row r="358" ht="14.25" customHeight="1">
      <c r="A358" s="1"/>
      <c r="B358" s="1"/>
    </row>
    <row r="359" ht="14.25" customHeight="1">
      <c r="A359" s="1"/>
      <c r="B359" s="1"/>
    </row>
    <row r="360" ht="14.25" customHeight="1">
      <c r="A360" s="1"/>
      <c r="B360" s="1"/>
    </row>
    <row r="361" ht="14.25" customHeight="1">
      <c r="A361" s="1"/>
      <c r="B361" s="1"/>
    </row>
    <row r="362" ht="14.25" customHeight="1">
      <c r="A362" s="1"/>
      <c r="B362" s="1"/>
    </row>
    <row r="363" ht="14.25" customHeight="1">
      <c r="A363" s="1"/>
      <c r="B363" s="1"/>
    </row>
    <row r="364" ht="14.25" customHeight="1">
      <c r="A364" s="1"/>
      <c r="B364" s="1"/>
    </row>
    <row r="365" ht="14.25" customHeight="1">
      <c r="A365" s="1"/>
      <c r="B365" s="1"/>
    </row>
    <row r="366" ht="14.25" customHeight="1">
      <c r="A366" s="1"/>
      <c r="B366" s="1"/>
    </row>
    <row r="367" ht="14.25" customHeight="1">
      <c r="A367" s="1"/>
      <c r="B367" s="1"/>
    </row>
    <row r="368" ht="14.25" customHeight="1">
      <c r="A368" s="1"/>
      <c r="B368" s="1"/>
    </row>
    <row r="369" ht="14.25" customHeight="1">
      <c r="A369" s="1"/>
      <c r="B369" s="1"/>
    </row>
    <row r="370" ht="14.25" customHeight="1">
      <c r="A370" s="1"/>
      <c r="B370" s="1"/>
    </row>
    <row r="371" ht="14.25" customHeight="1">
      <c r="A371" s="1"/>
      <c r="B371" s="1"/>
    </row>
    <row r="372" ht="14.25" customHeight="1">
      <c r="A372" s="1"/>
      <c r="B372" s="1"/>
    </row>
    <row r="373" ht="14.25" customHeight="1">
      <c r="A373" s="1"/>
      <c r="B373" s="1"/>
    </row>
    <row r="374" ht="14.25" customHeight="1">
      <c r="A374" s="1"/>
      <c r="B374" s="1"/>
    </row>
    <row r="375" ht="14.25" customHeight="1">
      <c r="A375" s="1"/>
      <c r="B375" s="1"/>
    </row>
    <row r="376" ht="14.25" customHeight="1">
      <c r="A376" s="1"/>
      <c r="B376" s="1"/>
    </row>
    <row r="377" ht="14.25" customHeight="1">
      <c r="A377" s="1"/>
      <c r="B377" s="1"/>
    </row>
    <row r="378" ht="14.25" customHeight="1">
      <c r="A378" s="1"/>
      <c r="B378" s="1"/>
    </row>
    <row r="379" ht="14.25" customHeight="1">
      <c r="A379" s="1"/>
      <c r="B379" s="1"/>
    </row>
    <row r="380" ht="14.25" customHeight="1">
      <c r="A380" s="1"/>
      <c r="B380" s="1"/>
    </row>
    <row r="381" ht="14.25" customHeight="1">
      <c r="A381" s="1"/>
      <c r="B381" s="1"/>
    </row>
    <row r="382" ht="14.25" customHeight="1">
      <c r="A382" s="1"/>
      <c r="B382" s="1"/>
    </row>
    <row r="383" ht="14.25" customHeight="1">
      <c r="A383" s="1"/>
      <c r="B383" s="1"/>
    </row>
    <row r="384" ht="14.25" customHeight="1">
      <c r="A384" s="1"/>
      <c r="B384" s="1"/>
    </row>
    <row r="385" ht="14.25" customHeight="1">
      <c r="A385" s="1"/>
      <c r="B385" s="1"/>
    </row>
    <row r="386" ht="14.25" customHeight="1">
      <c r="A386" s="1"/>
      <c r="B386" s="1"/>
    </row>
    <row r="387" ht="14.25" customHeight="1">
      <c r="A387" s="1"/>
      <c r="B387" s="1"/>
    </row>
    <row r="388" ht="14.25" customHeight="1">
      <c r="A388" s="1"/>
      <c r="B388" s="1"/>
    </row>
    <row r="389" ht="14.25" customHeight="1">
      <c r="A389" s="1"/>
      <c r="B389" s="1"/>
    </row>
    <row r="390" ht="14.25" customHeight="1">
      <c r="A390" s="1"/>
      <c r="B390" s="1"/>
    </row>
    <row r="391" ht="14.25" customHeight="1">
      <c r="A391" s="1"/>
      <c r="B391" s="1"/>
    </row>
    <row r="392" ht="14.25" customHeight="1">
      <c r="A392" s="1"/>
      <c r="B392" s="1"/>
    </row>
    <row r="393" ht="14.25" customHeight="1">
      <c r="A393" s="1"/>
      <c r="B393" s="1"/>
    </row>
    <row r="394" ht="14.25" customHeight="1">
      <c r="A394" s="1"/>
      <c r="B394" s="1"/>
    </row>
    <row r="395" ht="14.25" customHeight="1">
      <c r="A395" s="1"/>
      <c r="B395" s="1"/>
    </row>
    <row r="396" ht="14.25" customHeight="1">
      <c r="A396" s="1"/>
      <c r="B396" s="1"/>
    </row>
    <row r="397" ht="14.25" customHeight="1">
      <c r="A397" s="1"/>
      <c r="B397" s="1"/>
    </row>
    <row r="398" ht="14.25" customHeight="1">
      <c r="A398" s="1"/>
      <c r="B398" s="1"/>
    </row>
    <row r="399" ht="14.25" customHeight="1">
      <c r="A399" s="1"/>
      <c r="B399" s="1"/>
    </row>
    <row r="400" ht="14.25" customHeight="1">
      <c r="A400" s="1"/>
      <c r="B400" s="1"/>
    </row>
    <row r="401" ht="14.25" customHeight="1">
      <c r="A401" s="1"/>
      <c r="B401" s="1"/>
    </row>
    <row r="402" ht="14.25" customHeight="1">
      <c r="A402" s="1"/>
      <c r="B402" s="1"/>
    </row>
    <row r="403" ht="14.25" customHeight="1">
      <c r="A403" s="1"/>
      <c r="B403" s="1"/>
    </row>
    <row r="404" ht="14.25" customHeight="1">
      <c r="A404" s="1"/>
      <c r="B404" s="1"/>
    </row>
    <row r="405" ht="14.25" customHeight="1">
      <c r="A405" s="1"/>
      <c r="B405" s="1"/>
    </row>
    <row r="406" ht="14.25" customHeight="1">
      <c r="A406" s="1"/>
      <c r="B406" s="1"/>
    </row>
    <row r="407" ht="14.25" customHeight="1">
      <c r="A407" s="1"/>
      <c r="B407" s="1"/>
    </row>
    <row r="408" ht="14.25" customHeight="1">
      <c r="A408" s="1"/>
      <c r="B408" s="1"/>
    </row>
    <row r="409" ht="14.25" customHeight="1">
      <c r="A409" s="1"/>
      <c r="B409" s="1"/>
    </row>
    <row r="410" ht="14.25" customHeight="1">
      <c r="A410" s="1"/>
      <c r="B410" s="1"/>
    </row>
    <row r="411" ht="14.25" customHeight="1">
      <c r="A411" s="1"/>
      <c r="B411" s="1"/>
    </row>
    <row r="412" ht="14.25" customHeight="1">
      <c r="A412" s="1"/>
      <c r="B412" s="1"/>
    </row>
    <row r="413" ht="14.25" customHeight="1">
      <c r="A413" s="1"/>
      <c r="B413" s="1"/>
    </row>
    <row r="414" ht="14.25" customHeight="1">
      <c r="A414" s="1"/>
      <c r="B414" s="1"/>
    </row>
    <row r="415" ht="14.25" customHeight="1">
      <c r="A415" s="1"/>
      <c r="B415" s="1"/>
    </row>
    <row r="416" ht="14.25" customHeight="1">
      <c r="A416" s="1"/>
      <c r="B416" s="1"/>
    </row>
    <row r="417" ht="14.25" customHeight="1">
      <c r="A417" s="1"/>
      <c r="B417" s="1"/>
    </row>
    <row r="418" ht="14.25" customHeight="1">
      <c r="A418" s="1"/>
      <c r="B418" s="1"/>
    </row>
    <row r="419" ht="14.25" customHeight="1">
      <c r="A419" s="1"/>
      <c r="B419" s="1"/>
    </row>
    <row r="420" ht="14.25" customHeight="1">
      <c r="A420" s="1"/>
      <c r="B420" s="1"/>
    </row>
    <row r="421" ht="14.25" customHeight="1">
      <c r="A421" s="1"/>
      <c r="B421" s="1"/>
    </row>
    <row r="422" ht="14.25" customHeight="1">
      <c r="A422" s="1"/>
      <c r="B422" s="1"/>
    </row>
    <row r="423" ht="14.25" customHeight="1">
      <c r="A423" s="1"/>
      <c r="B423" s="1"/>
    </row>
    <row r="424" ht="14.25" customHeight="1">
      <c r="A424" s="1"/>
      <c r="B424" s="1"/>
    </row>
    <row r="425" ht="14.25" customHeight="1">
      <c r="A425" s="1"/>
      <c r="B425" s="1"/>
    </row>
    <row r="426" ht="14.25" customHeight="1">
      <c r="A426" s="1"/>
      <c r="B426" s="1"/>
    </row>
    <row r="427" ht="14.25" customHeight="1">
      <c r="A427" s="1"/>
      <c r="B427" s="1"/>
    </row>
    <row r="428" ht="14.25" customHeight="1">
      <c r="A428" s="1"/>
      <c r="B428" s="1"/>
    </row>
    <row r="429" ht="14.25" customHeight="1">
      <c r="A429" s="1"/>
      <c r="B429" s="1"/>
    </row>
    <row r="430" ht="14.25" customHeight="1">
      <c r="A430" s="1"/>
      <c r="B430" s="1"/>
    </row>
    <row r="431" ht="14.25" customHeight="1">
      <c r="A431" s="1"/>
      <c r="B431" s="1"/>
    </row>
    <row r="432" ht="14.25" customHeight="1">
      <c r="A432" s="1"/>
      <c r="B432" s="1"/>
    </row>
    <row r="433" ht="14.25" customHeight="1">
      <c r="A433" s="1"/>
      <c r="B433" s="1"/>
    </row>
    <row r="434" ht="14.25" customHeight="1">
      <c r="A434" s="1"/>
      <c r="B434" s="1"/>
    </row>
    <row r="435" ht="14.25" customHeight="1">
      <c r="A435" s="1"/>
      <c r="B435" s="1"/>
    </row>
    <row r="436" ht="14.25" customHeight="1">
      <c r="A436" s="1"/>
      <c r="B436" s="1"/>
    </row>
    <row r="437" ht="14.25" customHeight="1">
      <c r="A437" s="1"/>
      <c r="B437" s="1"/>
    </row>
    <row r="438" ht="14.25" customHeight="1">
      <c r="A438" s="1"/>
      <c r="B438" s="1"/>
    </row>
    <row r="439" ht="14.25" customHeight="1">
      <c r="A439" s="1"/>
      <c r="B439" s="1"/>
    </row>
    <row r="440" ht="14.25" customHeight="1">
      <c r="A440" s="1"/>
      <c r="B440" s="1"/>
    </row>
    <row r="441" ht="14.25" customHeight="1">
      <c r="A441" s="1"/>
      <c r="B441" s="1"/>
    </row>
    <row r="442" ht="14.25" customHeight="1">
      <c r="A442" s="1"/>
      <c r="B442" s="1"/>
    </row>
    <row r="443" ht="14.25" customHeight="1">
      <c r="A443" s="1"/>
      <c r="B443" s="1"/>
    </row>
    <row r="444" ht="14.25" customHeight="1">
      <c r="A444" s="1"/>
      <c r="B444" s="1"/>
    </row>
    <row r="445" ht="14.25" customHeight="1">
      <c r="A445" s="1"/>
      <c r="B445" s="1"/>
    </row>
    <row r="446" ht="14.25" customHeight="1">
      <c r="A446" s="1"/>
      <c r="B446" s="1"/>
    </row>
    <row r="447" ht="14.25" customHeight="1">
      <c r="A447" s="1"/>
      <c r="B447" s="1"/>
    </row>
    <row r="448" ht="14.25" customHeight="1">
      <c r="A448" s="1"/>
      <c r="B448" s="1"/>
    </row>
    <row r="449" ht="14.25" customHeight="1">
      <c r="A449" s="1"/>
      <c r="B449" s="1"/>
    </row>
    <row r="450" ht="14.25" customHeight="1">
      <c r="A450" s="1"/>
      <c r="B450" s="1"/>
    </row>
    <row r="451" ht="14.25" customHeight="1">
      <c r="A451" s="1"/>
      <c r="B451" s="1"/>
    </row>
    <row r="452" ht="14.25" customHeight="1">
      <c r="A452" s="1"/>
      <c r="B452" s="1"/>
    </row>
    <row r="453" ht="14.25" customHeight="1">
      <c r="A453" s="1"/>
      <c r="B453" s="1"/>
    </row>
    <row r="454" ht="14.25" customHeight="1">
      <c r="A454" s="1"/>
      <c r="B454" s="1"/>
    </row>
    <row r="455" ht="14.25" customHeight="1">
      <c r="A455" s="1"/>
      <c r="B455" s="1"/>
    </row>
    <row r="456" ht="14.25" customHeight="1">
      <c r="A456" s="1"/>
      <c r="B456" s="1"/>
    </row>
    <row r="457" ht="14.25" customHeight="1">
      <c r="A457" s="1"/>
      <c r="B457" s="1"/>
    </row>
    <row r="458" ht="14.25" customHeight="1">
      <c r="A458" s="1"/>
      <c r="B458" s="1"/>
    </row>
    <row r="459" ht="14.25" customHeight="1">
      <c r="A459" s="1"/>
      <c r="B459" s="1"/>
    </row>
    <row r="460" ht="14.25" customHeight="1">
      <c r="A460" s="1"/>
      <c r="B460" s="1"/>
    </row>
    <row r="461" ht="14.25" customHeight="1">
      <c r="A461" s="1"/>
      <c r="B461" s="1"/>
    </row>
    <row r="462" ht="14.25" customHeight="1">
      <c r="A462" s="1"/>
      <c r="B462" s="1"/>
    </row>
    <row r="463" ht="14.25" customHeight="1">
      <c r="A463" s="1"/>
      <c r="B463" s="1"/>
    </row>
    <row r="464" ht="14.25" customHeight="1">
      <c r="A464" s="1"/>
      <c r="B464" s="1"/>
    </row>
    <row r="465" ht="14.25" customHeight="1">
      <c r="A465" s="1"/>
      <c r="B465" s="1"/>
    </row>
    <row r="466" ht="14.25" customHeight="1">
      <c r="A466" s="1"/>
      <c r="B466" s="1"/>
    </row>
    <row r="467" ht="14.25" customHeight="1">
      <c r="A467" s="1"/>
      <c r="B467" s="1"/>
    </row>
    <row r="468" ht="14.25" customHeight="1">
      <c r="A468" s="1"/>
      <c r="B468" s="1"/>
    </row>
    <row r="469" ht="14.25" customHeight="1">
      <c r="A469" s="1"/>
      <c r="B469" s="1"/>
    </row>
    <row r="470" ht="14.25" customHeight="1">
      <c r="A470" s="1"/>
      <c r="B470" s="1"/>
    </row>
    <row r="471" ht="14.25" customHeight="1">
      <c r="A471" s="1"/>
      <c r="B471" s="1"/>
    </row>
    <row r="472" ht="14.25" customHeight="1">
      <c r="A472" s="1"/>
      <c r="B472" s="1"/>
    </row>
    <row r="473" ht="14.25" customHeight="1">
      <c r="A473" s="1"/>
      <c r="B473" s="1"/>
    </row>
    <row r="474" ht="14.25" customHeight="1">
      <c r="A474" s="1"/>
      <c r="B474" s="1"/>
    </row>
    <row r="475" ht="14.25" customHeight="1">
      <c r="A475" s="1"/>
      <c r="B475" s="1"/>
    </row>
    <row r="476" ht="14.25" customHeight="1">
      <c r="A476" s="1"/>
      <c r="B476" s="1"/>
    </row>
    <row r="477" ht="14.25" customHeight="1">
      <c r="A477" s="1"/>
      <c r="B477" s="1"/>
    </row>
    <row r="478" ht="14.25" customHeight="1">
      <c r="A478" s="1"/>
      <c r="B478" s="1"/>
    </row>
    <row r="479" ht="14.25" customHeight="1">
      <c r="A479" s="1"/>
      <c r="B479" s="1"/>
    </row>
    <row r="480" ht="14.25" customHeight="1">
      <c r="A480" s="1"/>
      <c r="B480" s="1"/>
    </row>
    <row r="481" ht="14.25" customHeight="1">
      <c r="A481" s="1"/>
      <c r="B481" s="1"/>
    </row>
    <row r="482" ht="14.25" customHeight="1">
      <c r="A482" s="1"/>
      <c r="B482" s="1"/>
    </row>
    <row r="483" ht="14.25" customHeight="1">
      <c r="A483" s="1"/>
      <c r="B483" s="1"/>
    </row>
    <row r="484" ht="14.25" customHeight="1">
      <c r="A484" s="1"/>
      <c r="B484" s="1"/>
    </row>
    <row r="485" ht="14.25" customHeight="1">
      <c r="A485" s="1"/>
      <c r="B485" s="1"/>
    </row>
    <row r="486" ht="14.25" customHeight="1">
      <c r="A486" s="1"/>
      <c r="B486" s="1"/>
    </row>
    <row r="487" ht="14.25" customHeight="1">
      <c r="A487" s="1"/>
      <c r="B487" s="1"/>
    </row>
    <row r="488" ht="14.25" customHeight="1">
      <c r="A488" s="1"/>
      <c r="B488" s="1"/>
    </row>
    <row r="489" ht="14.25" customHeight="1">
      <c r="A489" s="1"/>
      <c r="B489" s="1"/>
    </row>
    <row r="490" ht="14.25" customHeight="1">
      <c r="A490" s="1"/>
      <c r="B490" s="1"/>
    </row>
    <row r="491" ht="14.25" customHeight="1">
      <c r="A491" s="1"/>
      <c r="B491" s="1"/>
    </row>
    <row r="492" ht="14.25" customHeight="1">
      <c r="A492" s="1"/>
      <c r="B492" s="1"/>
    </row>
    <row r="493" ht="14.25" customHeight="1">
      <c r="A493" s="1"/>
      <c r="B493" s="1"/>
    </row>
    <row r="494" ht="14.25" customHeight="1">
      <c r="A494" s="1"/>
      <c r="B494" s="1"/>
    </row>
    <row r="495" ht="14.25" customHeight="1">
      <c r="A495" s="1"/>
      <c r="B495" s="1"/>
    </row>
    <row r="496" ht="14.25" customHeight="1">
      <c r="A496" s="1"/>
      <c r="B496" s="1"/>
    </row>
    <row r="497" ht="14.25" customHeight="1">
      <c r="A497" s="1"/>
      <c r="B497" s="1"/>
    </row>
    <row r="498" ht="14.25" customHeight="1">
      <c r="A498" s="1"/>
      <c r="B498" s="1"/>
    </row>
    <row r="499" ht="14.25" customHeight="1">
      <c r="A499" s="1"/>
      <c r="B499" s="1"/>
    </row>
    <row r="500" ht="14.25" customHeight="1">
      <c r="A500" s="1"/>
      <c r="B500" s="1"/>
    </row>
    <row r="501" ht="14.25" customHeight="1">
      <c r="A501" s="1"/>
      <c r="B501" s="1"/>
    </row>
    <row r="502" ht="14.25" customHeight="1">
      <c r="A502" s="1"/>
      <c r="B502" s="1"/>
    </row>
    <row r="503" ht="14.25" customHeight="1">
      <c r="A503" s="1"/>
      <c r="B503" s="1"/>
    </row>
    <row r="504" ht="14.25" customHeight="1">
      <c r="A504" s="1"/>
      <c r="B504" s="1"/>
    </row>
    <row r="505" ht="14.25" customHeight="1">
      <c r="A505" s="1"/>
      <c r="B505" s="1"/>
    </row>
    <row r="506" ht="14.25" customHeight="1">
      <c r="A506" s="1"/>
      <c r="B506" s="1"/>
    </row>
    <row r="507" ht="14.25" customHeight="1">
      <c r="A507" s="1"/>
      <c r="B507" s="1"/>
    </row>
    <row r="508" ht="14.25" customHeight="1">
      <c r="A508" s="1"/>
      <c r="B508" s="1"/>
    </row>
    <row r="509" ht="14.25" customHeight="1">
      <c r="A509" s="1"/>
      <c r="B509" s="1"/>
    </row>
    <row r="510" ht="14.25" customHeight="1">
      <c r="A510" s="1"/>
      <c r="B510" s="1"/>
    </row>
    <row r="511" ht="14.25" customHeight="1">
      <c r="A511" s="1"/>
      <c r="B511" s="1"/>
    </row>
    <row r="512" ht="14.25" customHeight="1">
      <c r="A512" s="1"/>
      <c r="B512" s="1"/>
    </row>
    <row r="513" ht="14.25" customHeight="1">
      <c r="A513" s="1"/>
      <c r="B513" s="1"/>
    </row>
    <row r="514" ht="14.25" customHeight="1">
      <c r="A514" s="1"/>
      <c r="B514" s="1"/>
    </row>
    <row r="515" ht="14.25" customHeight="1">
      <c r="A515" s="1"/>
      <c r="B515" s="1"/>
    </row>
    <row r="516" ht="14.25" customHeight="1">
      <c r="A516" s="1"/>
      <c r="B516" s="1"/>
    </row>
    <row r="517" ht="14.25" customHeight="1">
      <c r="A517" s="1"/>
      <c r="B517" s="1"/>
    </row>
    <row r="518" ht="14.25" customHeight="1">
      <c r="A518" s="1"/>
      <c r="B518" s="1"/>
    </row>
    <row r="519" ht="14.25" customHeight="1">
      <c r="A519" s="1"/>
      <c r="B519" s="1"/>
    </row>
    <row r="520" ht="14.25" customHeight="1">
      <c r="A520" s="1"/>
      <c r="B520" s="1"/>
    </row>
    <row r="521" ht="14.25" customHeight="1">
      <c r="A521" s="1"/>
      <c r="B521" s="1"/>
    </row>
    <row r="522" ht="14.25" customHeight="1">
      <c r="A522" s="1"/>
      <c r="B522" s="1"/>
    </row>
    <row r="523" ht="14.25" customHeight="1">
      <c r="A523" s="1"/>
      <c r="B523" s="1"/>
    </row>
    <row r="524" ht="14.25" customHeight="1">
      <c r="A524" s="1"/>
      <c r="B524" s="1"/>
    </row>
    <row r="525" ht="14.25" customHeight="1">
      <c r="A525" s="1"/>
      <c r="B525" s="1"/>
    </row>
    <row r="526" ht="14.25" customHeight="1">
      <c r="A526" s="1"/>
      <c r="B526" s="1"/>
    </row>
    <row r="527" ht="14.25" customHeight="1">
      <c r="A527" s="1"/>
      <c r="B527" s="1"/>
    </row>
    <row r="528" ht="14.25" customHeight="1">
      <c r="A528" s="1"/>
      <c r="B528" s="1"/>
    </row>
    <row r="529" ht="14.25" customHeight="1">
      <c r="A529" s="1"/>
      <c r="B529" s="1"/>
    </row>
    <row r="530" ht="14.25" customHeight="1">
      <c r="A530" s="1"/>
      <c r="B530" s="1"/>
    </row>
    <row r="531" ht="14.25" customHeight="1">
      <c r="A531" s="1"/>
      <c r="B531" s="1"/>
    </row>
    <row r="532" ht="14.25" customHeight="1">
      <c r="A532" s="1"/>
      <c r="B532" s="1"/>
    </row>
    <row r="533" ht="14.25" customHeight="1">
      <c r="A533" s="1"/>
      <c r="B533" s="1"/>
    </row>
    <row r="534" ht="14.25" customHeight="1">
      <c r="A534" s="1"/>
      <c r="B534" s="1"/>
    </row>
    <row r="535" ht="14.25" customHeight="1">
      <c r="A535" s="1"/>
      <c r="B535" s="1"/>
    </row>
    <row r="536" ht="14.25" customHeight="1">
      <c r="A536" s="1"/>
      <c r="B536" s="1"/>
    </row>
    <row r="537" ht="14.25" customHeight="1">
      <c r="A537" s="1"/>
      <c r="B537" s="1"/>
    </row>
    <row r="538" ht="14.25" customHeight="1">
      <c r="A538" s="1"/>
      <c r="B538" s="1"/>
    </row>
    <row r="539" ht="14.25" customHeight="1">
      <c r="A539" s="1"/>
      <c r="B539" s="1"/>
    </row>
    <row r="540" ht="14.25" customHeight="1">
      <c r="A540" s="1"/>
      <c r="B540" s="1"/>
    </row>
    <row r="541" ht="14.25" customHeight="1">
      <c r="A541" s="1"/>
      <c r="B541" s="1"/>
    </row>
    <row r="542" ht="14.25" customHeight="1">
      <c r="A542" s="1"/>
      <c r="B542" s="1"/>
    </row>
    <row r="543" ht="14.25" customHeight="1">
      <c r="A543" s="1"/>
      <c r="B543" s="1"/>
    </row>
    <row r="544" ht="14.25" customHeight="1">
      <c r="A544" s="1"/>
      <c r="B544" s="1"/>
    </row>
    <row r="545" ht="14.25" customHeight="1">
      <c r="A545" s="1"/>
      <c r="B545" s="1"/>
    </row>
    <row r="546" ht="14.25" customHeight="1">
      <c r="A546" s="1"/>
      <c r="B546" s="1"/>
    </row>
    <row r="547" ht="14.25" customHeight="1">
      <c r="A547" s="1"/>
      <c r="B547" s="1"/>
    </row>
    <row r="548" ht="14.25" customHeight="1">
      <c r="A548" s="1"/>
      <c r="B548" s="1"/>
    </row>
    <row r="549" ht="14.25" customHeight="1">
      <c r="A549" s="1"/>
      <c r="B549" s="1"/>
    </row>
    <row r="550" ht="14.25" customHeight="1">
      <c r="A550" s="1"/>
      <c r="B550" s="1"/>
    </row>
    <row r="551" ht="14.25" customHeight="1">
      <c r="A551" s="1"/>
      <c r="B551" s="1"/>
    </row>
    <row r="552" ht="14.25" customHeight="1">
      <c r="A552" s="1"/>
      <c r="B552" s="1"/>
    </row>
    <row r="553" ht="14.25" customHeight="1">
      <c r="A553" s="1"/>
      <c r="B553" s="1"/>
    </row>
    <row r="554" ht="14.25" customHeight="1">
      <c r="A554" s="1"/>
      <c r="B554" s="1"/>
    </row>
    <row r="555" ht="14.25" customHeight="1">
      <c r="A555" s="1"/>
      <c r="B555" s="1"/>
    </row>
    <row r="556" ht="14.25" customHeight="1">
      <c r="A556" s="1"/>
      <c r="B556" s="1"/>
    </row>
    <row r="557" ht="14.25" customHeight="1">
      <c r="A557" s="1"/>
      <c r="B557" s="1"/>
    </row>
    <row r="558" ht="14.25" customHeight="1">
      <c r="A558" s="1"/>
      <c r="B558" s="1"/>
    </row>
    <row r="559" ht="14.25" customHeight="1">
      <c r="A559" s="1"/>
      <c r="B559" s="1"/>
    </row>
    <row r="560" ht="14.25" customHeight="1">
      <c r="A560" s="1"/>
      <c r="B560" s="1"/>
    </row>
    <row r="561" ht="14.25" customHeight="1">
      <c r="A561" s="1"/>
      <c r="B561" s="1"/>
    </row>
    <row r="562" ht="14.25" customHeight="1">
      <c r="A562" s="1"/>
      <c r="B562" s="1"/>
    </row>
    <row r="563" ht="14.25" customHeight="1">
      <c r="A563" s="1"/>
      <c r="B563" s="1"/>
    </row>
    <row r="564" ht="14.25" customHeight="1">
      <c r="A564" s="1"/>
      <c r="B564" s="1"/>
    </row>
    <row r="565" ht="14.25" customHeight="1">
      <c r="A565" s="1"/>
      <c r="B565" s="1"/>
    </row>
    <row r="566" ht="14.25" customHeight="1">
      <c r="A566" s="1"/>
      <c r="B566" s="1"/>
    </row>
    <row r="567" ht="14.25" customHeight="1">
      <c r="A567" s="1"/>
      <c r="B567" s="1"/>
    </row>
    <row r="568" ht="14.25" customHeight="1">
      <c r="A568" s="1"/>
      <c r="B568" s="1"/>
    </row>
    <row r="569" ht="14.25" customHeight="1">
      <c r="A569" s="1"/>
      <c r="B569" s="1"/>
    </row>
    <row r="570" ht="14.25" customHeight="1">
      <c r="A570" s="1"/>
      <c r="B570" s="1"/>
    </row>
    <row r="571" ht="14.25" customHeight="1">
      <c r="A571" s="1"/>
      <c r="B571" s="1"/>
    </row>
    <row r="572" ht="14.25" customHeight="1">
      <c r="A572" s="1"/>
      <c r="B572" s="1"/>
    </row>
    <row r="573" ht="14.25" customHeight="1">
      <c r="A573" s="1"/>
      <c r="B573" s="1"/>
    </row>
    <row r="574" ht="14.25" customHeight="1">
      <c r="A574" s="1"/>
      <c r="B574" s="1"/>
    </row>
    <row r="575" ht="14.25" customHeight="1">
      <c r="A575" s="1"/>
      <c r="B575" s="1"/>
    </row>
    <row r="576" ht="14.25" customHeight="1">
      <c r="A576" s="1"/>
      <c r="B576" s="1"/>
    </row>
    <row r="577" ht="14.25" customHeight="1">
      <c r="A577" s="1"/>
      <c r="B577" s="1"/>
    </row>
    <row r="578" ht="14.25" customHeight="1">
      <c r="A578" s="1"/>
      <c r="B578" s="1"/>
    </row>
    <row r="579" ht="14.25" customHeight="1">
      <c r="A579" s="1"/>
      <c r="B579" s="1"/>
    </row>
    <row r="580" ht="14.25" customHeight="1">
      <c r="A580" s="1"/>
      <c r="B580" s="1"/>
    </row>
    <row r="581" ht="14.25" customHeight="1">
      <c r="A581" s="1"/>
      <c r="B581" s="1"/>
    </row>
    <row r="582" ht="14.25" customHeight="1">
      <c r="A582" s="1"/>
      <c r="B582" s="1"/>
    </row>
    <row r="583" ht="14.25" customHeight="1">
      <c r="A583" s="1"/>
      <c r="B583" s="1"/>
    </row>
    <row r="584" ht="14.25" customHeight="1">
      <c r="A584" s="1"/>
      <c r="B584" s="1"/>
    </row>
    <row r="585" ht="14.25" customHeight="1">
      <c r="A585" s="1"/>
      <c r="B585" s="1"/>
    </row>
    <row r="586" ht="14.25" customHeight="1">
      <c r="A586" s="1"/>
      <c r="B586" s="1"/>
    </row>
    <row r="587" ht="14.25" customHeight="1">
      <c r="A587" s="1"/>
      <c r="B587" s="1"/>
    </row>
    <row r="588" ht="14.25" customHeight="1">
      <c r="A588" s="1"/>
      <c r="B588" s="1"/>
    </row>
    <row r="589" ht="14.25" customHeight="1">
      <c r="A589" s="1"/>
      <c r="B589" s="1"/>
    </row>
    <row r="590" ht="14.25" customHeight="1">
      <c r="A590" s="1"/>
      <c r="B590" s="1"/>
    </row>
    <row r="591" ht="14.25" customHeight="1">
      <c r="A591" s="1"/>
      <c r="B591" s="1"/>
    </row>
    <row r="592" ht="14.25" customHeight="1">
      <c r="A592" s="1"/>
      <c r="B592" s="1"/>
    </row>
    <row r="593" ht="14.25" customHeight="1">
      <c r="A593" s="1"/>
      <c r="B593" s="1"/>
    </row>
    <row r="594" ht="14.25" customHeight="1">
      <c r="A594" s="1"/>
      <c r="B594" s="1"/>
    </row>
    <row r="595" ht="14.25" customHeight="1">
      <c r="A595" s="1"/>
      <c r="B595" s="1"/>
    </row>
    <row r="596" ht="14.25" customHeight="1">
      <c r="A596" s="1"/>
      <c r="B596" s="1"/>
    </row>
    <row r="597" ht="14.25" customHeight="1">
      <c r="A597" s="1"/>
      <c r="B597" s="1"/>
    </row>
    <row r="598" ht="14.25" customHeight="1">
      <c r="A598" s="1"/>
      <c r="B598" s="1"/>
    </row>
    <row r="599" ht="14.25" customHeight="1">
      <c r="A599" s="1"/>
      <c r="B599" s="1"/>
    </row>
    <row r="600" ht="14.25" customHeight="1">
      <c r="A600" s="1"/>
      <c r="B600" s="1"/>
    </row>
    <row r="601" ht="14.25" customHeight="1">
      <c r="A601" s="1"/>
      <c r="B601" s="1"/>
    </row>
    <row r="602" ht="14.25" customHeight="1">
      <c r="A602" s="1"/>
      <c r="B602" s="1"/>
    </row>
    <row r="603" ht="14.25" customHeight="1">
      <c r="A603" s="1"/>
      <c r="B603" s="1"/>
    </row>
    <row r="604" ht="14.25" customHeight="1">
      <c r="A604" s="1"/>
      <c r="B604" s="1"/>
    </row>
    <row r="605" ht="14.25" customHeight="1">
      <c r="A605" s="1"/>
      <c r="B605" s="1"/>
    </row>
    <row r="606" ht="14.25" customHeight="1">
      <c r="A606" s="1"/>
      <c r="B606" s="1"/>
    </row>
    <row r="607" ht="14.25" customHeight="1">
      <c r="A607" s="1"/>
      <c r="B607" s="1"/>
    </row>
    <row r="608" ht="14.25" customHeight="1">
      <c r="A608" s="1"/>
      <c r="B608" s="1"/>
    </row>
    <row r="609" ht="14.25" customHeight="1">
      <c r="A609" s="1"/>
      <c r="B609" s="1"/>
    </row>
    <row r="610" ht="14.25" customHeight="1">
      <c r="A610" s="1"/>
      <c r="B610" s="1"/>
    </row>
    <row r="611" ht="14.25" customHeight="1">
      <c r="A611" s="1"/>
      <c r="B611" s="1"/>
    </row>
    <row r="612" ht="14.25" customHeight="1">
      <c r="A612" s="1"/>
      <c r="B612" s="1"/>
    </row>
    <row r="613" ht="14.25" customHeight="1">
      <c r="A613" s="1"/>
      <c r="B613" s="1"/>
    </row>
    <row r="614" ht="14.25" customHeight="1">
      <c r="A614" s="1"/>
      <c r="B614" s="1"/>
    </row>
    <row r="615" ht="14.25" customHeight="1">
      <c r="A615" s="1"/>
      <c r="B615" s="1"/>
    </row>
    <row r="616" ht="14.25" customHeight="1">
      <c r="A616" s="1"/>
      <c r="B616" s="1"/>
    </row>
    <row r="617" ht="14.25" customHeight="1">
      <c r="A617" s="1"/>
      <c r="B617" s="1"/>
    </row>
    <row r="618" ht="14.25" customHeight="1">
      <c r="A618" s="1"/>
      <c r="B618" s="1"/>
    </row>
    <row r="619" ht="14.25" customHeight="1">
      <c r="A619" s="1"/>
      <c r="B619" s="1"/>
    </row>
    <row r="620" ht="14.25" customHeight="1">
      <c r="A620" s="1"/>
      <c r="B620" s="1"/>
    </row>
    <row r="621" ht="14.25" customHeight="1">
      <c r="A621" s="1"/>
      <c r="B621" s="1"/>
    </row>
    <row r="622" ht="14.25" customHeight="1">
      <c r="A622" s="1"/>
      <c r="B622" s="1"/>
    </row>
    <row r="623" ht="14.25" customHeight="1">
      <c r="A623" s="1"/>
      <c r="B623" s="1"/>
    </row>
    <row r="624" ht="14.25" customHeight="1">
      <c r="A624" s="1"/>
      <c r="B624" s="1"/>
    </row>
    <row r="625" ht="14.25" customHeight="1">
      <c r="A625" s="1"/>
      <c r="B625" s="1"/>
    </row>
    <row r="626" ht="14.25" customHeight="1">
      <c r="A626" s="1"/>
      <c r="B626" s="1"/>
    </row>
    <row r="627" ht="14.25" customHeight="1">
      <c r="A627" s="1"/>
      <c r="B627" s="1"/>
    </row>
    <row r="628" ht="14.25" customHeight="1">
      <c r="A628" s="1"/>
      <c r="B628" s="1"/>
    </row>
    <row r="629" ht="14.25" customHeight="1">
      <c r="A629" s="1"/>
      <c r="B629" s="1"/>
    </row>
    <row r="630" ht="14.25" customHeight="1">
      <c r="A630" s="1"/>
      <c r="B630" s="1"/>
    </row>
    <row r="631" ht="14.25" customHeight="1">
      <c r="A631" s="1"/>
      <c r="B631" s="1"/>
    </row>
    <row r="632" ht="14.25" customHeight="1">
      <c r="A632" s="1"/>
      <c r="B632" s="1"/>
    </row>
    <row r="633" ht="14.25" customHeight="1">
      <c r="A633" s="1"/>
      <c r="B633" s="1"/>
    </row>
    <row r="634" ht="14.25" customHeight="1">
      <c r="A634" s="1"/>
      <c r="B634" s="1"/>
    </row>
    <row r="635" ht="14.25" customHeight="1">
      <c r="A635" s="1"/>
      <c r="B635" s="1"/>
    </row>
    <row r="636" ht="14.25" customHeight="1">
      <c r="A636" s="1"/>
      <c r="B636" s="1"/>
    </row>
    <row r="637" ht="14.25" customHeight="1">
      <c r="A637" s="1"/>
      <c r="B637" s="1"/>
    </row>
    <row r="638" ht="14.25" customHeight="1">
      <c r="A638" s="1"/>
      <c r="B638" s="1"/>
    </row>
    <row r="639" ht="14.25" customHeight="1">
      <c r="A639" s="1"/>
      <c r="B639" s="1"/>
    </row>
    <row r="640" ht="14.25" customHeight="1">
      <c r="A640" s="1"/>
      <c r="B640" s="1"/>
    </row>
    <row r="641" ht="14.25" customHeight="1">
      <c r="A641" s="1"/>
      <c r="B641" s="1"/>
    </row>
    <row r="642" ht="14.25" customHeight="1">
      <c r="A642" s="1"/>
      <c r="B642" s="1"/>
    </row>
    <row r="643" ht="14.25" customHeight="1">
      <c r="A643" s="1"/>
      <c r="B643" s="1"/>
    </row>
    <row r="644" ht="14.25" customHeight="1">
      <c r="A644" s="1"/>
      <c r="B644" s="1"/>
    </row>
    <row r="645" ht="14.25" customHeight="1">
      <c r="A645" s="1"/>
      <c r="B645" s="1"/>
    </row>
    <row r="646" ht="14.25" customHeight="1">
      <c r="A646" s="1"/>
      <c r="B646" s="1"/>
    </row>
    <row r="647" ht="14.25" customHeight="1">
      <c r="A647" s="1"/>
      <c r="B647" s="1"/>
    </row>
    <row r="648" ht="14.25" customHeight="1">
      <c r="A648" s="1"/>
      <c r="B648" s="1"/>
    </row>
    <row r="649" ht="14.25" customHeight="1">
      <c r="A649" s="1"/>
      <c r="B649" s="1"/>
    </row>
    <row r="650" ht="14.25" customHeight="1">
      <c r="A650" s="1"/>
      <c r="B650" s="1"/>
    </row>
    <row r="651" ht="14.25" customHeight="1">
      <c r="A651" s="1"/>
      <c r="B651" s="1"/>
    </row>
    <row r="652" ht="14.25" customHeight="1">
      <c r="A652" s="1"/>
      <c r="B652" s="1"/>
    </row>
    <row r="653" ht="14.25" customHeight="1">
      <c r="A653" s="1"/>
      <c r="B653" s="1"/>
    </row>
    <row r="654" ht="14.25" customHeight="1">
      <c r="A654" s="1"/>
      <c r="B654" s="1"/>
    </row>
    <row r="655" ht="14.25" customHeight="1">
      <c r="A655" s="1"/>
      <c r="B655" s="1"/>
    </row>
    <row r="656" ht="14.25" customHeight="1">
      <c r="A656" s="1"/>
      <c r="B656" s="1"/>
    </row>
    <row r="657" ht="14.25" customHeight="1">
      <c r="A657" s="1"/>
      <c r="B657" s="1"/>
    </row>
    <row r="658" ht="14.25" customHeight="1">
      <c r="A658" s="1"/>
      <c r="B658" s="1"/>
    </row>
    <row r="659" ht="14.25" customHeight="1">
      <c r="A659" s="1"/>
      <c r="B659" s="1"/>
    </row>
    <row r="660" ht="14.25" customHeight="1">
      <c r="A660" s="1"/>
      <c r="B660" s="1"/>
    </row>
    <row r="661" ht="14.25" customHeight="1">
      <c r="A661" s="1"/>
      <c r="B661" s="1"/>
    </row>
    <row r="662" ht="14.25" customHeight="1">
      <c r="A662" s="1"/>
      <c r="B662" s="1"/>
    </row>
    <row r="663" ht="14.25" customHeight="1">
      <c r="A663" s="1"/>
      <c r="B663" s="1"/>
    </row>
    <row r="664" ht="14.25" customHeight="1">
      <c r="A664" s="1"/>
      <c r="B664" s="1"/>
    </row>
    <row r="665" ht="14.25" customHeight="1">
      <c r="A665" s="1"/>
      <c r="B665" s="1"/>
    </row>
    <row r="666" ht="14.25" customHeight="1">
      <c r="A666" s="1"/>
      <c r="B666" s="1"/>
    </row>
    <row r="667" ht="14.25" customHeight="1">
      <c r="A667" s="1"/>
      <c r="B667" s="1"/>
    </row>
    <row r="668" ht="14.25" customHeight="1">
      <c r="A668" s="1"/>
      <c r="B668" s="1"/>
    </row>
    <row r="669" ht="14.25" customHeight="1">
      <c r="A669" s="1"/>
      <c r="B669" s="1"/>
    </row>
    <row r="670" ht="14.25" customHeight="1">
      <c r="A670" s="1"/>
      <c r="B670" s="1"/>
    </row>
    <row r="671" ht="14.25" customHeight="1">
      <c r="A671" s="1"/>
      <c r="B671" s="1"/>
    </row>
    <row r="672" ht="14.25" customHeight="1">
      <c r="A672" s="1"/>
      <c r="B672" s="1"/>
    </row>
    <row r="673" ht="14.25" customHeight="1">
      <c r="A673" s="1"/>
      <c r="B673" s="1"/>
    </row>
    <row r="674" ht="14.25" customHeight="1">
      <c r="A674" s="1"/>
      <c r="B674" s="1"/>
    </row>
    <row r="675" ht="14.25" customHeight="1">
      <c r="A675" s="1"/>
      <c r="B675" s="1"/>
    </row>
    <row r="676" ht="14.25" customHeight="1">
      <c r="A676" s="1"/>
      <c r="B676" s="1"/>
    </row>
    <row r="677" ht="14.25" customHeight="1">
      <c r="A677" s="1"/>
      <c r="B677" s="1"/>
    </row>
    <row r="678" ht="14.25" customHeight="1">
      <c r="A678" s="1"/>
      <c r="B678" s="1"/>
    </row>
    <row r="679" ht="14.25" customHeight="1">
      <c r="A679" s="1"/>
      <c r="B679" s="1"/>
    </row>
    <row r="680" ht="14.25" customHeight="1">
      <c r="A680" s="1"/>
      <c r="B680" s="1"/>
    </row>
    <row r="681" ht="14.25" customHeight="1">
      <c r="A681" s="1"/>
      <c r="B681" s="1"/>
    </row>
    <row r="682" ht="14.25" customHeight="1">
      <c r="A682" s="1"/>
      <c r="B682" s="1"/>
    </row>
    <row r="683" ht="14.25" customHeight="1">
      <c r="A683" s="1"/>
      <c r="B683" s="1"/>
    </row>
    <row r="684" ht="14.25" customHeight="1">
      <c r="A684" s="1"/>
      <c r="B684" s="1"/>
    </row>
    <row r="685" ht="14.25" customHeight="1">
      <c r="A685" s="1"/>
      <c r="B685" s="1"/>
    </row>
    <row r="686" ht="14.25" customHeight="1">
      <c r="A686" s="1"/>
      <c r="B686" s="1"/>
    </row>
    <row r="687" ht="14.25" customHeight="1">
      <c r="A687" s="1"/>
      <c r="B687" s="1"/>
    </row>
    <row r="688" ht="14.25" customHeight="1">
      <c r="A688" s="1"/>
      <c r="B688" s="1"/>
    </row>
    <row r="689" ht="14.25" customHeight="1">
      <c r="A689" s="1"/>
      <c r="B689" s="1"/>
    </row>
    <row r="690" ht="14.25" customHeight="1">
      <c r="A690" s="1"/>
      <c r="B690" s="1"/>
    </row>
    <row r="691" ht="14.25" customHeight="1">
      <c r="A691" s="1"/>
      <c r="B691" s="1"/>
    </row>
    <row r="692" ht="14.25" customHeight="1">
      <c r="A692" s="1"/>
      <c r="B692" s="1"/>
    </row>
    <row r="693" ht="14.25" customHeight="1">
      <c r="A693" s="1"/>
      <c r="B693" s="1"/>
    </row>
    <row r="694" ht="14.25" customHeight="1">
      <c r="A694" s="1"/>
      <c r="B694" s="1"/>
    </row>
    <row r="695" ht="14.25" customHeight="1">
      <c r="A695" s="1"/>
      <c r="B695" s="1"/>
    </row>
    <row r="696" ht="14.25" customHeight="1">
      <c r="A696" s="1"/>
      <c r="B696" s="1"/>
    </row>
    <row r="697" ht="14.25" customHeight="1">
      <c r="A697" s="1"/>
      <c r="B697" s="1"/>
    </row>
    <row r="698" ht="14.25" customHeight="1">
      <c r="A698" s="1"/>
      <c r="B698" s="1"/>
    </row>
    <row r="699" ht="14.25" customHeight="1">
      <c r="A699" s="1"/>
      <c r="B699" s="1"/>
    </row>
    <row r="700" ht="14.25" customHeight="1">
      <c r="A700" s="1"/>
      <c r="B700" s="1"/>
    </row>
    <row r="701" ht="14.25" customHeight="1">
      <c r="A701" s="1"/>
      <c r="B701" s="1"/>
    </row>
    <row r="702" ht="14.25" customHeight="1">
      <c r="A702" s="1"/>
      <c r="B702" s="1"/>
    </row>
    <row r="703" ht="14.25" customHeight="1">
      <c r="A703" s="1"/>
      <c r="B703" s="1"/>
    </row>
    <row r="704" ht="14.25" customHeight="1">
      <c r="A704" s="1"/>
      <c r="B704" s="1"/>
    </row>
    <row r="705" ht="14.25" customHeight="1">
      <c r="A705" s="1"/>
      <c r="B705" s="1"/>
    </row>
    <row r="706" ht="14.25" customHeight="1">
      <c r="A706" s="1"/>
      <c r="B706" s="1"/>
    </row>
    <row r="707" ht="14.25" customHeight="1">
      <c r="A707" s="1"/>
      <c r="B707" s="1"/>
    </row>
    <row r="708" ht="14.25" customHeight="1">
      <c r="A708" s="1"/>
      <c r="B708" s="1"/>
    </row>
    <row r="709" ht="14.25" customHeight="1">
      <c r="A709" s="1"/>
      <c r="B709" s="1"/>
    </row>
    <row r="710" ht="14.25" customHeight="1">
      <c r="A710" s="1"/>
      <c r="B710" s="1"/>
    </row>
    <row r="711" ht="14.25" customHeight="1">
      <c r="A711" s="1"/>
      <c r="B711" s="1"/>
    </row>
    <row r="712" ht="14.25" customHeight="1">
      <c r="A712" s="1"/>
      <c r="B712" s="1"/>
    </row>
    <row r="713" ht="14.25" customHeight="1">
      <c r="A713" s="1"/>
      <c r="B713" s="1"/>
    </row>
    <row r="714" ht="14.25" customHeight="1">
      <c r="A714" s="1"/>
      <c r="B714" s="1"/>
    </row>
    <row r="715" ht="14.25" customHeight="1">
      <c r="A715" s="1"/>
      <c r="B715" s="1"/>
    </row>
    <row r="716" ht="14.25" customHeight="1">
      <c r="A716" s="1"/>
      <c r="B716" s="1"/>
    </row>
    <row r="717" ht="14.25" customHeight="1">
      <c r="A717" s="1"/>
      <c r="B717" s="1"/>
    </row>
    <row r="718" ht="14.25" customHeight="1">
      <c r="A718" s="1"/>
      <c r="B718" s="1"/>
    </row>
    <row r="719" ht="14.25" customHeight="1">
      <c r="A719" s="1"/>
      <c r="B719" s="1"/>
    </row>
    <row r="720" ht="14.25" customHeight="1">
      <c r="A720" s="1"/>
      <c r="B720" s="1"/>
    </row>
    <row r="721" ht="14.25" customHeight="1">
      <c r="A721" s="1"/>
      <c r="B721" s="1"/>
    </row>
    <row r="722" ht="14.25" customHeight="1">
      <c r="A722" s="1"/>
      <c r="B722" s="1"/>
    </row>
    <row r="723" ht="14.25" customHeight="1">
      <c r="A723" s="1"/>
      <c r="B723" s="1"/>
    </row>
    <row r="724" ht="14.25" customHeight="1">
      <c r="A724" s="1"/>
      <c r="B724" s="1"/>
    </row>
    <row r="725" ht="14.25" customHeight="1">
      <c r="A725" s="1"/>
      <c r="B725" s="1"/>
    </row>
    <row r="726" ht="14.25" customHeight="1">
      <c r="A726" s="1"/>
      <c r="B726" s="1"/>
    </row>
    <row r="727" ht="14.25" customHeight="1">
      <c r="A727" s="1"/>
      <c r="B727" s="1"/>
    </row>
    <row r="728" ht="14.25" customHeight="1">
      <c r="A728" s="1"/>
      <c r="B728" s="1"/>
    </row>
    <row r="729" ht="14.25" customHeight="1">
      <c r="A729" s="1"/>
      <c r="B729" s="1"/>
    </row>
    <row r="730" ht="14.25" customHeight="1">
      <c r="A730" s="1"/>
      <c r="B730" s="1"/>
    </row>
    <row r="731" ht="14.25" customHeight="1">
      <c r="A731" s="1"/>
      <c r="B731" s="1"/>
    </row>
    <row r="732" ht="14.25" customHeight="1">
      <c r="A732" s="1"/>
      <c r="B732" s="1"/>
    </row>
    <row r="733" ht="14.25" customHeight="1">
      <c r="A733" s="1"/>
      <c r="B733" s="1"/>
    </row>
    <row r="734" ht="14.25" customHeight="1">
      <c r="A734" s="1"/>
      <c r="B734" s="1"/>
    </row>
    <row r="735" ht="14.25" customHeight="1">
      <c r="A735" s="1"/>
      <c r="B735" s="1"/>
    </row>
    <row r="736" ht="14.25" customHeight="1">
      <c r="A736" s="1"/>
      <c r="B736" s="1"/>
    </row>
    <row r="737" ht="14.25" customHeight="1">
      <c r="A737" s="1"/>
      <c r="B737" s="1"/>
    </row>
    <row r="738" ht="14.25" customHeight="1">
      <c r="A738" s="1"/>
      <c r="B738" s="1"/>
    </row>
    <row r="739" ht="14.25" customHeight="1">
      <c r="A739" s="1"/>
      <c r="B739" s="1"/>
    </row>
    <row r="740" ht="14.25" customHeight="1">
      <c r="A740" s="1"/>
      <c r="B740" s="1"/>
    </row>
    <row r="741" ht="14.25" customHeight="1">
      <c r="A741" s="1"/>
      <c r="B741" s="1"/>
    </row>
    <row r="742" ht="14.25" customHeight="1">
      <c r="A742" s="1"/>
      <c r="B742" s="1"/>
    </row>
    <row r="743" ht="14.25" customHeight="1">
      <c r="A743" s="1"/>
      <c r="B743" s="1"/>
    </row>
    <row r="744" ht="14.25" customHeight="1">
      <c r="A744" s="1"/>
      <c r="B744" s="1"/>
    </row>
    <row r="745" ht="14.25" customHeight="1">
      <c r="A745" s="1"/>
      <c r="B745" s="1"/>
    </row>
    <row r="746" ht="14.25" customHeight="1">
      <c r="A746" s="1"/>
      <c r="B746" s="1"/>
    </row>
    <row r="747" ht="14.25" customHeight="1">
      <c r="A747" s="1"/>
      <c r="B747" s="1"/>
    </row>
    <row r="748" ht="14.25" customHeight="1">
      <c r="A748" s="1"/>
      <c r="B748" s="1"/>
    </row>
    <row r="749" ht="14.25" customHeight="1">
      <c r="A749" s="1"/>
      <c r="B749" s="1"/>
    </row>
    <row r="750" ht="14.25" customHeight="1">
      <c r="A750" s="1"/>
      <c r="B750" s="1"/>
    </row>
    <row r="751" ht="14.25" customHeight="1">
      <c r="A751" s="1"/>
      <c r="B751" s="1"/>
    </row>
    <row r="752" ht="14.25" customHeight="1">
      <c r="A752" s="1"/>
      <c r="B752" s="1"/>
    </row>
    <row r="753" ht="14.25" customHeight="1">
      <c r="A753" s="1"/>
      <c r="B753" s="1"/>
    </row>
    <row r="754" ht="14.25" customHeight="1">
      <c r="A754" s="1"/>
      <c r="B754" s="1"/>
    </row>
    <row r="755" ht="14.25" customHeight="1">
      <c r="A755" s="1"/>
      <c r="B755" s="1"/>
    </row>
    <row r="756" ht="14.25" customHeight="1">
      <c r="A756" s="1"/>
      <c r="B756" s="1"/>
    </row>
    <row r="757" ht="14.25" customHeight="1">
      <c r="A757" s="1"/>
      <c r="B757" s="1"/>
    </row>
    <row r="758" ht="14.25" customHeight="1">
      <c r="A758" s="1"/>
      <c r="B758" s="1"/>
    </row>
    <row r="759" ht="14.25" customHeight="1">
      <c r="A759" s="1"/>
      <c r="B759" s="1"/>
    </row>
    <row r="760" ht="14.25" customHeight="1">
      <c r="A760" s="1"/>
      <c r="B760" s="1"/>
    </row>
    <row r="761" ht="14.25" customHeight="1">
      <c r="A761" s="1"/>
      <c r="B761" s="1"/>
    </row>
    <row r="762" ht="14.25" customHeight="1">
      <c r="A762" s="1"/>
      <c r="B762" s="1"/>
    </row>
    <row r="763" ht="14.25" customHeight="1">
      <c r="A763" s="1"/>
      <c r="B763" s="1"/>
    </row>
    <row r="764" ht="14.25" customHeight="1">
      <c r="A764" s="1"/>
      <c r="B764" s="1"/>
    </row>
    <row r="765" ht="14.25" customHeight="1">
      <c r="A765" s="1"/>
      <c r="B765" s="1"/>
    </row>
    <row r="766" ht="14.25" customHeight="1">
      <c r="A766" s="1"/>
      <c r="B766" s="1"/>
    </row>
    <row r="767" ht="14.25" customHeight="1">
      <c r="A767" s="1"/>
      <c r="B767" s="1"/>
    </row>
    <row r="768" ht="14.25" customHeight="1">
      <c r="A768" s="1"/>
      <c r="B768" s="1"/>
    </row>
    <row r="769" ht="14.25" customHeight="1">
      <c r="A769" s="1"/>
      <c r="B769" s="1"/>
    </row>
    <row r="770" ht="14.25" customHeight="1">
      <c r="A770" s="1"/>
      <c r="B770" s="1"/>
    </row>
    <row r="771" ht="14.25" customHeight="1">
      <c r="A771" s="1"/>
      <c r="B771" s="1"/>
    </row>
    <row r="772" ht="14.25" customHeight="1">
      <c r="A772" s="1"/>
      <c r="B772" s="1"/>
    </row>
    <row r="773" ht="14.25" customHeight="1">
      <c r="A773" s="1"/>
      <c r="B773" s="1"/>
    </row>
    <row r="774" ht="14.25" customHeight="1">
      <c r="A774" s="1"/>
      <c r="B774" s="1"/>
    </row>
    <row r="775" ht="14.25" customHeight="1">
      <c r="A775" s="1"/>
      <c r="B775" s="1"/>
    </row>
    <row r="776" ht="14.25" customHeight="1">
      <c r="A776" s="1"/>
      <c r="B776" s="1"/>
    </row>
    <row r="777" ht="14.25" customHeight="1">
      <c r="A777" s="1"/>
      <c r="B777" s="1"/>
    </row>
    <row r="778" ht="14.25" customHeight="1">
      <c r="A778" s="1"/>
      <c r="B778" s="1"/>
    </row>
    <row r="779" ht="14.25" customHeight="1">
      <c r="A779" s="1"/>
      <c r="B779" s="1"/>
    </row>
    <row r="780" ht="14.25" customHeight="1">
      <c r="A780" s="1"/>
      <c r="B780" s="1"/>
    </row>
    <row r="781" ht="14.25" customHeight="1">
      <c r="A781" s="1"/>
      <c r="B781" s="1"/>
    </row>
    <row r="782" ht="14.25" customHeight="1">
      <c r="A782" s="1"/>
      <c r="B782" s="1"/>
    </row>
    <row r="783" ht="14.25" customHeight="1">
      <c r="A783" s="1"/>
      <c r="B783" s="1"/>
    </row>
    <row r="784" ht="14.25" customHeight="1">
      <c r="A784" s="1"/>
      <c r="B784" s="1"/>
    </row>
    <row r="785" ht="14.25" customHeight="1">
      <c r="A785" s="1"/>
      <c r="B785" s="1"/>
    </row>
    <row r="786" ht="14.25" customHeight="1">
      <c r="A786" s="1"/>
      <c r="B786" s="1"/>
    </row>
    <row r="787" ht="14.25" customHeight="1">
      <c r="A787" s="1"/>
      <c r="B787" s="1"/>
    </row>
    <row r="788" ht="14.25" customHeight="1">
      <c r="A788" s="1"/>
      <c r="B788" s="1"/>
    </row>
    <row r="789" ht="14.25" customHeight="1">
      <c r="A789" s="1"/>
      <c r="B789" s="1"/>
    </row>
    <row r="790" ht="14.25" customHeight="1">
      <c r="A790" s="1"/>
      <c r="B790" s="1"/>
    </row>
    <row r="791" ht="14.25" customHeight="1">
      <c r="A791" s="1"/>
      <c r="B791" s="1"/>
    </row>
    <row r="792" ht="14.25" customHeight="1">
      <c r="A792" s="1"/>
      <c r="B792" s="1"/>
    </row>
    <row r="793" ht="14.25" customHeight="1">
      <c r="A793" s="1"/>
      <c r="B793" s="1"/>
    </row>
    <row r="794" ht="14.25" customHeight="1">
      <c r="A794" s="1"/>
      <c r="B794" s="1"/>
    </row>
    <row r="795" ht="14.25" customHeight="1">
      <c r="A795" s="1"/>
      <c r="B795" s="1"/>
    </row>
    <row r="796" ht="14.25" customHeight="1">
      <c r="A796" s="1"/>
      <c r="B796" s="1"/>
    </row>
    <row r="797" ht="14.25" customHeight="1">
      <c r="A797" s="1"/>
      <c r="B797" s="1"/>
    </row>
    <row r="798" ht="14.25" customHeight="1">
      <c r="A798" s="1"/>
      <c r="B798" s="1"/>
    </row>
    <row r="799" ht="14.25" customHeight="1">
      <c r="A799" s="1"/>
      <c r="B799" s="1"/>
    </row>
    <row r="800" ht="14.25" customHeight="1">
      <c r="A800" s="1"/>
      <c r="B800" s="1"/>
    </row>
    <row r="801" ht="14.25" customHeight="1">
      <c r="A801" s="1"/>
      <c r="B801" s="1"/>
    </row>
    <row r="802" ht="14.25" customHeight="1">
      <c r="A802" s="1"/>
      <c r="B802" s="1"/>
    </row>
    <row r="803" ht="14.25" customHeight="1">
      <c r="A803" s="1"/>
      <c r="B803" s="1"/>
    </row>
    <row r="804" ht="14.25" customHeight="1">
      <c r="A804" s="1"/>
      <c r="B804" s="1"/>
    </row>
    <row r="805" ht="14.25" customHeight="1">
      <c r="A805" s="1"/>
      <c r="B805" s="1"/>
    </row>
    <row r="806" ht="14.25" customHeight="1">
      <c r="A806" s="1"/>
      <c r="B806" s="1"/>
    </row>
    <row r="807" ht="14.25" customHeight="1">
      <c r="A807" s="1"/>
      <c r="B807" s="1"/>
    </row>
    <row r="808" ht="14.25" customHeight="1">
      <c r="A808" s="1"/>
      <c r="B808" s="1"/>
    </row>
    <row r="809" ht="14.25" customHeight="1">
      <c r="A809" s="1"/>
      <c r="B809" s="1"/>
    </row>
    <row r="810" ht="14.25" customHeight="1">
      <c r="A810" s="1"/>
      <c r="B810" s="1"/>
    </row>
    <row r="811" ht="14.25" customHeight="1">
      <c r="A811" s="1"/>
      <c r="B811" s="1"/>
    </row>
    <row r="812" ht="14.25" customHeight="1">
      <c r="A812" s="1"/>
      <c r="B812" s="1"/>
    </row>
    <row r="813" ht="14.25" customHeight="1">
      <c r="A813" s="1"/>
      <c r="B813" s="1"/>
    </row>
    <row r="814" ht="14.25" customHeight="1">
      <c r="A814" s="1"/>
      <c r="B814" s="1"/>
    </row>
    <row r="815" ht="14.25" customHeight="1">
      <c r="A815" s="1"/>
      <c r="B815" s="1"/>
    </row>
    <row r="816" ht="14.25" customHeight="1">
      <c r="A816" s="1"/>
      <c r="B816" s="1"/>
    </row>
    <row r="817" ht="14.25" customHeight="1">
      <c r="A817" s="1"/>
      <c r="B817" s="1"/>
    </row>
    <row r="818" ht="14.25" customHeight="1">
      <c r="A818" s="1"/>
      <c r="B818" s="1"/>
    </row>
    <row r="819" ht="14.25" customHeight="1">
      <c r="A819" s="1"/>
      <c r="B819" s="1"/>
    </row>
    <row r="820" ht="14.25" customHeight="1">
      <c r="A820" s="1"/>
      <c r="B820" s="1"/>
    </row>
    <row r="821" ht="14.25" customHeight="1">
      <c r="A821" s="1"/>
      <c r="B821" s="1"/>
    </row>
    <row r="822" ht="14.25" customHeight="1">
      <c r="A822" s="1"/>
      <c r="B822" s="1"/>
    </row>
    <row r="823" ht="14.25" customHeight="1">
      <c r="A823" s="1"/>
      <c r="B823" s="1"/>
    </row>
    <row r="824" ht="14.25" customHeight="1">
      <c r="A824" s="1"/>
      <c r="B824" s="1"/>
    </row>
    <row r="825" ht="14.25" customHeight="1">
      <c r="A825" s="1"/>
      <c r="B825" s="1"/>
    </row>
    <row r="826" ht="14.25" customHeight="1">
      <c r="A826" s="1"/>
      <c r="B826" s="1"/>
    </row>
    <row r="827" ht="14.25" customHeight="1">
      <c r="A827" s="1"/>
      <c r="B827" s="1"/>
    </row>
    <row r="828" ht="14.25" customHeight="1">
      <c r="A828" s="1"/>
      <c r="B828" s="1"/>
    </row>
    <row r="829" ht="14.25" customHeight="1">
      <c r="A829" s="1"/>
      <c r="B829" s="1"/>
    </row>
    <row r="830" ht="14.25" customHeight="1">
      <c r="A830" s="1"/>
      <c r="B830" s="1"/>
    </row>
    <row r="831" ht="14.25" customHeight="1">
      <c r="A831" s="1"/>
      <c r="B831" s="1"/>
    </row>
    <row r="832" ht="14.25" customHeight="1">
      <c r="A832" s="1"/>
      <c r="B832" s="1"/>
    </row>
    <row r="833" ht="14.25" customHeight="1">
      <c r="A833" s="1"/>
      <c r="B833" s="1"/>
    </row>
    <row r="834" ht="14.25" customHeight="1">
      <c r="A834" s="1"/>
      <c r="B834" s="1"/>
    </row>
    <row r="835" ht="14.25" customHeight="1">
      <c r="A835" s="1"/>
      <c r="B835" s="1"/>
    </row>
    <row r="836" ht="14.25" customHeight="1">
      <c r="A836" s="1"/>
      <c r="B836" s="1"/>
    </row>
    <row r="837" ht="14.25" customHeight="1">
      <c r="A837" s="1"/>
      <c r="B837" s="1"/>
    </row>
    <row r="838" ht="14.25" customHeight="1">
      <c r="A838" s="1"/>
      <c r="B838" s="1"/>
    </row>
    <row r="839" ht="14.25" customHeight="1">
      <c r="A839" s="1"/>
      <c r="B839" s="1"/>
    </row>
    <row r="840" ht="14.25" customHeight="1">
      <c r="A840" s="1"/>
      <c r="B840" s="1"/>
    </row>
    <row r="841" ht="14.25" customHeight="1">
      <c r="A841" s="1"/>
      <c r="B841" s="1"/>
    </row>
    <row r="842" ht="14.25" customHeight="1">
      <c r="A842" s="1"/>
      <c r="B842" s="1"/>
    </row>
    <row r="843" ht="14.25" customHeight="1">
      <c r="A843" s="1"/>
      <c r="B843" s="1"/>
    </row>
    <row r="844" ht="14.25" customHeight="1">
      <c r="A844" s="1"/>
      <c r="B844" s="1"/>
    </row>
    <row r="845" ht="14.25" customHeight="1">
      <c r="A845" s="1"/>
      <c r="B845" s="1"/>
    </row>
    <row r="846" ht="14.25" customHeight="1">
      <c r="A846" s="1"/>
      <c r="B846" s="1"/>
    </row>
    <row r="847" ht="14.25" customHeight="1">
      <c r="A847" s="1"/>
      <c r="B847" s="1"/>
    </row>
    <row r="848" ht="14.25" customHeight="1">
      <c r="A848" s="1"/>
      <c r="B848" s="1"/>
    </row>
    <row r="849" ht="14.25" customHeight="1">
      <c r="A849" s="1"/>
      <c r="B849" s="1"/>
    </row>
    <row r="850" ht="14.25" customHeight="1">
      <c r="A850" s="1"/>
      <c r="B850" s="1"/>
    </row>
    <row r="851" ht="14.25" customHeight="1">
      <c r="A851" s="1"/>
      <c r="B851" s="1"/>
    </row>
    <row r="852" ht="14.25" customHeight="1">
      <c r="A852" s="1"/>
      <c r="B852" s="1"/>
    </row>
    <row r="853" ht="14.25" customHeight="1">
      <c r="A853" s="1"/>
      <c r="B853" s="1"/>
    </row>
    <row r="854" ht="14.25" customHeight="1">
      <c r="A854" s="1"/>
      <c r="B854" s="1"/>
    </row>
    <row r="855" ht="14.25" customHeight="1">
      <c r="A855" s="1"/>
      <c r="B855" s="1"/>
    </row>
    <row r="856" ht="14.25" customHeight="1">
      <c r="A856" s="1"/>
      <c r="B856" s="1"/>
    </row>
    <row r="857" ht="14.25" customHeight="1">
      <c r="A857" s="1"/>
      <c r="B857" s="1"/>
    </row>
    <row r="858" ht="14.25" customHeight="1">
      <c r="A858" s="1"/>
      <c r="B858" s="1"/>
    </row>
    <row r="859" ht="14.25" customHeight="1">
      <c r="A859" s="1"/>
      <c r="B859" s="1"/>
    </row>
    <row r="860" ht="14.25" customHeight="1">
      <c r="A860" s="1"/>
      <c r="B860" s="1"/>
    </row>
    <row r="861" ht="14.25" customHeight="1">
      <c r="A861" s="1"/>
      <c r="B861" s="1"/>
    </row>
    <row r="862" ht="14.25" customHeight="1">
      <c r="A862" s="1"/>
      <c r="B862" s="1"/>
    </row>
    <row r="863" ht="14.25" customHeight="1">
      <c r="A863" s="1"/>
      <c r="B863" s="1"/>
    </row>
    <row r="864" ht="14.25" customHeight="1">
      <c r="A864" s="1"/>
      <c r="B864" s="1"/>
    </row>
    <row r="865" ht="14.25" customHeight="1">
      <c r="A865" s="1"/>
      <c r="B865" s="1"/>
    </row>
    <row r="866" ht="14.25" customHeight="1">
      <c r="A866" s="1"/>
      <c r="B866" s="1"/>
    </row>
    <row r="867" ht="14.25" customHeight="1">
      <c r="A867" s="1"/>
      <c r="B867" s="1"/>
    </row>
    <row r="868" ht="14.25" customHeight="1">
      <c r="A868" s="1"/>
      <c r="B868" s="1"/>
    </row>
    <row r="869" ht="14.25" customHeight="1">
      <c r="A869" s="1"/>
      <c r="B869" s="1"/>
    </row>
    <row r="870" ht="14.25" customHeight="1">
      <c r="A870" s="1"/>
      <c r="B870" s="1"/>
    </row>
    <row r="871" ht="14.25" customHeight="1">
      <c r="A871" s="1"/>
      <c r="B871" s="1"/>
    </row>
    <row r="872" ht="14.25" customHeight="1">
      <c r="A872" s="1"/>
      <c r="B872" s="1"/>
    </row>
    <row r="873" ht="14.25" customHeight="1">
      <c r="A873" s="1"/>
      <c r="B873" s="1"/>
    </row>
    <row r="874" ht="14.25" customHeight="1">
      <c r="A874" s="1"/>
      <c r="B874" s="1"/>
    </row>
    <row r="875" ht="14.25" customHeight="1">
      <c r="A875" s="1"/>
      <c r="B875" s="1"/>
    </row>
    <row r="876" ht="14.25" customHeight="1">
      <c r="A876" s="1"/>
      <c r="B876" s="1"/>
    </row>
    <row r="877" ht="14.25" customHeight="1">
      <c r="A877" s="1"/>
      <c r="B877" s="1"/>
    </row>
    <row r="878" ht="14.25" customHeight="1">
      <c r="A878" s="1"/>
      <c r="B878" s="1"/>
    </row>
    <row r="879" ht="14.25" customHeight="1">
      <c r="A879" s="1"/>
      <c r="B879" s="1"/>
    </row>
    <row r="880" ht="14.25" customHeight="1">
      <c r="A880" s="1"/>
      <c r="B880" s="1"/>
    </row>
    <row r="881" ht="14.25" customHeight="1">
      <c r="A881" s="1"/>
      <c r="B881" s="1"/>
    </row>
    <row r="882" ht="14.25" customHeight="1">
      <c r="A882" s="1"/>
      <c r="B882" s="1"/>
    </row>
    <row r="883" ht="14.25" customHeight="1">
      <c r="A883" s="1"/>
      <c r="B883" s="1"/>
    </row>
    <row r="884" ht="14.25" customHeight="1">
      <c r="A884" s="1"/>
      <c r="B884" s="1"/>
    </row>
    <row r="885" ht="14.25" customHeight="1">
      <c r="A885" s="1"/>
      <c r="B885" s="1"/>
    </row>
    <row r="886" ht="14.25" customHeight="1">
      <c r="A886" s="1"/>
      <c r="B886" s="1"/>
    </row>
    <row r="887" ht="14.25" customHeight="1">
      <c r="A887" s="1"/>
      <c r="B887" s="1"/>
    </row>
    <row r="888" ht="14.25" customHeight="1">
      <c r="A888" s="1"/>
      <c r="B888" s="1"/>
    </row>
    <row r="889" ht="14.25" customHeight="1">
      <c r="A889" s="1"/>
      <c r="B889" s="1"/>
    </row>
    <row r="890" ht="14.25" customHeight="1">
      <c r="A890" s="1"/>
      <c r="B890" s="1"/>
    </row>
    <row r="891" ht="14.25" customHeight="1">
      <c r="A891" s="1"/>
      <c r="B891" s="1"/>
    </row>
    <row r="892" ht="14.25" customHeight="1">
      <c r="A892" s="1"/>
      <c r="B892" s="1"/>
    </row>
    <row r="893" ht="14.25" customHeight="1">
      <c r="A893" s="1"/>
      <c r="B893" s="1"/>
    </row>
    <row r="894" ht="14.25" customHeight="1">
      <c r="A894" s="1"/>
      <c r="B894" s="1"/>
    </row>
    <row r="895" ht="14.25" customHeight="1">
      <c r="A895" s="1"/>
      <c r="B895" s="1"/>
    </row>
    <row r="896" ht="14.25" customHeight="1">
      <c r="A896" s="1"/>
      <c r="B896" s="1"/>
    </row>
    <row r="897" ht="14.25" customHeight="1">
      <c r="A897" s="1"/>
      <c r="B897" s="1"/>
    </row>
    <row r="898" ht="14.25" customHeight="1">
      <c r="A898" s="1"/>
      <c r="B898" s="1"/>
    </row>
    <row r="899" ht="14.25" customHeight="1">
      <c r="A899" s="1"/>
      <c r="B899" s="1"/>
    </row>
    <row r="900" ht="14.25" customHeight="1">
      <c r="A900" s="1"/>
      <c r="B900" s="1"/>
    </row>
    <row r="901" ht="14.25" customHeight="1">
      <c r="A901" s="1"/>
      <c r="B901" s="1"/>
    </row>
    <row r="902" ht="14.25" customHeight="1">
      <c r="A902" s="1"/>
      <c r="B902" s="1"/>
    </row>
    <row r="903" ht="14.25" customHeight="1">
      <c r="A903" s="1"/>
      <c r="B903" s="1"/>
    </row>
    <row r="904" ht="14.25" customHeight="1">
      <c r="A904" s="1"/>
      <c r="B904" s="1"/>
    </row>
    <row r="905" ht="14.25" customHeight="1">
      <c r="A905" s="1"/>
      <c r="B905" s="1"/>
    </row>
    <row r="906" ht="14.25" customHeight="1">
      <c r="A906" s="1"/>
      <c r="B906" s="1"/>
    </row>
    <row r="907" ht="14.25" customHeight="1">
      <c r="A907" s="1"/>
      <c r="B907" s="1"/>
    </row>
    <row r="908" ht="14.25" customHeight="1">
      <c r="A908" s="1"/>
      <c r="B908" s="1"/>
    </row>
    <row r="909" ht="14.25" customHeight="1">
      <c r="A909" s="1"/>
      <c r="B909" s="1"/>
    </row>
    <row r="910" ht="14.25" customHeight="1">
      <c r="A910" s="1"/>
      <c r="B910" s="1"/>
    </row>
    <row r="911" ht="14.25" customHeight="1">
      <c r="A911" s="1"/>
      <c r="B911" s="1"/>
    </row>
    <row r="912" ht="14.25" customHeight="1">
      <c r="A912" s="1"/>
      <c r="B912" s="1"/>
    </row>
    <row r="913" ht="14.25" customHeight="1">
      <c r="A913" s="1"/>
      <c r="B913" s="1"/>
    </row>
    <row r="914" ht="14.25" customHeight="1">
      <c r="A914" s="1"/>
      <c r="B914" s="1"/>
    </row>
    <row r="915" ht="14.25" customHeight="1">
      <c r="A915" s="1"/>
      <c r="B915" s="1"/>
    </row>
    <row r="916" ht="14.25" customHeight="1">
      <c r="A916" s="1"/>
      <c r="B916" s="1"/>
    </row>
    <row r="917" ht="14.25" customHeight="1">
      <c r="A917" s="1"/>
      <c r="B917" s="1"/>
    </row>
    <row r="918" ht="14.25" customHeight="1">
      <c r="A918" s="1"/>
      <c r="B918" s="1"/>
    </row>
    <row r="919" ht="14.25" customHeight="1">
      <c r="A919" s="1"/>
      <c r="B919" s="1"/>
    </row>
    <row r="920" ht="14.25" customHeight="1">
      <c r="A920" s="1"/>
      <c r="B920" s="1"/>
    </row>
    <row r="921" ht="14.25" customHeight="1">
      <c r="A921" s="1"/>
      <c r="B921" s="1"/>
    </row>
    <row r="922" ht="14.25" customHeight="1">
      <c r="A922" s="1"/>
      <c r="B922" s="1"/>
    </row>
    <row r="923" ht="14.25" customHeight="1">
      <c r="A923" s="1"/>
      <c r="B923" s="1"/>
    </row>
    <row r="924" ht="14.25" customHeight="1">
      <c r="A924" s="1"/>
      <c r="B924" s="1"/>
    </row>
    <row r="925" ht="14.25" customHeight="1">
      <c r="A925" s="1"/>
      <c r="B925" s="1"/>
    </row>
    <row r="926" ht="14.25" customHeight="1">
      <c r="A926" s="1"/>
      <c r="B926" s="1"/>
    </row>
    <row r="927" ht="14.25" customHeight="1">
      <c r="A927" s="1"/>
      <c r="B927" s="1"/>
    </row>
    <row r="928" ht="14.25" customHeight="1">
      <c r="A928" s="1"/>
      <c r="B928" s="1"/>
    </row>
    <row r="929" ht="14.25" customHeight="1">
      <c r="A929" s="1"/>
      <c r="B929" s="1"/>
    </row>
    <row r="930" ht="14.25" customHeight="1">
      <c r="A930" s="1"/>
      <c r="B930" s="1"/>
    </row>
    <row r="931" ht="14.25" customHeight="1">
      <c r="A931" s="1"/>
      <c r="B931" s="1"/>
    </row>
    <row r="932" ht="14.25" customHeight="1">
      <c r="A932" s="1"/>
      <c r="B932" s="1"/>
    </row>
    <row r="933" ht="14.25" customHeight="1">
      <c r="A933" s="1"/>
      <c r="B933" s="1"/>
    </row>
    <row r="934" ht="14.25" customHeight="1">
      <c r="A934" s="1"/>
      <c r="B934" s="1"/>
    </row>
    <row r="935" ht="14.25" customHeight="1">
      <c r="A935" s="1"/>
      <c r="B935" s="1"/>
    </row>
    <row r="936" ht="14.25" customHeight="1">
      <c r="A936" s="1"/>
      <c r="B936" s="1"/>
    </row>
    <row r="937" ht="14.25" customHeight="1">
      <c r="A937" s="1"/>
      <c r="B937" s="1"/>
    </row>
    <row r="938" ht="14.25" customHeight="1">
      <c r="A938" s="1"/>
      <c r="B938" s="1"/>
    </row>
    <row r="939" ht="14.25" customHeight="1">
      <c r="A939" s="1"/>
      <c r="B939" s="1"/>
    </row>
    <row r="940" ht="14.25" customHeight="1">
      <c r="A940" s="1"/>
      <c r="B940" s="1"/>
    </row>
    <row r="941" ht="14.25" customHeight="1">
      <c r="A941" s="1"/>
      <c r="B941" s="1"/>
    </row>
    <row r="942" ht="14.25" customHeight="1">
      <c r="A942" s="1"/>
      <c r="B942" s="1"/>
    </row>
    <row r="943" ht="14.25" customHeight="1">
      <c r="A943" s="1"/>
      <c r="B943" s="1"/>
    </row>
    <row r="944" ht="14.25" customHeight="1">
      <c r="A944" s="1"/>
      <c r="B944" s="1"/>
    </row>
    <row r="945" ht="14.25" customHeight="1">
      <c r="A945" s="1"/>
      <c r="B945" s="1"/>
    </row>
    <row r="946" ht="14.25" customHeight="1">
      <c r="A946" s="1"/>
      <c r="B946" s="1"/>
    </row>
    <row r="947" ht="14.25" customHeight="1">
      <c r="A947" s="1"/>
      <c r="B947" s="1"/>
    </row>
    <row r="948" ht="14.25" customHeight="1">
      <c r="A948" s="1"/>
      <c r="B948" s="1"/>
    </row>
    <row r="949" ht="14.25" customHeight="1">
      <c r="A949" s="1"/>
      <c r="B949" s="1"/>
    </row>
    <row r="950" ht="14.25" customHeight="1">
      <c r="A950" s="1"/>
      <c r="B950" s="1"/>
    </row>
    <row r="951" ht="14.25" customHeight="1">
      <c r="A951" s="1"/>
      <c r="B951" s="1"/>
    </row>
    <row r="952" ht="14.25" customHeight="1">
      <c r="A952" s="1"/>
      <c r="B952" s="1"/>
    </row>
    <row r="953" ht="14.25" customHeight="1">
      <c r="A953" s="1"/>
      <c r="B953" s="1"/>
    </row>
    <row r="954" ht="14.25" customHeight="1">
      <c r="A954" s="1"/>
      <c r="B954" s="1"/>
    </row>
    <row r="955" ht="14.25" customHeight="1">
      <c r="A955" s="1"/>
      <c r="B955" s="1"/>
    </row>
    <row r="956" ht="14.25" customHeight="1">
      <c r="A956" s="1"/>
      <c r="B956" s="1"/>
    </row>
    <row r="957" ht="14.25" customHeight="1">
      <c r="A957" s="1"/>
      <c r="B957" s="1"/>
    </row>
    <row r="958" ht="14.25" customHeight="1">
      <c r="A958" s="1"/>
      <c r="B958" s="1"/>
    </row>
    <row r="959" ht="14.25" customHeight="1">
      <c r="A959" s="1"/>
      <c r="B959" s="1"/>
    </row>
    <row r="960" ht="14.25" customHeight="1">
      <c r="A960" s="1"/>
      <c r="B960" s="1"/>
    </row>
    <row r="961" ht="14.25" customHeight="1">
      <c r="A961" s="1"/>
      <c r="B961" s="1"/>
    </row>
    <row r="962" ht="14.25" customHeight="1">
      <c r="A962" s="1"/>
      <c r="B962" s="1"/>
    </row>
    <row r="963" ht="14.25" customHeight="1">
      <c r="A963" s="1"/>
      <c r="B963" s="1"/>
    </row>
    <row r="964" ht="14.25" customHeight="1">
      <c r="A964" s="1"/>
      <c r="B964" s="1"/>
    </row>
    <row r="965" ht="14.25" customHeight="1">
      <c r="A965" s="1"/>
      <c r="B965" s="1"/>
    </row>
    <row r="966" ht="14.25" customHeight="1">
      <c r="A966" s="1"/>
      <c r="B966" s="1"/>
    </row>
    <row r="967" ht="14.25" customHeight="1">
      <c r="A967" s="1"/>
      <c r="B967" s="1"/>
    </row>
    <row r="968" ht="14.25" customHeight="1">
      <c r="A968" s="1"/>
      <c r="B968" s="1"/>
    </row>
    <row r="969" ht="14.25" customHeight="1">
      <c r="A969" s="1"/>
      <c r="B969" s="1"/>
    </row>
    <row r="970" ht="14.25" customHeight="1">
      <c r="A970" s="1"/>
      <c r="B970" s="1"/>
    </row>
    <row r="971" ht="14.25" customHeight="1">
      <c r="A971" s="1"/>
      <c r="B971" s="1"/>
    </row>
    <row r="972" ht="14.25" customHeight="1">
      <c r="A972" s="1"/>
      <c r="B972" s="1"/>
    </row>
    <row r="973" ht="14.25" customHeight="1">
      <c r="A973" s="1"/>
      <c r="B973" s="1"/>
    </row>
    <row r="974" ht="14.25" customHeight="1">
      <c r="A974" s="1"/>
      <c r="B974" s="1"/>
    </row>
    <row r="975" ht="14.25" customHeight="1">
      <c r="A975" s="1"/>
      <c r="B975" s="1"/>
    </row>
    <row r="976" ht="14.25" customHeight="1">
      <c r="A976" s="1"/>
      <c r="B976" s="1"/>
    </row>
    <row r="977" ht="14.25" customHeight="1">
      <c r="A977" s="1"/>
      <c r="B977" s="1"/>
    </row>
    <row r="978" ht="14.25" customHeight="1">
      <c r="A978" s="1"/>
      <c r="B978" s="1"/>
    </row>
    <row r="979" ht="14.25" customHeight="1">
      <c r="A979" s="1"/>
      <c r="B979" s="1"/>
    </row>
    <row r="980" ht="14.25" customHeight="1">
      <c r="A980" s="1"/>
      <c r="B980" s="1"/>
    </row>
    <row r="981" ht="14.25" customHeight="1">
      <c r="A981" s="1"/>
      <c r="B981" s="1"/>
    </row>
    <row r="982" ht="14.25" customHeight="1">
      <c r="A982" s="1"/>
      <c r="B982" s="1"/>
    </row>
    <row r="983" ht="14.25" customHeight="1">
      <c r="A983" s="1"/>
      <c r="B983" s="1"/>
    </row>
    <row r="984" ht="14.25" customHeight="1">
      <c r="A984" s="1"/>
      <c r="B984" s="1"/>
    </row>
    <row r="985" ht="14.25" customHeight="1">
      <c r="A985" s="1"/>
      <c r="B985" s="1"/>
    </row>
    <row r="986" ht="14.25" customHeight="1">
      <c r="A986" s="1"/>
      <c r="B986" s="1"/>
    </row>
    <row r="987" ht="14.25" customHeight="1">
      <c r="A987" s="1"/>
      <c r="B987" s="1"/>
    </row>
    <row r="988" ht="14.25" customHeight="1">
      <c r="A988" s="1"/>
      <c r="B988" s="1"/>
    </row>
    <row r="989" ht="14.25" customHeight="1">
      <c r="A989" s="1"/>
      <c r="B989" s="1"/>
    </row>
    <row r="990" ht="14.25" customHeight="1">
      <c r="A990" s="1"/>
      <c r="B990" s="1"/>
    </row>
    <row r="991" ht="14.25" customHeight="1">
      <c r="A991" s="1"/>
      <c r="B991" s="1"/>
    </row>
    <row r="992" ht="14.25" customHeight="1">
      <c r="A992" s="1"/>
      <c r="B992" s="1"/>
    </row>
    <row r="993" ht="14.25" customHeight="1">
      <c r="A993" s="1"/>
      <c r="B993" s="1"/>
    </row>
    <row r="994" ht="14.25" customHeight="1">
      <c r="A994" s="1"/>
      <c r="B994" s="1"/>
    </row>
    <row r="995" ht="14.25" customHeight="1">
      <c r="A995" s="1"/>
      <c r="B995" s="1"/>
    </row>
    <row r="996" ht="14.25" customHeight="1">
      <c r="A996" s="1"/>
      <c r="B996" s="1"/>
    </row>
    <row r="997" ht="14.25" customHeight="1">
      <c r="A997" s="1"/>
      <c r="B997" s="1"/>
    </row>
    <row r="998" ht="14.25" customHeight="1">
      <c r="A998" s="1"/>
      <c r="B998" s="1"/>
    </row>
    <row r="999" ht="14.25" customHeight="1">
      <c r="A999" s="1"/>
      <c r="B999" s="1"/>
    </row>
    <row r="1000" ht="14.25" customHeight="1">
      <c r="A1000" s="1"/>
      <c r="B1000" s="1"/>
    </row>
    <row r="1001" ht="14.25" customHeight="1">
      <c r="A1001" s="1"/>
      <c r="B1001" s="1"/>
    </row>
  </sheetData>
  <mergeCells count="7">
    <mergeCell ref="J3:L3"/>
    <mergeCell ref="J10:M10"/>
    <mergeCell ref="B29:B49"/>
    <mergeCell ref="B51:B70"/>
    <mergeCell ref="B73:B93"/>
    <mergeCell ref="B97:B117"/>
    <mergeCell ref="B121:B141"/>
  </mergeCells>
  <printOptions/>
  <pageMargins bottom="0.75" footer="0.0" header="0.0" left="0.7" right="0.7" top="0.75"/>
  <pageSetup orientation="landscape"/>
  <drawing r:id="rId1"/>
  <tableParts count="1">
    <tablePart r:id="rId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50.0"/>
    <col customWidth="1" min="3" max="5" width="8.43"/>
    <col customWidth="1" min="7" max="7" width="53.86"/>
    <col customWidth="1" min="8" max="8" width="7.57"/>
    <col customWidth="1" min="9" max="10" width="8.0"/>
  </cols>
  <sheetData>
    <row r="2">
      <c r="B2" s="98" t="str">
        <f>Aktywa!B2</f>
        <v>AKTYWA</v>
      </c>
      <c r="C2" s="99" t="str">
        <f>Aktywa!C2</f>
        <v>2019</v>
      </c>
      <c r="D2" s="99" t="str">
        <f>Aktywa!D2</f>
        <v>2020</v>
      </c>
      <c r="E2" s="99" t="str">
        <f>Aktywa!E2</f>
        <v>2021</v>
      </c>
      <c r="G2" s="59" t="str">
        <f>Pasywa!C2</f>
        <v>PASYWA</v>
      </c>
      <c r="H2" s="59" t="str">
        <f>Pasywa!D2</f>
        <v>2019</v>
      </c>
      <c r="I2" s="59" t="str">
        <f>Pasywa!E2</f>
        <v>2020</v>
      </c>
      <c r="J2" s="59" t="str">
        <f>Pasywa!F2</f>
        <v>2021</v>
      </c>
    </row>
    <row r="3">
      <c r="B3" s="100" t="str">
        <f>Aktywa!B3</f>
        <v>I. Aktywa trwałe</v>
      </c>
      <c r="C3" s="100">
        <f>Aktywa!C3</f>
        <v>42657</v>
      </c>
      <c r="D3" s="100">
        <f>Aktywa!D3</f>
        <v>46799</v>
      </c>
      <c r="E3" s="100">
        <f>Aktywa!E3</f>
        <v>47206</v>
      </c>
      <c r="G3" s="16" t="str">
        <f>Pasywa!C3</f>
        <v>I. Kapitał ( fundusz) własny</v>
      </c>
      <c r="H3" s="60">
        <f>Pasywa!D3</f>
        <v>74362</v>
      </c>
      <c r="I3" s="61">
        <f>Pasywa!E3</f>
        <v>80386</v>
      </c>
      <c r="J3" s="61">
        <f>Pasywa!F3</f>
        <v>85840</v>
      </c>
    </row>
    <row r="4">
      <c r="B4" s="101" t="str">
        <f>Aktywa!B4</f>
        <v>1. Rzeczowe aktywa trwałe</v>
      </c>
      <c r="C4" s="102">
        <f>Aktywa!C4</f>
        <v>36348</v>
      </c>
      <c r="D4" s="102">
        <f>Aktywa!D4</f>
        <v>38300</v>
      </c>
      <c r="E4" s="102">
        <f>Aktywa!E4</f>
        <v>39671</v>
      </c>
      <c r="G4" s="21" t="str">
        <f>Pasywa!C4</f>
        <v>1. Kapitał podstawowy</v>
      </c>
      <c r="H4" s="62">
        <f>Pasywa!D4</f>
        <v>6092</v>
      </c>
      <c r="I4" s="63">
        <f>Pasywa!E4</f>
        <v>6092</v>
      </c>
      <c r="J4" s="63">
        <f>Pasywa!F4</f>
        <v>6092</v>
      </c>
    </row>
    <row r="5">
      <c r="B5" s="101" t="str">
        <f>Aktywa!B5</f>
        <v>2. Aktywa z tytułu prawa użytkowania</v>
      </c>
      <c r="C5" s="102">
        <f>Aktywa!C5</f>
        <v>2635</v>
      </c>
      <c r="D5" s="102">
        <f>Aktywa!D5</f>
        <v>6450</v>
      </c>
      <c r="E5" s="102">
        <f>Aktywa!E5</f>
        <v>5831</v>
      </c>
      <c r="G5" s="21" t="str">
        <f>Pasywa!C5</f>
        <v>2. Kapitał zapasowy ze sprzedaży akcji powyżej ceny
nominalnej</v>
      </c>
      <c r="H5" s="62">
        <f>Pasywa!D5</f>
        <v>12929</v>
      </c>
      <c r="I5" s="63">
        <f>Pasywa!E5</f>
        <v>12929</v>
      </c>
      <c r="J5" s="63">
        <f>Pasywa!F5</f>
        <v>12929</v>
      </c>
    </row>
    <row r="6">
      <c r="B6" s="101" t="str">
        <f>Aktywa!B6</f>
        <v>3. Wartości niematerialne</v>
      </c>
      <c r="C6" s="102">
        <f>Aktywa!C6</f>
        <v>2802</v>
      </c>
      <c r="D6" s="102">
        <f>Aktywa!D6</f>
        <v>1142</v>
      </c>
      <c r="E6" s="102">
        <f>Aktywa!E6</f>
        <v>1131</v>
      </c>
      <c r="G6" s="21" t="str">
        <f>Pasywa!C6</f>
        <v>3. Kapitał zapasowy</v>
      </c>
      <c r="H6" s="62">
        <f>Pasywa!D6</f>
        <v>35572</v>
      </c>
      <c r="I6" s="63">
        <f>Pasywa!E6</f>
        <v>39706</v>
      </c>
      <c r="J6" s="63">
        <f>Pasywa!F6</f>
        <v>45156</v>
      </c>
    </row>
    <row r="7">
      <c r="B7" s="103" t="str">
        <f>Aktywa!B7</f>
        <v>4. Aktywa z tytułu odroczonego podatku dochodowego</v>
      </c>
      <c r="C7" s="102">
        <f>Aktywa!C7</f>
        <v>0</v>
      </c>
      <c r="D7" s="102">
        <f>Aktywa!D7</f>
        <v>0</v>
      </c>
      <c r="E7" s="102">
        <f>Aktywa!E7</f>
        <v>0</v>
      </c>
      <c r="G7" s="21" t="str">
        <f>Pasywa!C7</f>
        <v>4. Kapitał z emisji opcji dla kadry zarządzającej</v>
      </c>
      <c r="H7" s="62">
        <f>Pasywa!D7</f>
        <v>495</v>
      </c>
      <c r="I7" s="63">
        <f>Pasywa!E7</f>
        <v>0</v>
      </c>
      <c r="J7" s="63">
        <f>Pasywa!F7</f>
        <v>0</v>
      </c>
    </row>
    <row r="8">
      <c r="B8" s="103" t="str">
        <f>Aktywa!B8</f>
        <v>5. Inwestycje długoterminowe</v>
      </c>
      <c r="C8" s="102">
        <f>Aktywa!C8</f>
        <v>263</v>
      </c>
      <c r="D8" s="102">
        <f>Aktywa!D8</f>
        <v>304</v>
      </c>
      <c r="E8" s="102">
        <f>Aktywa!E8</f>
        <v>251</v>
      </c>
      <c r="G8" s="21" t="str">
        <f>Pasywa!C8</f>
        <v>5. Pozostały kapitał rezerwowy</v>
      </c>
      <c r="H8" s="62">
        <f>Pasywa!D8</f>
        <v>8590</v>
      </c>
      <c r="I8" s="63">
        <f>Pasywa!E8</f>
        <v>9085</v>
      </c>
      <c r="J8" s="63">
        <f>Pasywa!F8</f>
        <v>9085</v>
      </c>
    </row>
    <row r="9">
      <c r="B9" s="101" t="str">
        <f>Aktywa!B9</f>
        <v>6. Należności długoterminowe pozostałe</v>
      </c>
      <c r="C9" s="102">
        <f>Aktywa!C9</f>
        <v>609</v>
      </c>
      <c r="D9" s="102">
        <f>Aktywa!D9</f>
        <v>603</v>
      </c>
      <c r="E9" s="102">
        <f>Aktywa!E9</f>
        <v>322</v>
      </c>
      <c r="G9" s="21" t="str">
        <f>Pasywa!C9</f>
        <v>6. Zyski zatrzymane</v>
      </c>
      <c r="H9" s="62">
        <f>Pasywa!D9</f>
        <v>4844</v>
      </c>
      <c r="I9" s="63">
        <f>Pasywa!E9</f>
        <v>4810</v>
      </c>
      <c r="J9" s="63">
        <f>Pasywa!F9</f>
        <v>4810</v>
      </c>
    </row>
    <row r="10">
      <c r="B10" s="100" t="str">
        <f>Aktywa!B10</f>
        <v>II. Aktywa obrotowe</v>
      </c>
      <c r="C10" s="100">
        <f>Aktywa!C10</f>
        <v>125540</v>
      </c>
      <c r="D10" s="100">
        <f>Aktywa!D10</f>
        <v>126692</v>
      </c>
      <c r="E10" s="100">
        <f>Aktywa!E10</f>
        <v>141608</v>
      </c>
      <c r="G10" s="21" t="str">
        <f>Pasywa!C10</f>
        <v>7. Zysk netto</v>
      </c>
      <c r="H10" s="62">
        <f>Pasywa!D10</f>
        <v>5840</v>
      </c>
      <c r="I10" s="63">
        <f>Pasywa!E10</f>
        <v>7764</v>
      </c>
      <c r="J10" s="63">
        <f>Pasywa!F10</f>
        <v>7768</v>
      </c>
    </row>
    <row r="11">
      <c r="B11" s="101" t="str">
        <f>Aktywa!B11</f>
        <v>1. Zapasy</v>
      </c>
      <c r="C11" s="102">
        <f>Aktywa!C11</f>
        <v>80955</v>
      </c>
      <c r="D11" s="102">
        <f>Aktywa!D11</f>
        <v>85227</v>
      </c>
      <c r="E11" s="102">
        <f>Aktywa!E11</f>
        <v>97516</v>
      </c>
      <c r="G11" s="16" t="str">
        <f>Pasywa!C11</f>
        <v>II. Zobowiązania długoterminowe</v>
      </c>
      <c r="H11" s="60">
        <f>Pasywa!D11</f>
        <v>43086</v>
      </c>
      <c r="I11" s="61">
        <f>Pasywa!E11</f>
        <v>6253</v>
      </c>
      <c r="J11" s="61">
        <f>Pasywa!F11</f>
        <v>6076</v>
      </c>
    </row>
    <row r="12">
      <c r="B12" s="101" t="str">
        <f>Aktywa!B12</f>
        <v>2. Należności handlowe</v>
      </c>
      <c r="C12" s="102">
        <f>Aktywa!C12</f>
        <v>38072</v>
      </c>
      <c r="D12" s="102">
        <f>Aktywa!D12</f>
        <v>32530</v>
      </c>
      <c r="E12" s="102">
        <f>Aktywa!E12</f>
        <v>34022</v>
      </c>
      <c r="G12" s="21" t="str">
        <f>Pasywa!C12</f>
        <v>1. Kredyty i pożyczki</v>
      </c>
      <c r="H12" s="62">
        <f>Pasywa!D12</f>
        <v>38020</v>
      </c>
      <c r="I12" s="63">
        <f>Pasywa!E12</f>
        <v>0</v>
      </c>
      <c r="J12" s="63">
        <f>Pasywa!F12</f>
        <v>0</v>
      </c>
    </row>
    <row r="13">
      <c r="B13" s="101" t="str">
        <f>Aktywa!B13</f>
        <v>3. Należności z tytułu podatku dochodowego</v>
      </c>
      <c r="C13" s="102">
        <f>Aktywa!C13</f>
        <v>0</v>
      </c>
      <c r="D13" s="102">
        <f>Aktywa!D13</f>
        <v>0</v>
      </c>
      <c r="E13" s="102">
        <f>Aktywa!E13</f>
        <v>0</v>
      </c>
      <c r="G13" s="21" t="str">
        <f>Pasywa!C13</f>
        <v>2. Rezerwa z tytułu odroczonego podatku dochodowego</v>
      </c>
      <c r="H13" s="62">
        <f>Pasywa!D13</f>
        <v>1348</v>
      </c>
      <c r="I13" s="63">
        <f>Pasywa!E13</f>
        <v>1455</v>
      </c>
      <c r="J13" s="63">
        <f>Pasywa!F13</f>
        <v>1550</v>
      </c>
    </row>
    <row r="14">
      <c r="B14" s="101" t="str">
        <f>Aktywa!B14</f>
        <v>4. Należności krótkoterminowe pozostałe</v>
      </c>
      <c r="C14" s="102">
        <f>Aktywa!C14</f>
        <v>3162</v>
      </c>
      <c r="D14" s="102">
        <f>Aktywa!D14</f>
        <v>4946</v>
      </c>
      <c r="E14" s="102">
        <f>Aktywa!E14</f>
        <v>5160</v>
      </c>
      <c r="G14" s="21" t="str">
        <f>Pasywa!C14</f>
        <v>3. Zobowiązania długoterminowe inne</v>
      </c>
      <c r="H14" s="62">
        <f>Pasywa!D14</f>
        <v>3337</v>
      </c>
      <c r="I14" s="63">
        <f>Pasywa!E14</f>
        <v>4378</v>
      </c>
      <c r="J14" s="63">
        <f>Pasywa!F14</f>
        <v>4102</v>
      </c>
    </row>
    <row r="15">
      <c r="B15" s="101" t="str">
        <f>Aktywa!B15</f>
        <v>5. Aktywa finansowe</v>
      </c>
      <c r="C15" s="102">
        <f>Aktywa!C15</f>
        <v>60</v>
      </c>
      <c r="D15" s="102">
        <f>Aktywa!D15</f>
        <v>79</v>
      </c>
      <c r="E15" s="102">
        <f>Aktywa!E15</f>
        <v>74</v>
      </c>
      <c r="G15" s="21" t="str">
        <f>Pasywa!C15</f>
        <v>4. Rezerwa na świadczenia pracownicze</v>
      </c>
      <c r="H15" s="62">
        <f>Pasywa!D15</f>
        <v>381</v>
      </c>
      <c r="I15" s="75">
        <f>Pasywa!E15</f>
        <v>420</v>
      </c>
      <c r="J15" s="75">
        <f>Pasywa!F15</f>
        <v>424</v>
      </c>
    </row>
    <row r="16">
      <c r="B16" s="101" t="str">
        <f>Aktywa!B16</f>
        <v>6. Środki pieniężne i ich ekwiwalenty</v>
      </c>
      <c r="C16" s="102">
        <f>Aktywa!C16</f>
        <v>3291</v>
      </c>
      <c r="D16" s="102">
        <f>Aktywa!D16</f>
        <v>3910</v>
      </c>
      <c r="E16" s="102">
        <f>Aktywa!E16</f>
        <v>4836</v>
      </c>
      <c r="G16" s="16" t="str">
        <f>Pasywa!C16</f>
        <v>III. Zobowiązania krótkoterminowe</v>
      </c>
      <c r="H16" s="60">
        <f>Pasywa!D16</f>
        <v>50749</v>
      </c>
      <c r="I16" s="61">
        <f>Pasywa!E16</f>
        <v>86852</v>
      </c>
      <c r="J16" s="61">
        <f>Pasywa!F16</f>
        <v>96898</v>
      </c>
    </row>
    <row r="17">
      <c r="B17" s="100" t="str">
        <f>Aktywa!B17</f>
        <v>Aktywa razem</v>
      </c>
      <c r="C17" s="100">
        <f>Aktywa!C17</f>
        <v>168197</v>
      </c>
      <c r="D17" s="100">
        <f>Aktywa!D17</f>
        <v>173491</v>
      </c>
      <c r="E17" s="100">
        <f>Aktywa!E17</f>
        <v>188814</v>
      </c>
      <c r="G17" s="21" t="str">
        <f>Pasywa!C17</f>
        <v>1. Kredyty i pożyczki</v>
      </c>
      <c r="H17" s="62">
        <f>Pasywa!D17</f>
        <v>10886</v>
      </c>
      <c r="I17" s="63">
        <f>Pasywa!E17</f>
        <v>40562</v>
      </c>
      <c r="J17" s="63">
        <f>Pasywa!F17</f>
        <v>45736</v>
      </c>
    </row>
    <row r="18">
      <c r="G18" s="21" t="str">
        <f>Pasywa!C18</f>
        <v>2. Zobowiązania handlowe</v>
      </c>
      <c r="H18" s="62">
        <f>Pasywa!D18</f>
        <v>34477</v>
      </c>
      <c r="I18" s="63">
        <f>Pasywa!E18</f>
        <v>40040</v>
      </c>
      <c r="J18" s="63">
        <f>Pasywa!F18</f>
        <v>42223</v>
      </c>
    </row>
    <row r="19">
      <c r="B19" s="104"/>
      <c r="C19" s="105">
        <v>2019.0</v>
      </c>
      <c r="D19" s="105">
        <v>2020.0</v>
      </c>
      <c r="E19" s="105">
        <v>2021.0</v>
      </c>
      <c r="G19" s="21" t="str">
        <f>Pasywa!C19</f>
        <v>3. Zobowiązania z tytułu podatku dochodowego</v>
      </c>
      <c r="H19" s="62">
        <f>Pasywa!D19</f>
        <v>45</v>
      </c>
      <c r="I19" s="75">
        <f>Pasywa!E19</f>
        <v>89</v>
      </c>
      <c r="J19" s="75">
        <f>Pasywa!F19</f>
        <v>94</v>
      </c>
    </row>
    <row r="20">
      <c r="B20" s="106" t="s">
        <v>112</v>
      </c>
      <c r="C20" s="107">
        <f t="shared" ref="C20:E20" si="1">H3+H11</f>
        <v>117448</v>
      </c>
      <c r="D20" s="108">
        <f t="shared" si="1"/>
        <v>86639</v>
      </c>
      <c r="E20" s="108">
        <f t="shared" si="1"/>
        <v>91916</v>
      </c>
      <c r="G20" s="21" t="str">
        <f>Pasywa!C20</f>
        <v>4. Pozostałe zobowiązania oraz inne rezerwy krótkoterminowe</v>
      </c>
      <c r="H20" s="62">
        <f>Pasywa!D20</f>
        <v>5267</v>
      </c>
      <c r="I20" s="63">
        <f>Pasywa!E20</f>
        <v>6087</v>
      </c>
      <c r="J20" s="63">
        <f>Pasywa!F20</f>
        <v>8830</v>
      </c>
    </row>
    <row r="21">
      <c r="B21" s="106" t="s">
        <v>113</v>
      </c>
      <c r="C21" s="107">
        <f t="shared" ref="C21:E21" si="2">C20-C3</f>
        <v>74791</v>
      </c>
      <c r="D21" s="108">
        <f t="shared" si="2"/>
        <v>39840</v>
      </c>
      <c r="E21" s="108">
        <f t="shared" si="2"/>
        <v>44710</v>
      </c>
      <c r="G21" s="21" t="str">
        <f>Pasywa!C21</f>
        <v>5. Rezerwa na świadczenia pracownicze</v>
      </c>
      <c r="H21" s="62">
        <f>Pasywa!D21</f>
        <v>74</v>
      </c>
      <c r="I21" s="75">
        <f>Pasywa!E21</f>
        <v>74</v>
      </c>
      <c r="J21" s="75">
        <f>Pasywa!F21</f>
        <v>16</v>
      </c>
    </row>
    <row r="22">
      <c r="G22" s="16" t="str">
        <f>Pasywa!C22</f>
        <v>Pasywa razem</v>
      </c>
      <c r="H22" s="77">
        <f>Pasywa!D22</f>
        <v>168197</v>
      </c>
      <c r="I22" s="78">
        <f>Pasywa!E22</f>
        <v>173491</v>
      </c>
      <c r="J22" s="78">
        <f>Pasywa!F22</f>
        <v>188814</v>
      </c>
    </row>
    <row r="24">
      <c r="B24" s="104"/>
      <c r="C24" s="109" t="s">
        <v>10</v>
      </c>
      <c r="D24" s="109" t="s">
        <v>11</v>
      </c>
      <c r="E24" s="109" t="s">
        <v>12</v>
      </c>
    </row>
    <row r="25">
      <c r="B25" s="106" t="s">
        <v>114</v>
      </c>
      <c r="C25" s="24">
        <f t="shared" ref="C25:E25" si="3">H3/C3</f>
        <v>1.743254331</v>
      </c>
      <c r="D25" s="24">
        <f t="shared" si="3"/>
        <v>1.717686275</v>
      </c>
      <c r="E25" s="24">
        <f t="shared" si="3"/>
        <v>1.818412914</v>
      </c>
    </row>
    <row r="26">
      <c r="B26" s="106" t="s">
        <v>115</v>
      </c>
      <c r="C26" s="24">
        <f t="shared" ref="C26:E26" si="4">C20/C3</f>
        <v>2.753311297</v>
      </c>
      <c r="D26" s="24">
        <f t="shared" si="4"/>
        <v>1.851300241</v>
      </c>
      <c r="E26" s="24">
        <f t="shared" si="4"/>
        <v>1.947125365</v>
      </c>
    </row>
    <row r="27">
      <c r="B27" s="106" t="s">
        <v>116</v>
      </c>
      <c r="C27" s="24">
        <f t="shared" ref="C27:E27" si="5">H16/C10</f>
        <v>0.4042456588</v>
      </c>
      <c r="D27" s="24">
        <f t="shared" si="5"/>
        <v>0.6855365769</v>
      </c>
      <c r="E27" s="24">
        <f t="shared" si="5"/>
        <v>0.6842692503</v>
      </c>
    </row>
    <row r="31">
      <c r="B31" s="14" t="s">
        <v>48</v>
      </c>
    </row>
    <row r="32">
      <c r="B32" s="53" t="s">
        <v>117</v>
      </c>
    </row>
    <row r="33">
      <c r="B33" s="14" t="s">
        <v>118</v>
      </c>
    </row>
    <row r="34">
      <c r="B34" s="53" t="s">
        <v>119</v>
      </c>
    </row>
    <row r="35">
      <c r="B35" s="53" t="s">
        <v>120</v>
      </c>
    </row>
  </sheetData>
  <mergeCells count="3">
    <mergeCell ref="B32:F32"/>
    <mergeCell ref="B34:G34"/>
    <mergeCell ref="B35:F35"/>
  </mergeCells>
  <drawing r:id="rId1"/>
  <tableParts count="2">
    <tablePart r:id="rId4"/>
    <tablePart r:id="rId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66.43"/>
    <col customWidth="1" min="2" max="5" width="8.71"/>
    <col customWidth="1" min="6" max="6" width="10.43"/>
    <col customWidth="1" min="7" max="7" width="8.71"/>
    <col customWidth="1" min="8" max="8" width="11.86"/>
    <col customWidth="1" min="9" max="9" width="10.57"/>
    <col customWidth="1" min="10" max="12" width="8.71"/>
    <col customWidth="1" min="13" max="13" width="10.57"/>
    <col customWidth="1" min="14" max="32" width="8.71"/>
    <col customWidth="1" min="33" max="33" width="7.0"/>
    <col customWidth="1" min="34" max="35" width="0.43"/>
    <col customWidth="1" min="36" max="36" width="0.57"/>
    <col customWidth="1" min="37" max="40" width="0.43"/>
    <col customWidth="1" min="41" max="41" width="0.71"/>
  </cols>
  <sheetData>
    <row r="1" ht="14.25" customHeight="1">
      <c r="A1" s="110" t="s">
        <v>121</v>
      </c>
      <c r="B1" s="111" t="s">
        <v>10</v>
      </c>
      <c r="C1" s="111" t="s">
        <v>11</v>
      </c>
      <c r="D1" s="112" t="s">
        <v>12</v>
      </c>
    </row>
    <row r="2" ht="14.25" customHeight="1">
      <c r="A2" s="16" t="s">
        <v>122</v>
      </c>
      <c r="B2" s="113">
        <v>295926.0</v>
      </c>
      <c r="C2" s="114">
        <v>314281.0</v>
      </c>
      <c r="D2" s="114">
        <v>390605.0</v>
      </c>
    </row>
    <row r="3" ht="14.25" customHeight="1">
      <c r="A3" s="21" t="s">
        <v>123</v>
      </c>
      <c r="B3" s="115">
        <v>226462.0</v>
      </c>
      <c r="C3" s="116">
        <v>250630.0</v>
      </c>
      <c r="D3" s="116">
        <v>311691.0</v>
      </c>
    </row>
    <row r="4" ht="14.25" customHeight="1">
      <c r="A4" s="21" t="s">
        <v>124</v>
      </c>
      <c r="B4" s="115">
        <v>69464.0</v>
      </c>
      <c r="C4" s="116">
        <v>63651.0</v>
      </c>
      <c r="D4" s="116">
        <v>78914.0</v>
      </c>
    </row>
    <row r="5" ht="14.25" customHeight="1">
      <c r="A5" s="16" t="s">
        <v>125</v>
      </c>
      <c r="B5" s="113">
        <v>252537.0</v>
      </c>
      <c r="C5" s="114">
        <v>267205.0</v>
      </c>
      <c r="D5" s="114">
        <v>337239.0</v>
      </c>
    </row>
    <row r="6" ht="14.25" customHeight="1">
      <c r="A6" s="21" t="s">
        <v>126</v>
      </c>
      <c r="B6" s="115">
        <v>191920.0</v>
      </c>
      <c r="C6" s="116">
        <v>211883.0</v>
      </c>
      <c r="D6" s="116">
        <v>269153.0</v>
      </c>
    </row>
    <row r="7" ht="14.25" customHeight="1">
      <c r="A7" s="21" t="s">
        <v>127</v>
      </c>
      <c r="B7" s="115">
        <v>60617.0</v>
      </c>
      <c r="C7" s="116">
        <v>55322.0</v>
      </c>
      <c r="D7" s="116">
        <v>68086.0</v>
      </c>
    </row>
    <row r="8" ht="14.25" customHeight="1">
      <c r="A8" s="16" t="s">
        <v>128</v>
      </c>
      <c r="B8" s="113">
        <v>43389.0</v>
      </c>
      <c r="C8" s="114">
        <v>47076.0</v>
      </c>
      <c r="D8" s="114">
        <v>53366.0</v>
      </c>
    </row>
    <row r="9" ht="14.25" customHeight="1">
      <c r="A9" s="21" t="s">
        <v>129</v>
      </c>
      <c r="B9" s="115">
        <v>1831.0</v>
      </c>
      <c r="C9" s="116">
        <v>2477.0</v>
      </c>
      <c r="D9" s="116">
        <v>1490.0</v>
      </c>
    </row>
    <row r="10" ht="14.25" customHeight="1">
      <c r="A10" s="21" t="s">
        <v>130</v>
      </c>
      <c r="B10" s="115">
        <v>26265.0</v>
      </c>
      <c r="C10" s="116">
        <v>27326.0</v>
      </c>
      <c r="D10" s="116">
        <v>31603.0</v>
      </c>
    </row>
    <row r="11" ht="14.25" customHeight="1">
      <c r="A11" s="21" t="s">
        <v>131</v>
      </c>
      <c r="B11" s="115">
        <v>9471.0</v>
      </c>
      <c r="C11" s="116">
        <v>10133.0</v>
      </c>
      <c r="D11" s="116">
        <v>10798.0</v>
      </c>
    </row>
    <row r="12" ht="14.25" customHeight="1">
      <c r="A12" s="21" t="s">
        <v>132</v>
      </c>
      <c r="B12" s="115">
        <v>1102.0</v>
      </c>
      <c r="C12" s="117">
        <v>434.0</v>
      </c>
      <c r="D12" s="117">
        <v>918.0</v>
      </c>
    </row>
    <row r="13" ht="14.25" customHeight="1">
      <c r="A13" s="16" t="s">
        <v>133</v>
      </c>
      <c r="B13" s="113">
        <v>8382.0</v>
      </c>
      <c r="C13" s="114">
        <v>11660.0</v>
      </c>
      <c r="D13" s="114">
        <v>11537.0</v>
      </c>
    </row>
    <row r="14" ht="14.25" customHeight="1">
      <c r="A14" s="21" t="s">
        <v>134</v>
      </c>
      <c r="B14" s="115">
        <v>479.0</v>
      </c>
      <c r="C14" s="117">
        <v>5.0</v>
      </c>
      <c r="D14" s="116">
        <v>1481.0</v>
      </c>
    </row>
    <row r="15" ht="14.25" customHeight="1">
      <c r="A15" s="21" t="s">
        <v>135</v>
      </c>
      <c r="B15" s="115">
        <v>1407.0</v>
      </c>
      <c r="C15" s="116">
        <v>1819.0</v>
      </c>
      <c r="D15" s="116">
        <v>2959.0</v>
      </c>
    </row>
    <row r="16" ht="14.25" customHeight="1">
      <c r="A16" s="16" t="s">
        <v>136</v>
      </c>
      <c r="B16" s="113">
        <v>7454.0</v>
      </c>
      <c r="C16" s="114">
        <v>9846.0</v>
      </c>
      <c r="D16" s="114">
        <v>10059.0</v>
      </c>
    </row>
    <row r="17" ht="14.25" customHeight="1">
      <c r="A17" s="16" t="s">
        <v>137</v>
      </c>
      <c r="B17" s="113">
        <v>1614.0</v>
      </c>
      <c r="C17" s="114">
        <v>2082.0</v>
      </c>
      <c r="D17" s="114">
        <v>2291.0</v>
      </c>
    </row>
    <row r="18" ht="14.25" customHeight="1">
      <c r="A18" s="21" t="s">
        <v>138</v>
      </c>
      <c r="B18" s="115">
        <v>1429.0</v>
      </c>
      <c r="C18" s="116">
        <v>1975.0</v>
      </c>
      <c r="D18" s="116">
        <v>2196.0</v>
      </c>
    </row>
    <row r="19" ht="14.25" customHeight="1">
      <c r="A19" s="21" t="s">
        <v>139</v>
      </c>
      <c r="B19" s="115">
        <v>185.0</v>
      </c>
      <c r="C19" s="117">
        <v>107.0</v>
      </c>
      <c r="D19" s="117">
        <v>95.0</v>
      </c>
    </row>
    <row r="20" ht="14.25" customHeight="1">
      <c r="A20" s="16" t="s">
        <v>140</v>
      </c>
      <c r="B20" s="113">
        <v>5840.0</v>
      </c>
      <c r="C20" s="114">
        <v>7764.0</v>
      </c>
      <c r="D20" s="114">
        <v>7768.0</v>
      </c>
    </row>
    <row r="21" ht="14.25" customHeight="1">
      <c r="A21" s="21" t="s">
        <v>141</v>
      </c>
      <c r="B21" s="115">
        <v>0.96</v>
      </c>
      <c r="C21" s="117">
        <v>1.27</v>
      </c>
      <c r="D21" s="117">
        <v>1.28</v>
      </c>
    </row>
    <row r="22" ht="14.25" customHeight="1">
      <c r="A22" s="16" t="s">
        <v>142</v>
      </c>
      <c r="B22" s="113">
        <v>5840.0</v>
      </c>
      <c r="C22" s="114">
        <v>7764.0</v>
      </c>
      <c r="D22" s="114">
        <v>7768.0</v>
      </c>
    </row>
    <row r="23" ht="14.25" customHeight="1">
      <c r="A23" s="16" t="s">
        <v>143</v>
      </c>
      <c r="B23" s="113">
        <v>0.0</v>
      </c>
      <c r="C23" s="113">
        <v>0.0</v>
      </c>
      <c r="D23" s="113">
        <v>0.0</v>
      </c>
    </row>
    <row r="24" ht="14.25" customHeight="1">
      <c r="A24" s="16" t="s">
        <v>144</v>
      </c>
      <c r="B24" s="113">
        <v>5840.0</v>
      </c>
      <c r="C24" s="114">
        <v>7764.0</v>
      </c>
      <c r="D24" s="114">
        <v>7768.0</v>
      </c>
    </row>
    <row r="25" ht="14.25" customHeight="1"/>
    <row r="26" ht="14.25" customHeight="1">
      <c r="F26" s="118" t="s">
        <v>145</v>
      </c>
      <c r="G26" s="12"/>
      <c r="H26" s="13"/>
      <c r="AK26" s="19" t="str">
        <f t="array" ref="AK26:AN26">TRANSPOSE(A28:A31)</f>
        <v>Przychody netto ze sprzedaży produktów</v>
      </c>
      <c r="AL26" s="19" t="s">
        <v>146</v>
      </c>
      <c r="AM26" s="19" t="s">
        <v>147</v>
      </c>
      <c r="AN26" s="19" t="s">
        <v>148</v>
      </c>
    </row>
    <row r="27" ht="14.25" customHeight="1">
      <c r="A27" s="119" t="s">
        <v>149</v>
      </c>
      <c r="B27" s="119">
        <v>2019.0</v>
      </c>
      <c r="C27" s="119">
        <v>2020.0</v>
      </c>
      <c r="D27" s="119">
        <v>2021.0</v>
      </c>
      <c r="F27" s="119">
        <v>2019.0</v>
      </c>
      <c r="G27" s="119">
        <v>2020.0</v>
      </c>
      <c r="H27" s="119">
        <v>2021.0</v>
      </c>
      <c r="AJ27" s="19">
        <f t="array" ref="AJ27:AN29">TRANSPOSE(F27:H31)</f>
        <v>2019</v>
      </c>
      <c r="AK27" s="27">
        <v>0.7593382421974544</v>
      </c>
      <c r="AL27" s="27">
        <v>0.23291621400501616</v>
      </c>
      <c r="AM27" s="27">
        <v>0.006139433200552583</v>
      </c>
      <c r="AN27" s="27">
        <v>0.0016061105969768909</v>
      </c>
    </row>
    <row r="28" ht="14.25" customHeight="1">
      <c r="A28" s="10" t="str">
        <f t="shared" ref="A28:A29" si="3">RIGHT(A3, LEN(A3)-3)</f>
        <v>Przychody netto ze sprzedaży produktów</v>
      </c>
      <c r="B28" s="120">
        <f t="shared" ref="B28:D28" si="1">B3</f>
        <v>226462</v>
      </c>
      <c r="C28" s="121">
        <f t="shared" si="1"/>
        <v>250630</v>
      </c>
      <c r="D28" s="121">
        <f t="shared" si="1"/>
        <v>311691</v>
      </c>
      <c r="F28" s="24">
        <f t="shared" ref="F28:H28" si="2">B28/B$32</f>
        <v>0.7593382422</v>
      </c>
      <c r="G28" s="24">
        <f t="shared" si="2"/>
        <v>0.7912224597</v>
      </c>
      <c r="H28" s="24">
        <f t="shared" si="2"/>
        <v>0.7919461553</v>
      </c>
      <c r="AJ28" s="19">
        <v>2020.0</v>
      </c>
      <c r="AK28" s="27">
        <v>0.7912224596938405</v>
      </c>
      <c r="AL28" s="27">
        <v>0.2009420292142706</v>
      </c>
      <c r="AM28" s="27">
        <v>0.007819726420068</v>
      </c>
      <c r="AN28" s="27">
        <v>1.5784671820888173E-5</v>
      </c>
    </row>
    <row r="29" ht="14.25" customHeight="1">
      <c r="A29" s="10" t="str">
        <f t="shared" si="3"/>
        <v>Przychody netto ze sprzedaży towarów i materiałów</v>
      </c>
      <c r="B29" s="120">
        <f t="shared" ref="B29:D29" si="4">B4</f>
        <v>69464</v>
      </c>
      <c r="C29" s="121">
        <f t="shared" si="4"/>
        <v>63651</v>
      </c>
      <c r="D29" s="121">
        <f t="shared" si="4"/>
        <v>78914</v>
      </c>
      <c r="F29" s="24">
        <f t="shared" ref="F29:H29" si="5">B29/B$32</f>
        <v>0.232916214</v>
      </c>
      <c r="G29" s="24">
        <f t="shared" si="5"/>
        <v>0.2009420292</v>
      </c>
      <c r="H29" s="24">
        <f t="shared" si="5"/>
        <v>0.2005051121</v>
      </c>
      <c r="AJ29" s="19">
        <v>2021.0</v>
      </c>
      <c r="AK29" s="27">
        <v>0.7919461552533691</v>
      </c>
      <c r="AL29" s="27">
        <v>0.2005051121003313</v>
      </c>
      <c r="AM29" s="27">
        <v>0.003785799947151249</v>
      </c>
      <c r="AN29" s="27">
        <v>0.0037629326991483222</v>
      </c>
    </row>
    <row r="30" ht="14.25" customHeight="1">
      <c r="A30" s="9" t="s">
        <v>147</v>
      </c>
      <c r="B30" s="120">
        <f t="shared" ref="B30:D30" si="6">B9</f>
        <v>1831</v>
      </c>
      <c r="C30" s="121">
        <f t="shared" si="6"/>
        <v>2477</v>
      </c>
      <c r="D30" s="121">
        <f t="shared" si="6"/>
        <v>1490</v>
      </c>
      <c r="F30" s="24">
        <f t="shared" ref="F30:H30" si="7">B30/B$32</f>
        <v>0.006139433201</v>
      </c>
      <c r="G30" s="24">
        <f t="shared" si="7"/>
        <v>0.00781972642</v>
      </c>
      <c r="H30" s="24">
        <f t="shared" si="7"/>
        <v>0.003785799947</v>
      </c>
    </row>
    <row r="31" ht="14.25" customHeight="1">
      <c r="A31" s="9" t="s">
        <v>148</v>
      </c>
      <c r="B31" s="120">
        <f t="shared" ref="B31:D31" si="8">B14</f>
        <v>479</v>
      </c>
      <c r="C31" s="120">
        <f t="shared" si="8"/>
        <v>5</v>
      </c>
      <c r="D31" s="121">
        <f t="shared" si="8"/>
        <v>1481</v>
      </c>
      <c r="F31" s="24">
        <f t="shared" ref="F31:H31" si="9">B31/B$32</f>
        <v>0.001606110597</v>
      </c>
      <c r="G31" s="24">
        <f t="shared" si="9"/>
        <v>0.00001578467182</v>
      </c>
      <c r="H31" s="24">
        <f t="shared" si="9"/>
        <v>0.003762932699</v>
      </c>
    </row>
    <row r="32" ht="14.25" customHeight="1">
      <c r="B32" s="19">
        <f t="shared" ref="B32:D32" si="10">SUM(B28:B31)</f>
        <v>298236</v>
      </c>
      <c r="C32" s="122">
        <f t="shared" si="10"/>
        <v>316763</v>
      </c>
      <c r="D32" s="122">
        <f t="shared" si="10"/>
        <v>393576</v>
      </c>
    </row>
    <row r="33" ht="14.25" customHeight="1">
      <c r="F33" s="118" t="s">
        <v>150</v>
      </c>
      <c r="G33" s="12"/>
      <c r="H33" s="13"/>
    </row>
    <row r="34" ht="14.25" customHeight="1">
      <c r="A34" s="119" t="s">
        <v>151</v>
      </c>
      <c r="B34" s="119">
        <v>2019.0</v>
      </c>
      <c r="C34" s="119">
        <v>2020.0</v>
      </c>
      <c r="D34" s="119">
        <v>2021.0</v>
      </c>
      <c r="F34" s="119">
        <v>2019.0</v>
      </c>
      <c r="G34" s="119">
        <v>2020.0</v>
      </c>
      <c r="H34" s="119">
        <v>2021.0</v>
      </c>
    </row>
    <row r="35" ht="14.25" customHeight="1">
      <c r="A35" s="9" t="s">
        <v>152</v>
      </c>
      <c r="B35" s="120">
        <f t="shared" ref="B35:D35" si="11">B6</f>
        <v>191920</v>
      </c>
      <c r="C35" s="121">
        <f t="shared" si="11"/>
        <v>211883</v>
      </c>
      <c r="D35" s="121">
        <f t="shared" si="11"/>
        <v>269153</v>
      </c>
      <c r="F35" s="24">
        <f t="shared" ref="F35:H35" si="12">B35/B$41</f>
        <v>0.6600133433</v>
      </c>
      <c r="G35" s="24">
        <f t="shared" si="12"/>
        <v>0.6903592828</v>
      </c>
      <c r="H35" s="24">
        <f t="shared" si="12"/>
        <v>0.7018020062</v>
      </c>
    </row>
    <row r="36" ht="14.25" customHeight="1">
      <c r="A36" s="9" t="s">
        <v>153</v>
      </c>
      <c r="B36" s="120">
        <f t="shared" ref="B36:D36" si="13">B7</f>
        <v>60617</v>
      </c>
      <c r="C36" s="121">
        <f t="shared" si="13"/>
        <v>55322</v>
      </c>
      <c r="D36" s="121">
        <f t="shared" si="13"/>
        <v>68086</v>
      </c>
      <c r="F36" s="24">
        <f t="shared" ref="F36:H36" si="14">B36/B$41</f>
        <v>0.2084620093</v>
      </c>
      <c r="G36" s="24">
        <f t="shared" si="14"/>
        <v>0.1802506867</v>
      </c>
      <c r="H36" s="24">
        <f t="shared" si="14"/>
        <v>0.1775305919</v>
      </c>
    </row>
    <row r="37" ht="14.25" customHeight="1">
      <c r="A37" s="9" t="s">
        <v>154</v>
      </c>
      <c r="B37" s="120">
        <f t="shared" ref="B37:D37" si="15">B10</f>
        <v>26265</v>
      </c>
      <c r="C37" s="121">
        <f t="shared" si="15"/>
        <v>27326</v>
      </c>
      <c r="D37" s="121">
        <f t="shared" si="15"/>
        <v>31603</v>
      </c>
      <c r="F37" s="24">
        <f t="shared" ref="F37:H37" si="16">B37/B$41</f>
        <v>0.09032539841</v>
      </c>
      <c r="G37" s="24">
        <f t="shared" si="16"/>
        <v>0.08903384303</v>
      </c>
      <c r="H37" s="24">
        <f t="shared" si="16"/>
        <v>0.08240312685</v>
      </c>
    </row>
    <row r="38" ht="14.25" customHeight="1">
      <c r="A38" s="9" t="s">
        <v>155</v>
      </c>
      <c r="B38" s="120">
        <f t="shared" ref="B38:D38" si="17">B11</f>
        <v>9471</v>
      </c>
      <c r="C38" s="121">
        <f t="shared" si="17"/>
        <v>10133</v>
      </c>
      <c r="D38" s="121">
        <f t="shared" si="17"/>
        <v>10798</v>
      </c>
      <c r="F38" s="24">
        <f t="shared" ref="F38:H38" si="18">B38/B$41</f>
        <v>0.03257079186</v>
      </c>
      <c r="G38" s="24">
        <f t="shared" si="18"/>
        <v>0.03301544066</v>
      </c>
      <c r="H38" s="24">
        <f t="shared" si="18"/>
        <v>0.02815520564</v>
      </c>
    </row>
    <row r="39" ht="14.25" customHeight="1">
      <c r="A39" s="9" t="s">
        <v>156</v>
      </c>
      <c r="B39" s="120">
        <f t="shared" ref="B39:D39" si="19">B12</f>
        <v>1102</v>
      </c>
      <c r="C39" s="120">
        <f t="shared" si="19"/>
        <v>434</v>
      </c>
      <c r="D39" s="120">
        <f t="shared" si="19"/>
        <v>918</v>
      </c>
      <c r="F39" s="24">
        <f t="shared" ref="F39:H39" si="20">B39/B$41</f>
        <v>0.00378978066</v>
      </c>
      <c r="G39" s="24">
        <f t="shared" si="20"/>
        <v>0.001414063085</v>
      </c>
      <c r="H39" s="24">
        <f t="shared" si="20"/>
        <v>0.002393635745</v>
      </c>
    </row>
    <row r="40" ht="14.25" customHeight="1">
      <c r="A40" s="9" t="s">
        <v>157</v>
      </c>
      <c r="B40" s="120">
        <f t="shared" ref="B40:D40" si="21">B15</f>
        <v>1407</v>
      </c>
      <c r="C40" s="121">
        <f t="shared" si="21"/>
        <v>1819</v>
      </c>
      <c r="D40" s="121">
        <f t="shared" si="21"/>
        <v>2959</v>
      </c>
      <c r="F40" s="24">
        <f t="shared" ref="F40:H40" si="22">B40/B$41</f>
        <v>0.004838676397</v>
      </c>
      <c r="G40" s="24">
        <f t="shared" si="22"/>
        <v>0.005926683761</v>
      </c>
      <c r="H40" s="24">
        <f t="shared" si="22"/>
        <v>0.007715433736</v>
      </c>
    </row>
    <row r="41" ht="14.25" customHeight="1">
      <c r="B41" s="19">
        <f t="shared" ref="B41:D41" si="23">SUM(B35:B40)</f>
        <v>290782</v>
      </c>
      <c r="C41" s="122">
        <f t="shared" si="23"/>
        <v>306917</v>
      </c>
      <c r="D41" s="122">
        <f t="shared" si="23"/>
        <v>383517</v>
      </c>
    </row>
    <row r="42" ht="14.25" customHeight="1">
      <c r="B42" s="14"/>
      <c r="F42" s="14"/>
    </row>
    <row r="43" ht="14.25" customHeight="1">
      <c r="B43" s="14"/>
      <c r="F43" s="14"/>
    </row>
    <row r="44" ht="14.25" customHeight="1">
      <c r="B44" s="14"/>
      <c r="F44" s="14"/>
    </row>
    <row r="45" ht="14.25" customHeight="1">
      <c r="B45" s="14"/>
      <c r="F45" s="14"/>
    </row>
    <row r="46" ht="14.25" customHeight="1">
      <c r="B46" s="14"/>
      <c r="F46" s="14"/>
    </row>
    <row r="47" ht="14.25" customHeight="1">
      <c r="A47" s="123" t="s">
        <v>158</v>
      </c>
      <c r="B47" s="124" t="s">
        <v>159</v>
      </c>
      <c r="C47" s="12"/>
      <c r="D47" s="12"/>
      <c r="E47" s="13"/>
      <c r="F47" s="124" t="s">
        <v>160</v>
      </c>
      <c r="G47" s="12"/>
      <c r="H47" s="12"/>
      <c r="I47" s="13"/>
      <c r="AI47" s="19" t="str">
        <f t="array" ref="AI47:AN47">TRANSPOSE(A35:A40)</f>
        <v>Koszt wytworzenia sprzedanych produktów</v>
      </c>
      <c r="AJ47" s="19" t="s">
        <v>153</v>
      </c>
      <c r="AK47" s="19" t="s">
        <v>154</v>
      </c>
      <c r="AL47" s="19" t="s">
        <v>155</v>
      </c>
      <c r="AM47" s="19" t="s">
        <v>156</v>
      </c>
      <c r="AN47" s="19" t="s">
        <v>157</v>
      </c>
    </row>
    <row r="48" ht="14.25" customHeight="1">
      <c r="A48" s="35"/>
      <c r="B48" s="125" t="s">
        <v>161</v>
      </c>
      <c r="C48" s="126"/>
      <c r="D48" s="126" t="s">
        <v>162</v>
      </c>
      <c r="E48" s="10"/>
      <c r="F48" s="126" t="s">
        <v>16</v>
      </c>
      <c r="G48" s="10"/>
      <c r="H48" s="126" t="s">
        <v>162</v>
      </c>
      <c r="I48" s="10"/>
    </row>
    <row r="49" ht="14.25" customHeight="1">
      <c r="A49" s="40"/>
      <c r="B49" s="106">
        <v>2020.0</v>
      </c>
      <c r="C49" s="106">
        <v>2021.0</v>
      </c>
      <c r="D49" s="106">
        <v>2020.0</v>
      </c>
      <c r="E49" s="106">
        <v>2021.0</v>
      </c>
      <c r="F49" s="106">
        <v>2020.0</v>
      </c>
      <c r="G49" s="106">
        <v>2021.0</v>
      </c>
      <c r="H49" s="106">
        <v>2020.0</v>
      </c>
      <c r="I49" s="106">
        <v>2021.0</v>
      </c>
    </row>
    <row r="50" ht="14.25" customHeight="1">
      <c r="A50" s="127" t="str">
        <f t="shared" ref="A50:A72" si="27">A2</f>
        <v>I. Przychody netto ze sprzedaży produktów, towarów i
materiałów, w tym:</v>
      </c>
      <c r="B50" s="128">
        <f t="shared" ref="B50:B70" si="28">(C2-B2)/ABS(B2)</f>
        <v>0.06202564155</v>
      </c>
      <c r="C50" s="128">
        <f t="shared" ref="C50:C70" si="29">(D2-B2)/ABS(B2)</f>
        <v>0.3199414719</v>
      </c>
      <c r="D50" s="128">
        <f t="shared" ref="D50:E50" si="24">(C2-B2)/ABS(B2)</f>
        <v>0.06202564155</v>
      </c>
      <c r="E50" s="128">
        <f t="shared" si="24"/>
        <v>0.2428527337</v>
      </c>
      <c r="F50" s="128">
        <f t="shared" ref="F50:G50" si="25">C2/$B2</f>
        <v>1.062025642</v>
      </c>
      <c r="G50" s="128">
        <f t="shared" si="25"/>
        <v>1.319941472</v>
      </c>
      <c r="H50" s="128">
        <f t="shared" ref="H50:I50" si="26">C2/B2</f>
        <v>1.062025642</v>
      </c>
      <c r="I50" s="128">
        <f t="shared" si="26"/>
        <v>1.242852734</v>
      </c>
      <c r="AH50" s="19">
        <f t="array" ref="AH50:AN52">TRANSPOSE(F34:H40)</f>
        <v>2019</v>
      </c>
      <c r="AI50" s="27">
        <v>0.660013343329367</v>
      </c>
      <c r="AJ50" s="27">
        <v>0.20846200934033055</v>
      </c>
      <c r="AK50" s="27">
        <v>0.09032539840842968</v>
      </c>
      <c r="AL50" s="27">
        <v>0.032570791864695886</v>
      </c>
      <c r="AM50" s="27">
        <v>0.0037897806604260237</v>
      </c>
      <c r="AN50" s="27">
        <v>0.00483867639675083</v>
      </c>
    </row>
    <row r="51" ht="14.25" customHeight="1">
      <c r="A51" s="17" t="str">
        <f t="shared" si="27"/>
        <v>1. Przychody netto ze sprzedaży produktów</v>
      </c>
      <c r="B51" s="24">
        <f t="shared" si="28"/>
        <v>0.1067198912</v>
      </c>
      <c r="C51" s="24">
        <f t="shared" si="29"/>
        <v>0.3763501161</v>
      </c>
      <c r="D51" s="24">
        <f t="shared" ref="D51:E51" si="30">(C3-B3)/ABS(B3)</f>
        <v>0.1067198912</v>
      </c>
      <c r="E51" s="24">
        <f t="shared" si="30"/>
        <v>0.2436300523</v>
      </c>
      <c r="F51" s="24">
        <f t="shared" ref="F51:G51" si="31">C3/$B3</f>
        <v>1.106719891</v>
      </c>
      <c r="G51" s="24">
        <f t="shared" si="31"/>
        <v>1.376350116</v>
      </c>
      <c r="H51" s="24">
        <f t="shared" ref="H51:I51" si="32">C3/B3</f>
        <v>1.106719891</v>
      </c>
      <c r="I51" s="24">
        <f t="shared" si="32"/>
        <v>1.243630052</v>
      </c>
      <c r="AH51" s="19">
        <v>2020.0</v>
      </c>
      <c r="AI51" s="27">
        <v>0.6903592828028424</v>
      </c>
      <c r="AJ51" s="27">
        <v>0.180250686667731</v>
      </c>
      <c r="AK51" s="27">
        <v>0.08903384302596468</v>
      </c>
      <c r="AL51" s="27">
        <v>0.03301544065659445</v>
      </c>
      <c r="AM51" s="27">
        <v>0.0014140630854595868</v>
      </c>
      <c r="AN51" s="27">
        <v>0.005926683761407807</v>
      </c>
    </row>
    <row r="52" ht="14.25" customHeight="1">
      <c r="A52" s="17" t="str">
        <f t="shared" si="27"/>
        <v>2. Przychody netto ze sprzedaży towarów i materiałów</v>
      </c>
      <c r="B52" s="24">
        <f t="shared" si="28"/>
        <v>-0.08368363469</v>
      </c>
      <c r="C52" s="24">
        <f t="shared" si="29"/>
        <v>0.1360416907</v>
      </c>
      <c r="D52" s="24">
        <f t="shared" ref="D52:E52" si="33">(C4-B4)/ABS(B4)</f>
        <v>-0.08368363469</v>
      </c>
      <c r="E52" s="24">
        <f t="shared" si="33"/>
        <v>0.2397919907</v>
      </c>
      <c r="F52" s="24">
        <f t="shared" ref="F52:G52" si="34">C4/$B4</f>
        <v>0.9163163653</v>
      </c>
      <c r="G52" s="24">
        <f t="shared" si="34"/>
        <v>1.136041691</v>
      </c>
      <c r="H52" s="24">
        <f t="shared" ref="H52:I52" si="35">C4/B4</f>
        <v>0.9163163653</v>
      </c>
      <c r="I52" s="24">
        <f t="shared" si="35"/>
        <v>1.239791991</v>
      </c>
      <c r="AH52" s="19">
        <v>2021.0</v>
      </c>
      <c r="AI52" s="27">
        <v>0.7018020061692181</v>
      </c>
      <c r="AJ52" s="27">
        <v>0.1775305918642459</v>
      </c>
      <c r="AK52" s="27">
        <v>0.08240312684965725</v>
      </c>
      <c r="AL52" s="27">
        <v>0.02815520563625602</v>
      </c>
      <c r="AM52" s="27">
        <v>0.002393635744960458</v>
      </c>
      <c r="AN52" s="27">
        <v>0.007715433735662304</v>
      </c>
    </row>
    <row r="53" ht="14.25" customHeight="1">
      <c r="A53" s="127" t="str">
        <f t="shared" si="27"/>
        <v>II. Koszty sprzedanych produktów, towarów i materiałów,
w tym:</v>
      </c>
      <c r="B53" s="128">
        <f t="shared" si="28"/>
        <v>0.058082578</v>
      </c>
      <c r="C53" s="128">
        <f t="shared" si="29"/>
        <v>0.335404317</v>
      </c>
      <c r="D53" s="128">
        <f t="shared" ref="D53:E53" si="36">(C5-B5)/ABS(B5)</f>
        <v>0.058082578</v>
      </c>
      <c r="E53" s="128">
        <f t="shared" si="36"/>
        <v>0.2620983889</v>
      </c>
      <c r="F53" s="128">
        <f t="shared" ref="F53:G53" si="37">C5/$B5</f>
        <v>1.058082578</v>
      </c>
      <c r="G53" s="128">
        <f t="shared" si="37"/>
        <v>1.335404317</v>
      </c>
      <c r="H53" s="128">
        <f t="shared" ref="H53:I53" si="38">C5/B5</f>
        <v>1.058082578</v>
      </c>
      <c r="I53" s="128">
        <f t="shared" si="38"/>
        <v>1.262098389</v>
      </c>
    </row>
    <row r="54" ht="14.25" customHeight="1">
      <c r="A54" s="17" t="str">
        <f t="shared" si="27"/>
        <v>1. Koszt wytworzenia sprzedanych produktów</v>
      </c>
      <c r="B54" s="24">
        <f t="shared" si="28"/>
        <v>0.1040172989</v>
      </c>
      <c r="C54" s="24">
        <f t="shared" si="29"/>
        <v>0.4024228845</v>
      </c>
      <c r="D54" s="24">
        <f t="shared" ref="D54:E54" si="39">(C6-B6)/ABS(B6)</f>
        <v>0.1040172989</v>
      </c>
      <c r="E54" s="24">
        <f t="shared" si="39"/>
        <v>0.2702906793</v>
      </c>
      <c r="F54" s="24">
        <f t="shared" ref="F54:G54" si="40">C6/$B6</f>
        <v>1.104017299</v>
      </c>
      <c r="G54" s="24">
        <f t="shared" si="40"/>
        <v>1.402422885</v>
      </c>
      <c r="H54" s="24">
        <f t="shared" ref="H54:I54" si="41">C6/B6</f>
        <v>1.104017299</v>
      </c>
      <c r="I54" s="24">
        <f t="shared" si="41"/>
        <v>1.270290679</v>
      </c>
    </row>
    <row r="55" ht="14.25" customHeight="1">
      <c r="A55" s="17" t="str">
        <f t="shared" si="27"/>
        <v>2. Wartość sprzedanych towarów i materiałów</v>
      </c>
      <c r="B55" s="24">
        <f t="shared" si="28"/>
        <v>-0.08735173301</v>
      </c>
      <c r="C55" s="24">
        <f t="shared" si="29"/>
        <v>0.1232162595</v>
      </c>
      <c r="D55" s="24">
        <f t="shared" ref="D55:E55" si="42">(C7-B7)/ABS(B7)</f>
        <v>-0.08735173301</v>
      </c>
      <c r="E55" s="24">
        <f t="shared" si="42"/>
        <v>0.2307219551</v>
      </c>
      <c r="F55" s="24">
        <f t="shared" ref="F55:G55" si="43">C7/$B7</f>
        <v>0.912648267</v>
      </c>
      <c r="G55" s="24">
        <f t="shared" si="43"/>
        <v>1.123216259</v>
      </c>
      <c r="H55" s="24">
        <f t="shared" ref="H55:I55" si="44">C7/B7</f>
        <v>0.912648267</v>
      </c>
      <c r="I55" s="24">
        <f t="shared" si="44"/>
        <v>1.230721955</v>
      </c>
    </row>
    <row r="56" ht="14.25" customHeight="1">
      <c r="A56" s="127" t="str">
        <f t="shared" si="27"/>
        <v>III. Zysk brutto ze sprzedaży</v>
      </c>
      <c r="B56" s="128">
        <f t="shared" si="28"/>
        <v>0.08497545461</v>
      </c>
      <c r="C56" s="128">
        <f t="shared" si="29"/>
        <v>0.2299430731</v>
      </c>
      <c r="D56" s="128">
        <f t="shared" ref="D56:E56" si="45">(C8-B8)/ABS(B8)</f>
        <v>0.08497545461</v>
      </c>
      <c r="E56" s="128">
        <f t="shared" si="45"/>
        <v>0.133613731</v>
      </c>
      <c r="F56" s="128">
        <f t="shared" ref="F56:G56" si="46">C8/$B8</f>
        <v>1.084975455</v>
      </c>
      <c r="G56" s="128">
        <f t="shared" si="46"/>
        <v>1.229943073</v>
      </c>
      <c r="H56" s="128">
        <f t="shared" ref="H56:I56" si="47">C8/B8</f>
        <v>1.084975455</v>
      </c>
      <c r="I56" s="128">
        <f t="shared" si="47"/>
        <v>1.133613731</v>
      </c>
    </row>
    <row r="57" ht="14.25" customHeight="1">
      <c r="A57" s="17" t="str">
        <f t="shared" si="27"/>
        <v>1. Pozostałe przychody operacyjne</v>
      </c>
      <c r="B57" s="24">
        <f t="shared" si="28"/>
        <v>0.3528126707</v>
      </c>
      <c r="C57" s="24">
        <f t="shared" si="29"/>
        <v>-0.1862370289</v>
      </c>
      <c r="D57" s="24">
        <f t="shared" ref="D57:E57" si="48">(C9-B9)/ABS(B9)</f>
        <v>0.3528126707</v>
      </c>
      <c r="E57" s="24">
        <f t="shared" si="48"/>
        <v>-0.3984658862</v>
      </c>
      <c r="F57" s="24">
        <f t="shared" ref="F57:G57" si="49">C9/$B9</f>
        <v>1.352812671</v>
      </c>
      <c r="G57" s="24">
        <f t="shared" si="49"/>
        <v>0.8137629711</v>
      </c>
      <c r="H57" s="24">
        <f t="shared" ref="H57:I57" si="50">C9/B9</f>
        <v>1.352812671</v>
      </c>
      <c r="I57" s="24">
        <f t="shared" si="50"/>
        <v>0.6015341138</v>
      </c>
    </row>
    <row r="58" ht="14.25" customHeight="1">
      <c r="A58" s="17" t="str">
        <f t="shared" si="27"/>
        <v>2. Koszty sprzedaży</v>
      </c>
      <c r="B58" s="24">
        <f t="shared" si="28"/>
        <v>0.04039596421</v>
      </c>
      <c r="C58" s="24">
        <f t="shared" si="29"/>
        <v>0.203236246</v>
      </c>
      <c r="D58" s="24">
        <f t="shared" ref="D58:E58" si="51">(C10-B10)/ABS(B10)</f>
        <v>0.04039596421</v>
      </c>
      <c r="E58" s="24">
        <f t="shared" si="51"/>
        <v>0.1565176023</v>
      </c>
      <c r="F58" s="24">
        <f t="shared" ref="F58:G58" si="52">C10/$B10</f>
        <v>1.040395964</v>
      </c>
      <c r="G58" s="24">
        <f t="shared" si="52"/>
        <v>1.203236246</v>
      </c>
      <c r="H58" s="24">
        <f t="shared" ref="H58:I58" si="53">C10/B10</f>
        <v>1.040395964</v>
      </c>
      <c r="I58" s="24">
        <f t="shared" si="53"/>
        <v>1.156517602</v>
      </c>
    </row>
    <row r="59" ht="14.25" customHeight="1">
      <c r="A59" s="17" t="str">
        <f t="shared" si="27"/>
        <v>3. Koszty ogólnego Zarządu</v>
      </c>
      <c r="B59" s="24">
        <f t="shared" si="28"/>
        <v>0.06989758209</v>
      </c>
      <c r="C59" s="24">
        <f t="shared" si="29"/>
        <v>0.1401119206</v>
      </c>
      <c r="D59" s="24">
        <f t="shared" ref="D59:E59" si="54">(C11-B11)/ABS(B11)</f>
        <v>0.06989758209</v>
      </c>
      <c r="E59" s="24">
        <f t="shared" si="54"/>
        <v>0.06562715879</v>
      </c>
      <c r="F59" s="24">
        <f t="shared" ref="F59:G59" si="55">C11/$B11</f>
        <v>1.069897582</v>
      </c>
      <c r="G59" s="24">
        <f t="shared" si="55"/>
        <v>1.140111921</v>
      </c>
      <c r="H59" s="24">
        <f t="shared" ref="H59:I59" si="56">C11/B11</f>
        <v>1.069897582</v>
      </c>
      <c r="I59" s="24">
        <f t="shared" si="56"/>
        <v>1.065627159</v>
      </c>
    </row>
    <row r="60" ht="14.25" customHeight="1">
      <c r="A60" s="17" t="str">
        <f t="shared" si="27"/>
        <v>4. Pozostałe koszty operacyjne</v>
      </c>
      <c r="B60" s="24">
        <f t="shared" si="28"/>
        <v>-0.6061705989</v>
      </c>
      <c r="C60" s="24">
        <f t="shared" si="29"/>
        <v>-0.166969147</v>
      </c>
      <c r="D60" s="24">
        <f t="shared" ref="D60:E60" si="57">(C12-B12)/ABS(B12)</f>
        <v>-0.6061705989</v>
      </c>
      <c r="E60" s="24">
        <f t="shared" si="57"/>
        <v>1.115207373</v>
      </c>
      <c r="F60" s="24">
        <f t="shared" ref="F60:G60" si="58">C12/$B12</f>
        <v>0.3938294011</v>
      </c>
      <c r="G60" s="24">
        <f t="shared" si="58"/>
        <v>0.833030853</v>
      </c>
      <c r="H60" s="24">
        <f t="shared" ref="H60:I60" si="59">C12/B12</f>
        <v>0.3938294011</v>
      </c>
      <c r="I60" s="24">
        <f t="shared" si="59"/>
        <v>2.115207373</v>
      </c>
    </row>
    <row r="61" ht="14.25" customHeight="1">
      <c r="A61" s="127" t="str">
        <f t="shared" si="27"/>
        <v>IV. Zysk na działalności operacyjnej</v>
      </c>
      <c r="B61" s="128">
        <f t="shared" si="28"/>
        <v>0.3910761155</v>
      </c>
      <c r="C61" s="128">
        <f t="shared" si="29"/>
        <v>0.3764018134</v>
      </c>
      <c r="D61" s="128">
        <f t="shared" ref="D61:E61" si="60">(C13-B13)/ABS(B13)</f>
        <v>0.3910761155</v>
      </c>
      <c r="E61" s="128">
        <f t="shared" si="60"/>
        <v>-0.01054888508</v>
      </c>
      <c r="F61" s="128">
        <f t="shared" ref="F61:G61" si="61">C13/$B13</f>
        <v>1.391076115</v>
      </c>
      <c r="G61" s="128">
        <f t="shared" si="61"/>
        <v>1.376401813</v>
      </c>
      <c r="H61" s="128">
        <f t="shared" ref="H61:I61" si="62">C13/B13</f>
        <v>1.391076115</v>
      </c>
      <c r="I61" s="128">
        <f t="shared" si="62"/>
        <v>0.9894511149</v>
      </c>
    </row>
    <row r="62" ht="14.25" customHeight="1">
      <c r="A62" s="17" t="str">
        <f t="shared" si="27"/>
        <v>1. Przychody finansowe</v>
      </c>
      <c r="B62" s="24">
        <f t="shared" si="28"/>
        <v>-0.9895615866</v>
      </c>
      <c r="C62" s="24">
        <f t="shared" si="29"/>
        <v>2.091858038</v>
      </c>
      <c r="D62" s="24">
        <f t="shared" ref="D62:E62" si="63">(C14-B14)/ABS(B14)</f>
        <v>-0.9895615866</v>
      </c>
      <c r="E62" s="24">
        <f t="shared" si="63"/>
        <v>295.2</v>
      </c>
      <c r="F62" s="24">
        <f t="shared" ref="F62:G62" si="64">C14/$B14</f>
        <v>0.01043841336</v>
      </c>
      <c r="G62" s="24">
        <f t="shared" si="64"/>
        <v>3.091858038</v>
      </c>
      <c r="H62" s="24">
        <f t="shared" ref="H62:I62" si="65">C14/B14</f>
        <v>0.01043841336</v>
      </c>
      <c r="I62" s="24">
        <f t="shared" si="65"/>
        <v>296.2</v>
      </c>
    </row>
    <row r="63" ht="14.25" customHeight="1">
      <c r="A63" s="17" t="str">
        <f t="shared" si="27"/>
        <v>2. Koszty finansowe</v>
      </c>
      <c r="B63" s="24">
        <f t="shared" si="28"/>
        <v>0.2928216063</v>
      </c>
      <c r="C63" s="24">
        <f t="shared" si="29"/>
        <v>1.103056148</v>
      </c>
      <c r="D63" s="24">
        <f t="shared" ref="D63:E63" si="66">(C15-B15)/ABS(B15)</f>
        <v>0.2928216063</v>
      </c>
      <c r="E63" s="24">
        <f t="shared" si="66"/>
        <v>0.6267179769</v>
      </c>
      <c r="F63" s="24">
        <f t="shared" ref="F63:G63" si="67">C15/$B15</f>
        <v>1.292821606</v>
      </c>
      <c r="G63" s="24">
        <f t="shared" si="67"/>
        <v>2.103056148</v>
      </c>
      <c r="H63" s="24">
        <f t="shared" ref="H63:I63" si="68">C15/B15</f>
        <v>1.292821606</v>
      </c>
      <c r="I63" s="24">
        <f t="shared" si="68"/>
        <v>1.626717977</v>
      </c>
    </row>
    <row r="64" ht="14.25" customHeight="1">
      <c r="A64" s="127" t="str">
        <f t="shared" si="27"/>
        <v>V. Zysk przed opodatkowaniem</v>
      </c>
      <c r="B64" s="128">
        <f t="shared" si="28"/>
        <v>0.3209015294</v>
      </c>
      <c r="C64" s="128">
        <f t="shared" si="29"/>
        <v>0.349476791</v>
      </c>
      <c r="D64" s="128">
        <f t="shared" ref="D64:E64" si="69">(C16-B16)/ABS(B16)</f>
        <v>0.3209015294</v>
      </c>
      <c r="E64" s="128">
        <f t="shared" si="69"/>
        <v>0.02163315052</v>
      </c>
      <c r="F64" s="128">
        <f t="shared" ref="F64:G64" si="70">C16/$B16</f>
        <v>1.320901529</v>
      </c>
      <c r="G64" s="128">
        <f t="shared" si="70"/>
        <v>1.349476791</v>
      </c>
      <c r="H64" s="128">
        <f t="shared" ref="H64:I64" si="71">C16/B16</f>
        <v>1.320901529</v>
      </c>
      <c r="I64" s="128">
        <f t="shared" si="71"/>
        <v>1.021633151</v>
      </c>
    </row>
    <row r="65" ht="14.25" customHeight="1">
      <c r="A65" s="127" t="str">
        <f t="shared" si="27"/>
        <v>VI. Podatek dochodowy</v>
      </c>
      <c r="B65" s="128">
        <f t="shared" si="28"/>
        <v>0.2899628253</v>
      </c>
      <c r="C65" s="128">
        <f t="shared" si="29"/>
        <v>0.4194547708</v>
      </c>
      <c r="D65" s="128">
        <f t="shared" ref="D65:E65" si="72">(C17-B17)/ABS(B17)</f>
        <v>0.2899628253</v>
      </c>
      <c r="E65" s="128">
        <f t="shared" si="72"/>
        <v>0.1003842459</v>
      </c>
      <c r="F65" s="128">
        <f t="shared" ref="F65:G65" si="73">C17/$B17</f>
        <v>1.289962825</v>
      </c>
      <c r="G65" s="128">
        <f t="shared" si="73"/>
        <v>1.419454771</v>
      </c>
      <c r="H65" s="128">
        <f t="shared" ref="H65:I65" si="74">C17/B17</f>
        <v>1.289962825</v>
      </c>
      <c r="I65" s="128">
        <f t="shared" si="74"/>
        <v>1.100384246</v>
      </c>
    </row>
    <row r="66" ht="14.25" customHeight="1">
      <c r="A66" s="17" t="str">
        <f t="shared" si="27"/>
        <v>a) część bieżąca</v>
      </c>
      <c r="B66" s="24">
        <f t="shared" si="28"/>
        <v>0.3820853744</v>
      </c>
      <c r="C66" s="24">
        <f t="shared" si="29"/>
        <v>0.5367389783</v>
      </c>
      <c r="D66" s="24">
        <f t="shared" ref="D66:E66" si="75">(C18-B18)/ABS(B18)</f>
        <v>0.3820853744</v>
      </c>
      <c r="E66" s="24">
        <f t="shared" si="75"/>
        <v>0.1118987342</v>
      </c>
      <c r="F66" s="24">
        <f t="shared" ref="F66:G66" si="76">C18/$B18</f>
        <v>1.382085374</v>
      </c>
      <c r="G66" s="24">
        <f t="shared" si="76"/>
        <v>1.536738978</v>
      </c>
      <c r="H66" s="24">
        <f t="shared" ref="H66:I66" si="77">C18/B18</f>
        <v>1.382085374</v>
      </c>
      <c r="I66" s="24">
        <f t="shared" si="77"/>
        <v>1.111898734</v>
      </c>
    </row>
    <row r="67" ht="14.25" customHeight="1">
      <c r="A67" s="17" t="str">
        <f t="shared" si="27"/>
        <v>b) część odroczona</v>
      </c>
      <c r="B67" s="24">
        <f t="shared" si="28"/>
        <v>-0.4216216216</v>
      </c>
      <c r="C67" s="24">
        <f t="shared" si="29"/>
        <v>-0.4864864865</v>
      </c>
      <c r="D67" s="24">
        <f t="shared" ref="D67:E67" si="78">(C19-B19)/ABS(B19)</f>
        <v>-0.4216216216</v>
      </c>
      <c r="E67" s="24">
        <f t="shared" si="78"/>
        <v>-0.1121495327</v>
      </c>
      <c r="F67" s="24">
        <f t="shared" ref="F67:G67" si="79">C19/$B19</f>
        <v>0.5783783784</v>
      </c>
      <c r="G67" s="24">
        <f t="shared" si="79"/>
        <v>0.5135135135</v>
      </c>
      <c r="H67" s="24">
        <f t="shared" ref="H67:I67" si="80">C19/B19</f>
        <v>0.5783783784</v>
      </c>
      <c r="I67" s="24">
        <f t="shared" si="80"/>
        <v>0.8878504673</v>
      </c>
    </row>
    <row r="68" ht="14.25" customHeight="1">
      <c r="A68" s="127" t="str">
        <f t="shared" si="27"/>
        <v>VII. Zysk netto z działalności kontynuowanej</v>
      </c>
      <c r="B68" s="128">
        <f t="shared" si="28"/>
        <v>0.3294520548</v>
      </c>
      <c r="C68" s="128">
        <f t="shared" si="29"/>
        <v>0.3301369863</v>
      </c>
      <c r="D68" s="128">
        <f t="shared" ref="D68:E68" si="81">(C20-B20)/ABS(B20)</f>
        <v>0.3294520548</v>
      </c>
      <c r="E68" s="128">
        <f t="shared" si="81"/>
        <v>0.0005151983514</v>
      </c>
      <c r="F68" s="128">
        <f t="shared" ref="F68:G68" si="82">C20/$B20</f>
        <v>1.329452055</v>
      </c>
      <c r="G68" s="128">
        <f t="shared" si="82"/>
        <v>1.330136986</v>
      </c>
      <c r="H68" s="128">
        <f t="shared" ref="H68:I68" si="83">C20/B20</f>
        <v>1.329452055</v>
      </c>
      <c r="I68" s="128">
        <f t="shared" si="83"/>
        <v>1.000515198</v>
      </c>
    </row>
    <row r="69" ht="14.25" customHeight="1">
      <c r="A69" s="17" t="str">
        <f t="shared" si="27"/>
        <v>Podstawowy i rozwodniony zysk (strata) na jedną akcję zwykłą
(w zł)</v>
      </c>
      <c r="B69" s="24">
        <f t="shared" si="28"/>
        <v>0.3229166667</v>
      </c>
      <c r="C69" s="24">
        <f t="shared" si="29"/>
        <v>0.3333333333</v>
      </c>
      <c r="D69" s="24">
        <f t="shared" ref="D69:E69" si="84">(C21-B21)/ABS(B21)</f>
        <v>0.3229166667</v>
      </c>
      <c r="E69" s="24">
        <f t="shared" si="84"/>
        <v>0.007874015748</v>
      </c>
      <c r="F69" s="24">
        <f t="shared" ref="F69:G69" si="85">C21/$B21</f>
        <v>1.322916667</v>
      </c>
      <c r="G69" s="24">
        <f t="shared" si="85"/>
        <v>1.333333333</v>
      </c>
      <c r="H69" s="24">
        <f t="shared" ref="H69:I69" si="86">C21/B21</f>
        <v>1.322916667</v>
      </c>
      <c r="I69" s="24">
        <f t="shared" si="86"/>
        <v>1.007874016</v>
      </c>
    </row>
    <row r="70" ht="14.25" customHeight="1">
      <c r="A70" s="127" t="str">
        <f t="shared" si="27"/>
        <v>VIII. Zysk netto</v>
      </c>
      <c r="B70" s="128">
        <f t="shared" si="28"/>
        <v>0.3294520548</v>
      </c>
      <c r="C70" s="128">
        <f t="shared" si="29"/>
        <v>0.3301369863</v>
      </c>
      <c r="D70" s="128">
        <f t="shared" ref="D70:E70" si="87">(C22-B22)/ABS(B22)</f>
        <v>0.3294520548</v>
      </c>
      <c r="E70" s="128">
        <f t="shared" si="87"/>
        <v>0.0005151983514</v>
      </c>
      <c r="F70" s="128">
        <f t="shared" ref="F70:G70" si="88">C22/$B22</f>
        <v>1.329452055</v>
      </c>
      <c r="G70" s="128">
        <f t="shared" si="88"/>
        <v>1.330136986</v>
      </c>
      <c r="H70" s="128">
        <f t="shared" ref="H70:I70" si="89">C22/B22</f>
        <v>1.329452055</v>
      </c>
      <c r="I70" s="128">
        <f t="shared" si="89"/>
        <v>1.000515198</v>
      </c>
    </row>
    <row r="71" ht="14.25" customHeight="1">
      <c r="A71" s="127" t="str">
        <f t="shared" si="27"/>
        <v>IX. Inne całkowite dochody za okres</v>
      </c>
      <c r="B71" s="129">
        <v>0.0</v>
      </c>
      <c r="C71" s="129">
        <v>0.0</v>
      </c>
      <c r="D71" s="129">
        <v>0.0</v>
      </c>
      <c r="E71" s="129">
        <v>0.0</v>
      </c>
      <c r="F71" s="129">
        <v>1.0</v>
      </c>
      <c r="G71" s="129">
        <v>1.0</v>
      </c>
      <c r="H71" s="129">
        <v>1.0</v>
      </c>
      <c r="I71" s="129">
        <v>1.0</v>
      </c>
    </row>
    <row r="72" ht="14.25" customHeight="1">
      <c r="A72" s="127" t="str">
        <f t="shared" si="27"/>
        <v>X. Całkowite dochody ogółem</v>
      </c>
      <c r="B72" s="128">
        <f>(C24-B24)/ABS(B24)</f>
        <v>0.3294520548</v>
      </c>
      <c r="C72" s="128">
        <f>(D24-B24)/ABS(B24)</f>
        <v>0.3301369863</v>
      </c>
      <c r="D72" s="128">
        <f t="shared" ref="D72:E72" si="90">(C24-B24)/ABS(B24)</f>
        <v>0.3294520548</v>
      </c>
      <c r="E72" s="128">
        <f t="shared" si="90"/>
        <v>0.0005151983514</v>
      </c>
      <c r="F72" s="128">
        <f t="shared" ref="F72:G72" si="91">C24/$B24</f>
        <v>1.329452055</v>
      </c>
      <c r="G72" s="128">
        <f t="shared" si="91"/>
        <v>1.330136986</v>
      </c>
      <c r="H72" s="128">
        <f t="shared" ref="H72:I72" si="92">C24/B24</f>
        <v>1.329452055</v>
      </c>
      <c r="I72" s="128">
        <f t="shared" si="92"/>
        <v>1.000515198</v>
      </c>
    </row>
    <row r="73" ht="14.25" customHeight="1"/>
    <row r="74" ht="14.25" customHeight="1">
      <c r="A74" s="130" t="s">
        <v>163</v>
      </c>
      <c r="B74" s="131"/>
      <c r="C74" s="131"/>
      <c r="D74" s="132"/>
      <c r="E74" s="133"/>
      <c r="F74" s="124" t="s">
        <v>159</v>
      </c>
      <c r="G74" s="12"/>
      <c r="H74" s="12"/>
      <c r="I74" s="13"/>
      <c r="J74" s="124" t="s">
        <v>160</v>
      </c>
      <c r="K74" s="12"/>
      <c r="L74" s="12"/>
      <c r="M74" s="13"/>
    </row>
    <row r="75" ht="14.25" customHeight="1">
      <c r="A75" s="134"/>
      <c r="B75" s="135"/>
      <c r="C75" s="135"/>
      <c r="D75" s="136"/>
      <c r="E75" s="137"/>
      <c r="F75" s="126" t="s">
        <v>161</v>
      </c>
      <c r="G75" s="126"/>
      <c r="H75" s="126" t="s">
        <v>162</v>
      </c>
      <c r="I75" s="10"/>
      <c r="J75" s="126" t="s">
        <v>16</v>
      </c>
      <c r="K75" s="10"/>
      <c r="L75" s="126" t="s">
        <v>162</v>
      </c>
      <c r="M75" s="10"/>
    </row>
    <row r="76" ht="14.25" customHeight="1">
      <c r="A76" s="138" t="str">
        <f t="shared" ref="A76:D76" si="93">A27</f>
        <v>Przychody</v>
      </c>
      <c r="B76" s="138">
        <f t="shared" si="93"/>
        <v>2019</v>
      </c>
      <c r="C76" s="138">
        <f t="shared" si="93"/>
        <v>2020</v>
      </c>
      <c r="D76" s="138">
        <f t="shared" si="93"/>
        <v>2021</v>
      </c>
      <c r="E76" s="137"/>
      <c r="F76" s="106">
        <v>2020.0</v>
      </c>
      <c r="G76" s="106">
        <v>2021.0</v>
      </c>
      <c r="H76" s="106">
        <v>2020.0</v>
      </c>
      <c r="I76" s="106">
        <v>2021.0</v>
      </c>
      <c r="J76" s="106">
        <v>2020.0</v>
      </c>
      <c r="K76" s="106">
        <v>2021.0</v>
      </c>
      <c r="L76" s="106">
        <v>2020.0</v>
      </c>
      <c r="M76" s="106">
        <v>2021.0</v>
      </c>
    </row>
    <row r="77" ht="14.25" customHeight="1">
      <c r="A77" s="17" t="str">
        <f t="shared" ref="A77:D77" si="94">A28</f>
        <v>Przychody netto ze sprzedaży produktów</v>
      </c>
      <c r="B77" s="120">
        <f t="shared" si="94"/>
        <v>226462</v>
      </c>
      <c r="C77" s="121">
        <f t="shared" si="94"/>
        <v>250630</v>
      </c>
      <c r="D77" s="121">
        <f t="shared" si="94"/>
        <v>311691</v>
      </c>
      <c r="E77" s="137"/>
      <c r="F77" s="24">
        <f t="shared" ref="F77:G77" si="95">(C77-$B77)/ABS($B77)</f>
        <v>0.1067198912</v>
      </c>
      <c r="G77" s="24">
        <f t="shared" si="95"/>
        <v>0.3763501161</v>
      </c>
      <c r="H77" s="24">
        <f t="shared" ref="H77:I77" si="96">(C77-B77)/ABS(B77)</f>
        <v>0.1067198912</v>
      </c>
      <c r="I77" s="24">
        <f t="shared" si="96"/>
        <v>0.2436300523</v>
      </c>
      <c r="J77" s="24">
        <f t="shared" ref="J77:K77" si="97">C77/$B77</f>
        <v>1.106719891</v>
      </c>
      <c r="K77" s="24">
        <f t="shared" si="97"/>
        <v>1.376350116</v>
      </c>
      <c r="L77" s="24">
        <f t="shared" ref="L77:M77" si="98">C77/B77</f>
        <v>1.106719891</v>
      </c>
      <c r="M77" s="24">
        <f t="shared" si="98"/>
        <v>1.243630052</v>
      </c>
    </row>
    <row r="78" ht="14.25" customHeight="1">
      <c r="A78" s="17" t="str">
        <f t="shared" ref="A78:D78" si="99">A29</f>
        <v>Przychody netto ze sprzedaży towarów i materiałów</v>
      </c>
      <c r="B78" s="120">
        <f t="shared" si="99"/>
        <v>69464</v>
      </c>
      <c r="C78" s="121">
        <f t="shared" si="99"/>
        <v>63651</v>
      </c>
      <c r="D78" s="121">
        <f t="shared" si="99"/>
        <v>78914</v>
      </c>
      <c r="E78" s="137"/>
      <c r="F78" s="24">
        <f t="shared" ref="F78:G78" si="100">(C78-$B78)/ABS($B78)</f>
        <v>-0.08368363469</v>
      </c>
      <c r="G78" s="24">
        <f t="shared" si="100"/>
        <v>0.1360416907</v>
      </c>
      <c r="H78" s="24">
        <f t="shared" ref="H78:I78" si="101">(C78-B78)/ABS(B78)</f>
        <v>-0.08368363469</v>
      </c>
      <c r="I78" s="24">
        <f t="shared" si="101"/>
        <v>0.2397919907</v>
      </c>
      <c r="J78" s="24">
        <f t="shared" ref="J78:K78" si="102">C78/$B78</f>
        <v>0.9163163653</v>
      </c>
      <c r="K78" s="24">
        <f t="shared" si="102"/>
        <v>1.136041691</v>
      </c>
      <c r="L78" s="24">
        <f t="shared" ref="L78:M78" si="103">C78/B78</f>
        <v>0.9163163653</v>
      </c>
      <c r="M78" s="24">
        <f t="shared" si="103"/>
        <v>1.239791991</v>
      </c>
    </row>
    <row r="79" ht="14.25" customHeight="1">
      <c r="A79" s="17" t="str">
        <f t="shared" ref="A79:D79" si="104">A30</f>
        <v>Pozostałe przychody operacyjne</v>
      </c>
      <c r="B79" s="120">
        <f t="shared" si="104"/>
        <v>1831</v>
      </c>
      <c r="C79" s="121">
        <f t="shared" si="104"/>
        <v>2477</v>
      </c>
      <c r="D79" s="121">
        <f t="shared" si="104"/>
        <v>1490</v>
      </c>
      <c r="E79" s="137"/>
      <c r="F79" s="24">
        <f t="shared" ref="F79:G79" si="105">(C79-$B79)/ABS($B79)</f>
        <v>0.3528126707</v>
      </c>
      <c r="G79" s="24">
        <f t="shared" si="105"/>
        <v>-0.1862370289</v>
      </c>
      <c r="H79" s="24">
        <f t="shared" ref="H79:I79" si="106">(C79-B79)/ABS(B79)</f>
        <v>0.3528126707</v>
      </c>
      <c r="I79" s="24">
        <f t="shared" si="106"/>
        <v>-0.3984658862</v>
      </c>
      <c r="J79" s="24">
        <f t="shared" ref="J79:K79" si="107">C79/$B79</f>
        <v>1.352812671</v>
      </c>
      <c r="K79" s="24">
        <f t="shared" si="107"/>
        <v>0.8137629711</v>
      </c>
      <c r="L79" s="24">
        <f t="shared" ref="L79:M79" si="108">C79/B79</f>
        <v>1.352812671</v>
      </c>
      <c r="M79" s="24">
        <f t="shared" si="108"/>
        <v>0.6015341138</v>
      </c>
    </row>
    <row r="80" ht="14.25" customHeight="1">
      <c r="A80" s="17" t="str">
        <f t="shared" ref="A80:D80" si="109">A31</f>
        <v>Przychody finansowe</v>
      </c>
      <c r="B80" s="120">
        <f t="shared" si="109"/>
        <v>479</v>
      </c>
      <c r="C80" s="120">
        <f t="shared" si="109"/>
        <v>5</v>
      </c>
      <c r="D80" s="121">
        <f t="shared" si="109"/>
        <v>1481</v>
      </c>
      <c r="E80" s="137"/>
      <c r="F80" s="24">
        <f t="shared" ref="F80:G80" si="110">(C80-$B80)/ABS($B80)</f>
        <v>-0.9895615866</v>
      </c>
      <c r="G80" s="24">
        <f t="shared" si="110"/>
        <v>2.091858038</v>
      </c>
      <c r="H80" s="24">
        <f t="shared" ref="H80:I80" si="111">(C80-B80)/ABS(B80)</f>
        <v>-0.9895615866</v>
      </c>
      <c r="I80" s="24">
        <f t="shared" si="111"/>
        <v>295.2</v>
      </c>
      <c r="J80" s="24">
        <f t="shared" ref="J80:K80" si="112">C80/$B80</f>
        <v>0.01043841336</v>
      </c>
      <c r="K80" s="24">
        <f t="shared" si="112"/>
        <v>3.091858038</v>
      </c>
      <c r="L80" s="24">
        <f t="shared" ref="L80:M80" si="113">C80/B80</f>
        <v>0.01043841336</v>
      </c>
      <c r="M80" s="24">
        <f t="shared" si="113"/>
        <v>296.2</v>
      </c>
    </row>
    <row r="81" ht="14.25" customHeight="1">
      <c r="A81" s="138" t="str">
        <f t="shared" ref="A81:A87" si="114">A34</f>
        <v>Koszty</v>
      </c>
      <c r="B81" s="138"/>
      <c r="C81" s="138"/>
      <c r="D81" s="138"/>
      <c r="E81" s="137"/>
      <c r="F81" s="138"/>
      <c r="G81" s="138"/>
      <c r="H81" s="138"/>
      <c r="I81" s="138"/>
      <c r="J81" s="138"/>
      <c r="K81" s="138"/>
      <c r="L81" s="138"/>
      <c r="M81" s="138"/>
    </row>
    <row r="82" ht="14.25" customHeight="1">
      <c r="A82" s="17" t="str">
        <f t="shared" si="114"/>
        <v>Koszt wytworzenia sprzedanych produktów</v>
      </c>
      <c r="B82" s="120">
        <f t="shared" ref="B82:D82" si="115">B35</f>
        <v>191920</v>
      </c>
      <c r="C82" s="121">
        <f t="shared" si="115"/>
        <v>211883</v>
      </c>
      <c r="D82" s="121">
        <f t="shared" si="115"/>
        <v>269153</v>
      </c>
      <c r="E82" s="137"/>
      <c r="F82" s="24">
        <f t="shared" ref="F82:G82" si="116">(C82-$B82)/ABS($B82)</f>
        <v>0.1040172989</v>
      </c>
      <c r="G82" s="24">
        <f t="shared" si="116"/>
        <v>0.4024228845</v>
      </c>
      <c r="H82" s="24">
        <f t="shared" ref="H82:I82" si="117">(C82-B82)/ABS(B82)</f>
        <v>0.1040172989</v>
      </c>
      <c r="I82" s="24">
        <f t="shared" si="117"/>
        <v>0.2702906793</v>
      </c>
      <c r="J82" s="24">
        <f t="shared" ref="J82:K82" si="118">C82/$B82</f>
        <v>1.104017299</v>
      </c>
      <c r="K82" s="24">
        <f t="shared" si="118"/>
        <v>1.402422885</v>
      </c>
      <c r="L82" s="24">
        <f t="shared" ref="L82:M82" si="119">C82/B82</f>
        <v>1.104017299</v>
      </c>
      <c r="M82" s="24">
        <f t="shared" si="119"/>
        <v>1.270290679</v>
      </c>
    </row>
    <row r="83" ht="14.25" customHeight="1">
      <c r="A83" s="17" t="str">
        <f t="shared" si="114"/>
        <v>Wartość sprzedanych towarów i materiałów</v>
      </c>
      <c r="B83" s="120">
        <f t="shared" ref="B83:D83" si="120">B36</f>
        <v>60617</v>
      </c>
      <c r="C83" s="121">
        <f t="shared" si="120"/>
        <v>55322</v>
      </c>
      <c r="D83" s="121">
        <f t="shared" si="120"/>
        <v>68086</v>
      </c>
      <c r="E83" s="137"/>
      <c r="F83" s="24">
        <f t="shared" ref="F83:G83" si="121">(C83-$B83)/ABS($B83)</f>
        <v>-0.08735173301</v>
      </c>
      <c r="G83" s="24">
        <f t="shared" si="121"/>
        <v>0.1232162595</v>
      </c>
      <c r="H83" s="24">
        <f t="shared" ref="H83:I83" si="122">(C83-B83)/ABS(B83)</f>
        <v>-0.08735173301</v>
      </c>
      <c r="I83" s="24">
        <f t="shared" si="122"/>
        <v>0.2307219551</v>
      </c>
      <c r="J83" s="24">
        <f t="shared" ref="J83:K83" si="123">C83/$B83</f>
        <v>0.912648267</v>
      </c>
      <c r="K83" s="24">
        <f t="shared" si="123"/>
        <v>1.123216259</v>
      </c>
      <c r="L83" s="24">
        <f t="shared" ref="L83:M83" si="124">C83/B83</f>
        <v>0.912648267</v>
      </c>
      <c r="M83" s="24">
        <f t="shared" si="124"/>
        <v>1.230721955</v>
      </c>
    </row>
    <row r="84" ht="14.25" customHeight="1">
      <c r="A84" s="17" t="str">
        <f t="shared" si="114"/>
        <v>Koszty sprzedaży</v>
      </c>
      <c r="B84" s="120">
        <f t="shared" ref="B84:D84" si="125">B37</f>
        <v>26265</v>
      </c>
      <c r="C84" s="121">
        <f t="shared" si="125"/>
        <v>27326</v>
      </c>
      <c r="D84" s="121">
        <f t="shared" si="125"/>
        <v>31603</v>
      </c>
      <c r="E84" s="137"/>
      <c r="F84" s="24">
        <f t="shared" ref="F84:G84" si="126">(C84-$B84)/ABS($B84)</f>
        <v>0.04039596421</v>
      </c>
      <c r="G84" s="24">
        <f t="shared" si="126"/>
        <v>0.203236246</v>
      </c>
      <c r="H84" s="24">
        <f t="shared" ref="H84:I84" si="127">(C84-B84)/ABS(B84)</f>
        <v>0.04039596421</v>
      </c>
      <c r="I84" s="24">
        <f t="shared" si="127"/>
        <v>0.1565176023</v>
      </c>
      <c r="J84" s="24">
        <f t="shared" ref="J84:K84" si="128">C84/$B84</f>
        <v>1.040395964</v>
      </c>
      <c r="K84" s="24">
        <f t="shared" si="128"/>
        <v>1.203236246</v>
      </c>
      <c r="L84" s="24">
        <f t="shared" ref="L84:M84" si="129">C84/B84</f>
        <v>1.040395964</v>
      </c>
      <c r="M84" s="24">
        <f t="shared" si="129"/>
        <v>1.156517602</v>
      </c>
    </row>
    <row r="85" ht="14.25" customHeight="1">
      <c r="A85" s="17" t="str">
        <f t="shared" si="114"/>
        <v>Koszty ogólnego zarządu</v>
      </c>
      <c r="B85" s="120">
        <f t="shared" ref="B85:D85" si="130">B38</f>
        <v>9471</v>
      </c>
      <c r="C85" s="121">
        <f t="shared" si="130"/>
        <v>10133</v>
      </c>
      <c r="D85" s="121">
        <f t="shared" si="130"/>
        <v>10798</v>
      </c>
      <c r="E85" s="137"/>
      <c r="F85" s="24">
        <f t="shared" ref="F85:G85" si="131">(C85-$B85)/ABS($B85)</f>
        <v>0.06989758209</v>
      </c>
      <c r="G85" s="24">
        <f t="shared" si="131"/>
        <v>0.1401119206</v>
      </c>
      <c r="H85" s="24">
        <f t="shared" ref="H85:I85" si="132">(C85-B85)/ABS(B85)</f>
        <v>0.06989758209</v>
      </c>
      <c r="I85" s="24">
        <f t="shared" si="132"/>
        <v>0.06562715879</v>
      </c>
      <c r="J85" s="24">
        <f t="shared" ref="J85:K85" si="133">C85/$B85</f>
        <v>1.069897582</v>
      </c>
      <c r="K85" s="24">
        <f t="shared" si="133"/>
        <v>1.140111921</v>
      </c>
      <c r="L85" s="24">
        <f t="shared" ref="L85:M85" si="134">C85/B85</f>
        <v>1.069897582</v>
      </c>
      <c r="M85" s="24">
        <f t="shared" si="134"/>
        <v>1.065627159</v>
      </c>
    </row>
    <row r="86" ht="14.25" customHeight="1">
      <c r="A86" s="17" t="str">
        <f t="shared" si="114"/>
        <v>Pozostałe koszty operacyjne</v>
      </c>
      <c r="B86" s="120">
        <f t="shared" ref="B86:D86" si="135">B39</f>
        <v>1102</v>
      </c>
      <c r="C86" s="120">
        <f t="shared" si="135"/>
        <v>434</v>
      </c>
      <c r="D86" s="120">
        <f t="shared" si="135"/>
        <v>918</v>
      </c>
      <c r="E86" s="137"/>
      <c r="F86" s="24">
        <f t="shared" ref="F86:G86" si="136">(C86-$B86)/ABS($B86)</f>
        <v>-0.6061705989</v>
      </c>
      <c r="G86" s="24">
        <f t="shared" si="136"/>
        <v>-0.166969147</v>
      </c>
      <c r="H86" s="24">
        <f t="shared" ref="H86:I86" si="137">(C86-B86)/ABS(B86)</f>
        <v>-0.6061705989</v>
      </c>
      <c r="I86" s="24">
        <f t="shared" si="137"/>
        <v>1.115207373</v>
      </c>
      <c r="J86" s="24">
        <f t="shared" ref="J86:K86" si="138">C86/$B86</f>
        <v>0.3938294011</v>
      </c>
      <c r="K86" s="24">
        <f t="shared" si="138"/>
        <v>0.833030853</v>
      </c>
      <c r="L86" s="24">
        <f t="shared" ref="L86:M86" si="139">C86/B86</f>
        <v>0.3938294011</v>
      </c>
      <c r="M86" s="24">
        <f t="shared" si="139"/>
        <v>2.115207373</v>
      </c>
    </row>
    <row r="87" ht="14.25" customHeight="1">
      <c r="A87" s="17" t="str">
        <f t="shared" si="114"/>
        <v>Koszty finansowe</v>
      </c>
      <c r="B87" s="120">
        <f t="shared" ref="B87:D87" si="140">B40</f>
        <v>1407</v>
      </c>
      <c r="C87" s="121">
        <f t="shared" si="140"/>
        <v>1819</v>
      </c>
      <c r="D87" s="121">
        <f t="shared" si="140"/>
        <v>2959</v>
      </c>
      <c r="E87" s="139"/>
      <c r="F87" s="24">
        <f t="shared" ref="F87:G87" si="141">(C87-$B87)/ABS($B87)</f>
        <v>0.2928216063</v>
      </c>
      <c r="G87" s="24">
        <f t="shared" si="141"/>
        <v>1.103056148</v>
      </c>
      <c r="H87" s="24">
        <f t="shared" ref="H87:I87" si="142">(C87-B87)/ABS(B87)</f>
        <v>0.2928216063</v>
      </c>
      <c r="I87" s="24">
        <f t="shared" si="142"/>
        <v>0.6267179769</v>
      </c>
      <c r="J87" s="24">
        <f t="shared" ref="J87:K87" si="143">C87/$B87</f>
        <v>1.292821606</v>
      </c>
      <c r="K87" s="24">
        <f t="shared" si="143"/>
        <v>2.103056148</v>
      </c>
      <c r="L87" s="24">
        <f t="shared" ref="L87:M87" si="144">C87/B87</f>
        <v>1.292821606</v>
      </c>
      <c r="M87" s="24">
        <f t="shared" si="144"/>
        <v>1.626717977</v>
      </c>
    </row>
    <row r="88" ht="14.25" customHeight="1"/>
    <row r="89" ht="14.25" customHeight="1"/>
    <row r="90" ht="14.25" customHeight="1">
      <c r="A90" s="119" t="s">
        <v>164</v>
      </c>
      <c r="B90" s="140" t="s">
        <v>10</v>
      </c>
      <c r="C90" s="140" t="s">
        <v>11</v>
      </c>
      <c r="D90" s="140" t="s">
        <v>12</v>
      </c>
    </row>
    <row r="91" ht="14.25" customHeight="1">
      <c r="A91" s="9" t="s">
        <v>165</v>
      </c>
      <c r="B91" s="24">
        <f t="shared" ref="B91:D91" si="145">B13/B8</f>
        <v>0.1931826039</v>
      </c>
      <c r="C91" s="24">
        <f t="shared" si="145"/>
        <v>0.2476845951</v>
      </c>
      <c r="D91" s="24">
        <f t="shared" si="145"/>
        <v>0.2161863359</v>
      </c>
    </row>
    <row r="92" ht="14.25" customHeight="1">
      <c r="A92" s="9" t="s">
        <v>166</v>
      </c>
      <c r="B92" s="24">
        <f t="shared" ref="B92:D92" si="146">B16/B13</f>
        <v>0.8892865665</v>
      </c>
      <c r="C92" s="24">
        <f t="shared" si="146"/>
        <v>0.8444253859</v>
      </c>
      <c r="D92" s="24">
        <f t="shared" si="146"/>
        <v>0.8718904395</v>
      </c>
    </row>
    <row r="93" ht="14.25" customHeight="1">
      <c r="A93" s="9" t="s">
        <v>167</v>
      </c>
      <c r="B93" s="24">
        <f t="shared" ref="B93:D93" si="147">B16/B8</f>
        <v>0.1717946945</v>
      </c>
      <c r="C93" s="24">
        <f t="shared" si="147"/>
        <v>0.2091511598</v>
      </c>
      <c r="D93" s="24">
        <f t="shared" si="147"/>
        <v>0.1884907994</v>
      </c>
    </row>
    <row r="94" ht="14.25" customHeight="1">
      <c r="A94" s="9" t="s">
        <v>168</v>
      </c>
      <c r="B94" s="24">
        <f t="shared" ref="B94:D94" si="148">B22/B8</f>
        <v>0.1345963263</v>
      </c>
      <c r="C94" s="24">
        <f t="shared" si="148"/>
        <v>0.1649248024</v>
      </c>
      <c r="D94" s="24">
        <f t="shared" si="148"/>
        <v>0.145560844</v>
      </c>
    </row>
    <row r="95" ht="14.25" customHeight="1">
      <c r="A95" s="9" t="s">
        <v>169</v>
      </c>
      <c r="B95" s="24">
        <f t="shared" ref="B95:D95" si="149">B17/B16</f>
        <v>0.2165280386</v>
      </c>
      <c r="C95" s="24">
        <f t="shared" si="149"/>
        <v>0.211456429</v>
      </c>
      <c r="D95" s="24">
        <f t="shared" si="149"/>
        <v>0.2277562382</v>
      </c>
    </row>
    <row r="96" ht="14.25" customHeight="1"/>
    <row r="97" ht="14.25" customHeight="1"/>
    <row r="98" ht="14.25" customHeight="1">
      <c r="A98" s="141" t="s">
        <v>48</v>
      </c>
    </row>
    <row r="99" ht="14.25" customHeight="1">
      <c r="A99" s="97" t="s">
        <v>170</v>
      </c>
      <c r="B99" s="54"/>
      <c r="C99" s="54"/>
      <c r="D99" s="54"/>
      <c r="E99" s="54"/>
      <c r="F99" s="54"/>
      <c r="G99" s="54"/>
      <c r="H99" s="54"/>
      <c r="I99" s="54"/>
      <c r="J99" s="54"/>
      <c r="K99" s="54"/>
      <c r="L99" s="54"/>
      <c r="M99" s="54"/>
      <c r="N99" s="54"/>
      <c r="O99" s="54"/>
      <c r="P99" s="54"/>
      <c r="Q99" s="54"/>
      <c r="R99" s="54"/>
      <c r="S99" s="54"/>
      <c r="T99" s="54"/>
      <c r="U99" s="54"/>
      <c r="V99" s="54"/>
      <c r="W99" s="54"/>
      <c r="X99" s="54"/>
      <c r="Y99" s="54"/>
      <c r="Z99" s="54"/>
      <c r="AA99" s="54"/>
      <c r="AB99" s="54"/>
      <c r="AC99" s="54"/>
      <c r="AD99" s="54"/>
      <c r="AE99" s="54"/>
      <c r="AF99" s="54"/>
      <c r="AG99" s="54"/>
      <c r="AH99" s="54"/>
      <c r="AI99" s="54"/>
      <c r="AJ99" s="54"/>
      <c r="AK99" s="54"/>
      <c r="AL99" s="54"/>
      <c r="AM99" s="54"/>
      <c r="AN99" s="54"/>
      <c r="AO99" s="54"/>
    </row>
    <row r="100" ht="14.25" customHeight="1">
      <c r="A100" s="141" t="s">
        <v>171</v>
      </c>
    </row>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row r="1001" ht="14.25" customHeight="1"/>
    <row r="1002" ht="14.25" customHeight="1"/>
  </sheetData>
  <mergeCells count="8">
    <mergeCell ref="F26:H26"/>
    <mergeCell ref="F33:H33"/>
    <mergeCell ref="A47:A49"/>
    <mergeCell ref="B47:E47"/>
    <mergeCell ref="F47:I47"/>
    <mergeCell ref="A74:D75"/>
    <mergeCell ref="F74:I74"/>
    <mergeCell ref="J74:M74"/>
  </mergeCells>
  <printOptions/>
  <pageMargins bottom="0.75" footer="0.0" header="0.0" left="0.7" right="0.7" top="0.75"/>
  <pageSetup orientation="landscape"/>
  <drawing r:id="rId1"/>
  <tableParts count="1">
    <tablePart r:id="rId3"/>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71.14"/>
    <col customWidth="1" min="2" max="3" width="9.43"/>
    <col customWidth="1" min="4" max="6" width="8.71"/>
    <col customWidth="1" min="7" max="7" width="26.0"/>
    <col customWidth="1" min="8" max="12" width="8.71"/>
    <col customWidth="1" min="13" max="13" width="19.0"/>
    <col customWidth="1" min="14" max="14" width="23.86"/>
    <col customWidth="1" min="15" max="15" width="26.57"/>
    <col customWidth="1" min="16" max="16" width="12.57"/>
    <col customWidth="1" min="17" max="19" width="8.71"/>
    <col customWidth="1" min="20" max="20" width="50.29"/>
    <col customWidth="1" min="21" max="26" width="8.71"/>
  </cols>
  <sheetData>
    <row r="1" ht="14.25" customHeight="1">
      <c r="A1" s="142"/>
      <c r="B1" s="142" t="s">
        <v>10</v>
      </c>
      <c r="C1" s="142" t="s">
        <v>11</v>
      </c>
      <c r="D1" s="142" t="s">
        <v>12</v>
      </c>
      <c r="N1" s="143">
        <v>2019.0</v>
      </c>
    </row>
    <row r="2" ht="14.25" customHeight="1">
      <c r="A2" s="144" t="s">
        <v>172</v>
      </c>
      <c r="B2" s="145"/>
      <c r="C2" s="145"/>
      <c r="D2" s="13"/>
      <c r="G2" s="1"/>
      <c r="M2" s="146" t="s">
        <v>173</v>
      </c>
      <c r="N2" s="146" t="s">
        <v>174</v>
      </c>
      <c r="O2" s="146" t="s">
        <v>175</v>
      </c>
      <c r="P2" s="147" t="s">
        <v>176</v>
      </c>
    </row>
    <row r="3" ht="14.25" customHeight="1">
      <c r="A3" s="148" t="s">
        <v>177</v>
      </c>
      <c r="B3" s="148">
        <v>7454.0</v>
      </c>
      <c r="C3" s="148">
        <v>9846.0</v>
      </c>
      <c r="D3" s="148">
        <v>10059.0</v>
      </c>
      <c r="M3" s="4" t="s">
        <v>178</v>
      </c>
      <c r="N3" s="4" t="s">
        <v>179</v>
      </c>
      <c r="O3" s="4" t="s">
        <v>179</v>
      </c>
      <c r="P3" s="4" t="s">
        <v>180</v>
      </c>
    </row>
    <row r="4" ht="14.25" customHeight="1">
      <c r="A4" s="149" t="s">
        <v>181</v>
      </c>
      <c r="B4" s="149">
        <v>-3819.0</v>
      </c>
      <c r="C4" s="149">
        <v>8615.0</v>
      </c>
      <c r="D4" s="149">
        <v>-3182.0</v>
      </c>
      <c r="M4" s="150">
        <v>3635.0</v>
      </c>
      <c r="N4" s="150">
        <v>-2775.0</v>
      </c>
      <c r="O4" s="150">
        <v>-2942.0</v>
      </c>
      <c r="P4" s="107"/>
      <c r="T4" s="151"/>
    </row>
    <row r="5" ht="14.25" customHeight="1">
      <c r="A5" s="152" t="s">
        <v>182</v>
      </c>
      <c r="B5" s="120">
        <v>3633.0</v>
      </c>
      <c r="C5" s="120">
        <v>4203.0</v>
      </c>
      <c r="D5" s="120">
        <v>4114.0</v>
      </c>
      <c r="G5" s="153" t="s">
        <v>183</v>
      </c>
      <c r="H5" s="154">
        <v>2019.0</v>
      </c>
      <c r="I5" s="154">
        <v>2020.0</v>
      </c>
      <c r="J5" s="154">
        <v>2021.0</v>
      </c>
      <c r="T5" s="151"/>
    </row>
    <row r="6" ht="14.25" customHeight="1">
      <c r="A6" s="152" t="s">
        <v>184</v>
      </c>
      <c r="B6" s="120">
        <v>91.0</v>
      </c>
      <c r="C6" s="120">
        <v>-82.0</v>
      </c>
      <c r="D6" s="120">
        <v>101.0</v>
      </c>
      <c r="G6" s="155" t="s">
        <v>185</v>
      </c>
      <c r="H6" s="156">
        <f t="shared" ref="H6:J6" si="1">B18</f>
        <v>3635</v>
      </c>
      <c r="I6" s="156">
        <f t="shared" si="1"/>
        <v>18461</v>
      </c>
      <c r="J6" s="156">
        <f t="shared" si="1"/>
        <v>6877</v>
      </c>
      <c r="N6" s="157" t="s">
        <v>186</v>
      </c>
      <c r="O6" s="157" t="s">
        <v>187</v>
      </c>
      <c r="P6" s="158" t="s">
        <v>176</v>
      </c>
      <c r="T6" s="151"/>
    </row>
    <row r="7" ht="14.25" customHeight="1">
      <c r="A7" s="152" t="s">
        <v>188</v>
      </c>
      <c r="B7" s="120">
        <v>1295.0</v>
      </c>
      <c r="C7" s="120">
        <v>937.0</v>
      </c>
      <c r="D7" s="120">
        <v>2949.0</v>
      </c>
      <c r="G7" s="155" t="s">
        <v>189</v>
      </c>
      <c r="H7" s="156">
        <f t="shared" ref="H7:J7" si="2">B28</f>
        <v>-2775</v>
      </c>
      <c r="I7" s="156">
        <f t="shared" si="2"/>
        <v>-5325</v>
      </c>
      <c r="J7" s="156">
        <f t="shared" si="2"/>
        <v>-3827</v>
      </c>
      <c r="N7" s="4" t="s">
        <v>178</v>
      </c>
      <c r="O7" s="4" t="s">
        <v>179</v>
      </c>
      <c r="P7" s="4" t="s">
        <v>190</v>
      </c>
      <c r="T7" s="151"/>
    </row>
    <row r="8" ht="14.25" customHeight="1">
      <c r="A8" s="152" t="s">
        <v>191</v>
      </c>
      <c r="B8" s="120">
        <v>-25.0</v>
      </c>
      <c r="C8" s="120">
        <v>-121.0</v>
      </c>
      <c r="D8" s="120">
        <v>-403.0</v>
      </c>
      <c r="G8" s="155" t="s">
        <v>192</v>
      </c>
      <c r="H8" s="156">
        <f t="shared" ref="H8:J8" si="3">B38</f>
        <v>-2942</v>
      </c>
      <c r="I8" s="156">
        <f t="shared" si="3"/>
        <v>-12599</v>
      </c>
      <c r="J8" s="156">
        <f t="shared" si="3"/>
        <v>-2023</v>
      </c>
      <c r="N8" s="150">
        <v>3325.0</v>
      </c>
      <c r="O8" s="150">
        <v>-2082.0</v>
      </c>
      <c r="P8" s="107"/>
      <c r="T8" s="151"/>
    </row>
    <row r="9" ht="14.25" customHeight="1">
      <c r="A9" s="152" t="s">
        <v>193</v>
      </c>
      <c r="B9" s="120">
        <v>0.0</v>
      </c>
      <c r="C9" s="120">
        <v>0.0</v>
      </c>
      <c r="D9" s="120">
        <v>0.0</v>
      </c>
      <c r="G9" s="159" t="s">
        <v>186</v>
      </c>
      <c r="H9" s="160">
        <v>3325.0</v>
      </c>
      <c r="I9" s="160">
        <v>3862.0</v>
      </c>
      <c r="J9" s="160">
        <v>4889.0</v>
      </c>
      <c r="T9" s="151"/>
    </row>
    <row r="10" ht="14.25" customHeight="1">
      <c r="A10" s="161" t="s">
        <v>194</v>
      </c>
      <c r="B10" s="161">
        <v>-7429.0</v>
      </c>
      <c r="C10" s="161">
        <v>5563.0</v>
      </c>
      <c r="D10" s="161">
        <v>-7840.0</v>
      </c>
      <c r="G10" s="159" t="s">
        <v>187</v>
      </c>
      <c r="H10" s="162">
        <f t="shared" ref="H10:J10" si="4">B39</f>
        <v>-2082</v>
      </c>
      <c r="I10" s="162">
        <f t="shared" si="4"/>
        <v>537</v>
      </c>
      <c r="J10" s="162">
        <f t="shared" si="4"/>
        <v>1027</v>
      </c>
      <c r="T10" s="151"/>
    </row>
    <row r="11" ht="14.25" customHeight="1">
      <c r="A11" s="152" t="s">
        <v>195</v>
      </c>
      <c r="B11" s="120">
        <v>-444.0</v>
      </c>
      <c r="C11" s="120">
        <v>556.0</v>
      </c>
      <c r="D11" s="120">
        <v>3900.0</v>
      </c>
      <c r="N11" s="143">
        <v>2020.0</v>
      </c>
      <c r="T11" s="151"/>
    </row>
    <row r="12" ht="14.25" customHeight="1">
      <c r="A12" s="152" t="s">
        <v>196</v>
      </c>
      <c r="B12" s="120">
        <v>-12845.0</v>
      </c>
      <c r="C12" s="120">
        <v>-4272.0</v>
      </c>
      <c r="D12" s="120">
        <v>-12288.0</v>
      </c>
      <c r="M12" s="146" t="s">
        <v>173</v>
      </c>
      <c r="N12" s="146" t="s">
        <v>174</v>
      </c>
      <c r="O12" s="146" t="s">
        <v>175</v>
      </c>
      <c r="P12" s="147" t="s">
        <v>176</v>
      </c>
      <c r="T12" s="151"/>
    </row>
    <row r="13" ht="14.25" customHeight="1">
      <c r="A13" s="152" t="s">
        <v>197</v>
      </c>
      <c r="B13" s="120">
        <v>3003.0</v>
      </c>
      <c r="C13" s="120">
        <v>3645.0</v>
      </c>
      <c r="D13" s="120">
        <v>-1342.0</v>
      </c>
      <c r="M13" s="4" t="s">
        <v>178</v>
      </c>
      <c r="N13" s="4" t="s">
        <v>179</v>
      </c>
      <c r="O13" s="4" t="s">
        <v>179</v>
      </c>
      <c r="P13" s="4" t="s">
        <v>180</v>
      </c>
      <c r="T13" s="151"/>
    </row>
    <row r="14" ht="14.25" customHeight="1">
      <c r="A14" s="163" t="s">
        <v>198</v>
      </c>
      <c r="B14" s="120">
        <v>3018.0</v>
      </c>
      <c r="C14" s="120">
        <v>5777.0</v>
      </c>
      <c r="D14" s="120">
        <v>2065.0</v>
      </c>
      <c r="M14" s="150">
        <v>18461.0</v>
      </c>
      <c r="N14" s="150">
        <v>-5325.0</v>
      </c>
      <c r="O14" s="150">
        <v>-12599.0</v>
      </c>
      <c r="P14" s="107"/>
      <c r="T14" s="151"/>
    </row>
    <row r="15" ht="14.25" customHeight="1">
      <c r="A15" s="152" t="s">
        <v>199</v>
      </c>
      <c r="B15" s="120">
        <v>-161.0</v>
      </c>
      <c r="C15" s="120">
        <v>-143.0</v>
      </c>
      <c r="D15" s="120">
        <v>-175.0</v>
      </c>
      <c r="T15" s="151"/>
    </row>
    <row r="16" ht="14.25" customHeight="1">
      <c r="A16" s="152" t="s">
        <v>200</v>
      </c>
      <c r="B16" s="120">
        <v>-1384.0</v>
      </c>
      <c r="C16" s="120">
        <v>-1885.0</v>
      </c>
      <c r="D16" s="120">
        <v>-2103.0</v>
      </c>
      <c r="N16" s="157" t="s">
        <v>186</v>
      </c>
      <c r="O16" s="157" t="s">
        <v>187</v>
      </c>
      <c r="P16" s="158" t="s">
        <v>176</v>
      </c>
    </row>
    <row r="17" ht="14.25" customHeight="1">
      <c r="A17" s="152" t="s">
        <v>201</v>
      </c>
      <c r="B17" s="120">
        <v>0.0</v>
      </c>
      <c r="C17" s="120">
        <v>0.0</v>
      </c>
      <c r="D17" s="120">
        <v>0.0</v>
      </c>
      <c r="N17" s="4" t="s">
        <v>178</v>
      </c>
      <c r="O17" s="4" t="s">
        <v>178</v>
      </c>
      <c r="P17" s="4" t="s">
        <v>202</v>
      </c>
      <c r="T17" s="164"/>
    </row>
    <row r="18" ht="14.25" customHeight="1">
      <c r="A18" s="148" t="s">
        <v>203</v>
      </c>
      <c r="B18" s="148">
        <v>3635.0</v>
      </c>
      <c r="C18" s="148">
        <v>18461.0</v>
      </c>
      <c r="D18" s="148">
        <v>6877.0</v>
      </c>
      <c r="N18" s="150">
        <v>3862.0</v>
      </c>
      <c r="O18" s="150">
        <v>537.0</v>
      </c>
      <c r="P18" s="107"/>
    </row>
    <row r="19" ht="14.25" customHeight="1">
      <c r="A19" s="144" t="s">
        <v>204</v>
      </c>
      <c r="B19" s="165"/>
      <c r="C19" s="165"/>
      <c r="D19" s="13"/>
    </row>
    <row r="20" ht="14.25" customHeight="1">
      <c r="A20" s="166" t="s">
        <v>205</v>
      </c>
      <c r="B20" s="167">
        <f t="shared" ref="B20:D20" si="5">SUM(B21:B24)</f>
        <v>121</v>
      </c>
      <c r="C20" s="167">
        <f t="shared" si="5"/>
        <v>376</v>
      </c>
      <c r="D20" s="167">
        <f t="shared" si="5"/>
        <v>604</v>
      </c>
    </row>
    <row r="21" ht="14.25" customHeight="1">
      <c r="A21" s="152" t="s">
        <v>206</v>
      </c>
      <c r="B21" s="120">
        <v>41.0</v>
      </c>
      <c r="C21" s="120">
        <v>310.0</v>
      </c>
      <c r="D21" s="120">
        <v>521.0</v>
      </c>
      <c r="N21" s="143">
        <v>2021.0</v>
      </c>
    </row>
    <row r="22" ht="14.25" customHeight="1">
      <c r="A22" s="152" t="s">
        <v>207</v>
      </c>
      <c r="B22" s="120">
        <v>0.0</v>
      </c>
      <c r="C22" s="120">
        <v>0.0</v>
      </c>
      <c r="D22" s="120">
        <v>0.0</v>
      </c>
      <c r="M22" s="146" t="s">
        <v>173</v>
      </c>
      <c r="N22" s="146" t="s">
        <v>174</v>
      </c>
      <c r="O22" s="146" t="s">
        <v>175</v>
      </c>
      <c r="P22" s="147" t="s">
        <v>176</v>
      </c>
    </row>
    <row r="23" ht="14.25" customHeight="1">
      <c r="A23" s="152" t="s">
        <v>208</v>
      </c>
      <c r="B23" s="120">
        <v>74.0</v>
      </c>
      <c r="C23" s="120">
        <v>62.0</v>
      </c>
      <c r="D23" s="120">
        <v>76.0</v>
      </c>
      <c r="M23" s="4" t="s">
        <v>178</v>
      </c>
      <c r="N23" s="4" t="s">
        <v>179</v>
      </c>
      <c r="O23" s="4" t="s">
        <v>179</v>
      </c>
      <c r="P23" s="4" t="s">
        <v>180</v>
      </c>
    </row>
    <row r="24" ht="14.25" customHeight="1">
      <c r="A24" s="152" t="s">
        <v>209</v>
      </c>
      <c r="B24" s="120">
        <v>6.0</v>
      </c>
      <c r="C24" s="120">
        <v>4.0</v>
      </c>
      <c r="D24" s="120">
        <v>7.0</v>
      </c>
      <c r="M24" s="150">
        <v>6877.0</v>
      </c>
      <c r="N24" s="150">
        <v>-3827.0</v>
      </c>
      <c r="O24" s="150">
        <v>-2023.0</v>
      </c>
      <c r="P24" s="107"/>
    </row>
    <row r="25" ht="14.25" customHeight="1">
      <c r="A25" s="168" t="s">
        <v>210</v>
      </c>
      <c r="B25" s="167">
        <f t="shared" ref="B25:D25" si="6">SUM(B26:B27)</f>
        <v>-2896</v>
      </c>
      <c r="C25" s="167">
        <f t="shared" si="6"/>
        <v>-5701</v>
      </c>
      <c r="D25" s="167">
        <f t="shared" si="6"/>
        <v>-4433</v>
      </c>
    </row>
    <row r="26" ht="14.25" customHeight="1">
      <c r="A26" s="152" t="s">
        <v>211</v>
      </c>
      <c r="B26" s="120">
        <v>-2896.0</v>
      </c>
      <c r="C26" s="120">
        <v>-5579.0</v>
      </c>
      <c r="D26" s="120">
        <v>-4415.0</v>
      </c>
      <c r="N26" s="157" t="s">
        <v>186</v>
      </c>
      <c r="O26" s="157" t="s">
        <v>187</v>
      </c>
      <c r="P26" s="158" t="s">
        <v>176</v>
      </c>
    </row>
    <row r="27" ht="14.25" customHeight="1">
      <c r="A27" s="152" t="s">
        <v>212</v>
      </c>
      <c r="B27" s="120">
        <v>0.0</v>
      </c>
      <c r="C27" s="120">
        <v>-122.0</v>
      </c>
      <c r="D27" s="120">
        <v>-18.0</v>
      </c>
      <c r="N27" s="4" t="s">
        <v>178</v>
      </c>
      <c r="O27" s="4" t="s">
        <v>178</v>
      </c>
      <c r="P27" s="4" t="s">
        <v>202</v>
      </c>
    </row>
    <row r="28" ht="14.25" customHeight="1">
      <c r="A28" s="169" t="s">
        <v>213</v>
      </c>
      <c r="B28" s="169">
        <v>-2775.0</v>
      </c>
      <c r="C28" s="169">
        <v>-5325.0</v>
      </c>
      <c r="D28" s="169">
        <v>-3827.0</v>
      </c>
      <c r="N28" s="150">
        <v>4889.0</v>
      </c>
      <c r="O28" s="150">
        <v>1027.0</v>
      </c>
      <c r="P28" s="107"/>
    </row>
    <row r="29" ht="14.25" customHeight="1">
      <c r="A29" s="144" t="s">
        <v>214</v>
      </c>
      <c r="B29" s="165"/>
      <c r="C29" s="165"/>
      <c r="D29" s="13"/>
    </row>
    <row r="30" ht="14.25" customHeight="1">
      <c r="A30" s="166" t="s">
        <v>205</v>
      </c>
      <c r="B30" s="167">
        <f t="shared" ref="B30:D30" si="7">B31</f>
        <v>964</v>
      </c>
      <c r="C30" s="167">
        <f t="shared" si="7"/>
        <v>0</v>
      </c>
      <c r="D30" s="167">
        <f t="shared" si="7"/>
        <v>5173</v>
      </c>
    </row>
    <row r="31" ht="14.25" customHeight="1">
      <c r="A31" s="152" t="s">
        <v>215</v>
      </c>
      <c r="B31" s="120">
        <v>964.0</v>
      </c>
      <c r="C31" s="120">
        <v>0.0</v>
      </c>
      <c r="D31" s="120">
        <v>5173.0</v>
      </c>
    </row>
    <row r="32" ht="14.25" customHeight="1">
      <c r="A32" s="168" t="s">
        <v>210</v>
      </c>
      <c r="B32" s="167">
        <f t="shared" ref="B32:D32" si="8">SUM(B33:B37)</f>
        <v>-3906</v>
      </c>
      <c r="C32" s="167">
        <f t="shared" si="8"/>
        <v>-12599</v>
      </c>
      <c r="D32" s="167">
        <f t="shared" si="8"/>
        <v>-7196</v>
      </c>
    </row>
    <row r="33" ht="14.25" customHeight="1">
      <c r="A33" s="152" t="s">
        <v>216</v>
      </c>
      <c r="B33" s="120">
        <v>0.0</v>
      </c>
      <c r="C33" s="120">
        <v>-8345.0</v>
      </c>
      <c r="D33" s="120">
        <v>0.0</v>
      </c>
    </row>
    <row r="34" ht="14.25" customHeight="1">
      <c r="A34" s="152" t="s">
        <v>217</v>
      </c>
      <c r="B34" s="120">
        <v>-1099.0</v>
      </c>
      <c r="C34" s="120">
        <v>-1607.0</v>
      </c>
      <c r="D34" s="120">
        <v>-1925.0</v>
      </c>
    </row>
    <row r="35" ht="14.25" customHeight="1">
      <c r="A35" s="152" t="s">
        <v>218</v>
      </c>
      <c r="B35" s="120">
        <v>-1218.0</v>
      </c>
      <c r="C35" s="120">
        <v>-1706.0</v>
      </c>
      <c r="D35" s="120">
        <v>-2315.0</v>
      </c>
    </row>
    <row r="36" ht="14.25" customHeight="1">
      <c r="A36" s="152" t="s">
        <v>219</v>
      </c>
      <c r="B36" s="120">
        <v>-1301.0</v>
      </c>
      <c r="C36" s="120">
        <v>-941.0</v>
      </c>
      <c r="D36" s="120">
        <v>-2956.0</v>
      </c>
    </row>
    <row r="37" ht="14.25" customHeight="1">
      <c r="A37" s="152" t="s">
        <v>220</v>
      </c>
      <c r="B37" s="120">
        <v>-288.0</v>
      </c>
      <c r="C37" s="120">
        <v>0.0</v>
      </c>
      <c r="D37" s="120">
        <v>0.0</v>
      </c>
    </row>
    <row r="38" ht="14.25" customHeight="1">
      <c r="A38" s="148" t="s">
        <v>221</v>
      </c>
      <c r="B38" s="148">
        <v>-2942.0</v>
      </c>
      <c r="C38" s="148">
        <v>-12599.0</v>
      </c>
      <c r="D38" s="148">
        <v>-2023.0</v>
      </c>
    </row>
    <row r="39" ht="14.25" customHeight="1">
      <c r="A39" s="149" t="s">
        <v>222</v>
      </c>
      <c r="B39" s="149">
        <v>-2082.0</v>
      </c>
      <c r="C39" s="149">
        <v>537.0</v>
      </c>
      <c r="D39" s="149">
        <v>1027.0</v>
      </c>
    </row>
    <row r="40" ht="14.25" customHeight="1">
      <c r="A40" s="149" t="s">
        <v>223</v>
      </c>
      <c r="B40" s="149">
        <v>-2173.0</v>
      </c>
      <c r="C40" s="149">
        <v>619.0</v>
      </c>
      <c r="D40" s="149">
        <v>926.0</v>
      </c>
    </row>
    <row r="41" ht="14.25" customHeight="1">
      <c r="A41" s="163" t="s">
        <v>224</v>
      </c>
      <c r="B41" s="120">
        <v>-91.0</v>
      </c>
      <c r="C41" s="120">
        <v>82.0</v>
      </c>
      <c r="D41" s="120">
        <v>-101.0</v>
      </c>
    </row>
    <row r="42" ht="14.25" customHeight="1">
      <c r="A42" s="149" t="s">
        <v>225</v>
      </c>
      <c r="B42" s="149">
        <v>5407.0</v>
      </c>
      <c r="C42" s="149">
        <v>3325.0</v>
      </c>
      <c r="D42" s="149">
        <v>3862.0</v>
      </c>
    </row>
    <row r="43" ht="14.25" customHeight="1">
      <c r="A43" s="149" t="s">
        <v>226</v>
      </c>
      <c r="B43" s="149">
        <v>3325.0</v>
      </c>
      <c r="C43" s="149">
        <v>3862.0</v>
      </c>
      <c r="D43" s="149">
        <v>4889.0</v>
      </c>
    </row>
    <row r="44" ht="14.25" customHeight="1"/>
    <row r="45" ht="14.25" customHeight="1"/>
    <row r="46" ht="14.25" customHeight="1"/>
    <row r="47" ht="14.25" customHeight="1"/>
    <row r="48" ht="14.25" customHeight="1">
      <c r="A48" s="154" t="s">
        <v>227</v>
      </c>
    </row>
    <row r="49" ht="168.0" customHeight="1">
      <c r="A49" s="170" t="s">
        <v>228</v>
      </c>
    </row>
    <row r="50" ht="14.25" customHeight="1">
      <c r="A50" s="171"/>
    </row>
    <row r="51" ht="14.25" customHeight="1">
      <c r="A51" s="172" t="s">
        <v>229</v>
      </c>
    </row>
    <row r="52" ht="69.75" customHeight="1">
      <c r="A52" s="173" t="s">
        <v>230</v>
      </c>
    </row>
    <row r="53" ht="37.5" customHeight="1">
      <c r="A53" s="173" t="s">
        <v>231</v>
      </c>
    </row>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row r="1001" ht="14.25" customHeight="1"/>
    <row r="1002" ht="14.25" customHeight="1"/>
    <row r="1003" ht="14.25" customHeight="1"/>
    <row r="1004" ht="14.25" customHeight="1"/>
  </sheetData>
  <mergeCells count="3">
    <mergeCell ref="A2:D2"/>
    <mergeCell ref="A19:D19"/>
    <mergeCell ref="A29:D29"/>
  </mergeCells>
  <printOptions/>
  <pageMargins bottom="0.75" footer="0.0" header="0.0" left="0.7" right="0.7" top="0.75"/>
  <pageSetup orientation="landscape"/>
  <drawing r:id="rId1"/>
  <tableParts count="1">
    <tablePart r:id="rId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47.86"/>
    <col customWidth="1" min="7" max="7" width="42.57"/>
    <col customWidth="1" min="11" max="11" width="123.14"/>
  </cols>
  <sheetData>
    <row r="2">
      <c r="B2" s="9" t="s">
        <v>9</v>
      </c>
      <c r="C2" s="10" t="s">
        <v>10</v>
      </c>
      <c r="D2" s="10" t="s">
        <v>11</v>
      </c>
      <c r="E2" s="10" t="s">
        <v>12</v>
      </c>
      <c r="H2" s="174" t="s">
        <v>232</v>
      </c>
      <c r="I2" s="12"/>
      <c r="J2" s="13"/>
    </row>
    <row r="3">
      <c r="B3" s="16" t="s">
        <v>14</v>
      </c>
      <c r="C3" s="16">
        <v>42657.0</v>
      </c>
      <c r="D3" s="16">
        <v>46799.0</v>
      </c>
      <c r="E3" s="16">
        <v>47206.0</v>
      </c>
      <c r="H3" s="10" t="s">
        <v>10</v>
      </c>
      <c r="I3" s="10" t="s">
        <v>11</v>
      </c>
      <c r="J3" s="10" t="s">
        <v>12</v>
      </c>
    </row>
    <row r="4">
      <c r="B4" s="21" t="s">
        <v>15</v>
      </c>
      <c r="C4" s="22">
        <v>36348.0</v>
      </c>
      <c r="D4" s="22">
        <v>38300.0</v>
      </c>
      <c r="E4" s="22">
        <v>39671.0</v>
      </c>
      <c r="G4" s="175" t="s">
        <v>233</v>
      </c>
      <c r="H4" s="176">
        <f t="shared" ref="H4:J4" si="1">C10/C33</f>
        <v>2.473743325</v>
      </c>
      <c r="I4" s="176">
        <f t="shared" si="1"/>
        <v>1.458711371</v>
      </c>
      <c r="J4" s="176">
        <f t="shared" si="1"/>
        <v>1.461413032</v>
      </c>
      <c r="K4" s="177" t="s">
        <v>234</v>
      </c>
    </row>
    <row r="5">
      <c r="B5" s="21" t="s">
        <v>17</v>
      </c>
      <c r="C5" s="22">
        <v>2635.0</v>
      </c>
      <c r="D5" s="22">
        <v>6450.0</v>
      </c>
      <c r="E5" s="22">
        <v>5831.0</v>
      </c>
      <c r="G5" s="175" t="s">
        <v>235</v>
      </c>
      <c r="H5" s="178">
        <f t="shared" ref="H5:J5" si="2">(C10-C11)/C33</f>
        <v>0.8785394786</v>
      </c>
      <c r="I5" s="178">
        <f t="shared" si="2"/>
        <v>0.4774213605</v>
      </c>
      <c r="J5" s="178">
        <f t="shared" si="2"/>
        <v>0.4550351916</v>
      </c>
      <c r="K5" s="177" t="s">
        <v>236</v>
      </c>
    </row>
    <row r="6">
      <c r="B6" s="21" t="s">
        <v>19</v>
      </c>
      <c r="C6" s="22">
        <v>2802.0</v>
      </c>
      <c r="D6" s="22">
        <v>1142.0</v>
      </c>
      <c r="E6" s="22">
        <v>1131.0</v>
      </c>
      <c r="G6" s="179" t="s">
        <v>237</v>
      </c>
      <c r="H6" s="178">
        <f t="shared" ref="H6:J6" si="3">(C15+C16)/C33</f>
        <v>0.06603085775</v>
      </c>
      <c r="I6" s="178">
        <f t="shared" si="3"/>
        <v>0.0459287063</v>
      </c>
      <c r="J6" s="178">
        <f t="shared" si="3"/>
        <v>0.05067184049</v>
      </c>
      <c r="K6" s="177" t="s">
        <v>238</v>
      </c>
    </row>
    <row r="7">
      <c r="B7" s="26" t="s">
        <v>21</v>
      </c>
      <c r="C7" s="22">
        <v>0.0</v>
      </c>
      <c r="D7" s="22">
        <v>0.0</v>
      </c>
      <c r="E7" s="22">
        <v>0.0</v>
      </c>
      <c r="G7" s="175" t="s">
        <v>239</v>
      </c>
      <c r="H7" s="178">
        <f t="shared" ref="H7:J7" si="4">C16/C33</f>
        <v>0.06484856844</v>
      </c>
      <c r="I7" s="178">
        <f t="shared" si="4"/>
        <v>0.04501911297</v>
      </c>
      <c r="J7" s="178">
        <f t="shared" si="4"/>
        <v>0.04990815084</v>
      </c>
      <c r="K7" s="180" t="s">
        <v>240</v>
      </c>
    </row>
    <row r="8">
      <c r="B8" s="26" t="s">
        <v>22</v>
      </c>
      <c r="C8" s="22">
        <v>263.0</v>
      </c>
      <c r="D8" s="22">
        <v>304.0</v>
      </c>
      <c r="E8" s="22">
        <v>251.0</v>
      </c>
      <c r="G8" s="179" t="s">
        <v>241</v>
      </c>
      <c r="H8" s="41">
        <f t="shared" ref="H8:J8" si="5">SUM(C12:C16)</f>
        <v>44585</v>
      </c>
      <c r="I8" s="41">
        <f t="shared" si="5"/>
        <v>41465</v>
      </c>
      <c r="J8" s="181">
        <f t="shared" si="5"/>
        <v>44092</v>
      </c>
      <c r="K8" s="182"/>
    </row>
    <row r="9">
      <c r="B9" s="21" t="s">
        <v>23</v>
      </c>
      <c r="C9" s="22">
        <v>609.0</v>
      </c>
      <c r="D9" s="22">
        <v>603.0</v>
      </c>
      <c r="E9" s="22">
        <v>322.0</v>
      </c>
      <c r="G9" s="175" t="s">
        <v>151</v>
      </c>
      <c r="H9" s="41">
        <f>'Rachunek zysków i strat'!B5</f>
        <v>252537</v>
      </c>
      <c r="I9" s="183">
        <f>'Rachunek zysków i strat'!C5</f>
        <v>267205</v>
      </c>
      <c r="J9" s="184">
        <f>'Rachunek zysków i strat'!D5</f>
        <v>337239</v>
      </c>
      <c r="K9" s="185"/>
    </row>
    <row r="10">
      <c r="B10" s="16" t="s">
        <v>20</v>
      </c>
      <c r="C10" s="16">
        <v>125540.0</v>
      </c>
      <c r="D10" s="16">
        <f t="shared" ref="D10:E10" si="6">SUM(D11:D16)</f>
        <v>126692</v>
      </c>
      <c r="E10" s="16">
        <f t="shared" si="6"/>
        <v>141608</v>
      </c>
      <c r="G10" s="186" t="s">
        <v>242</v>
      </c>
      <c r="H10" s="187">
        <f t="shared" ref="H10:J10" si="7">H8/(H9/365)</f>
        <v>64.44016124</v>
      </c>
      <c r="I10" s="187">
        <f t="shared" si="7"/>
        <v>56.64087498</v>
      </c>
      <c r="J10" s="187">
        <f t="shared" si="7"/>
        <v>47.72158617</v>
      </c>
      <c r="K10" s="188" t="s">
        <v>243</v>
      </c>
    </row>
    <row r="11">
      <c r="B11" s="21" t="s">
        <v>25</v>
      </c>
      <c r="C11" s="22">
        <v>80955.0</v>
      </c>
      <c r="D11" s="22">
        <v>85227.0</v>
      </c>
      <c r="E11" s="22">
        <v>97516.0</v>
      </c>
      <c r="G11" s="1"/>
      <c r="H11" s="1"/>
      <c r="I11" s="1"/>
      <c r="J11" s="1"/>
    </row>
    <row r="12">
      <c r="B12" s="21" t="s">
        <v>27</v>
      </c>
      <c r="C12" s="22">
        <v>38072.0</v>
      </c>
      <c r="D12" s="22">
        <v>32530.0</v>
      </c>
      <c r="E12" s="22">
        <v>34022.0</v>
      </c>
      <c r="G12" s="1"/>
      <c r="H12" s="58"/>
    </row>
    <row r="13">
      <c r="B13" s="21" t="s">
        <v>29</v>
      </c>
      <c r="C13" s="22">
        <v>0.0</v>
      </c>
      <c r="D13" s="22">
        <v>0.0</v>
      </c>
      <c r="E13" s="22">
        <v>0.0</v>
      </c>
      <c r="G13" s="1"/>
      <c r="H13" s="1"/>
      <c r="I13" s="1"/>
      <c r="J13" s="1"/>
    </row>
    <row r="14">
      <c r="B14" s="21" t="s">
        <v>31</v>
      </c>
      <c r="C14" s="22">
        <v>3162.0</v>
      </c>
      <c r="D14" s="22">
        <v>4946.0</v>
      </c>
      <c r="E14" s="22">
        <v>5160.0</v>
      </c>
    </row>
    <row r="15">
      <c r="B15" s="21" t="s">
        <v>32</v>
      </c>
      <c r="C15" s="22">
        <v>60.0</v>
      </c>
      <c r="D15" s="22">
        <v>79.0</v>
      </c>
      <c r="E15" s="22">
        <v>74.0</v>
      </c>
    </row>
    <row r="16">
      <c r="B16" s="21" t="s">
        <v>33</v>
      </c>
      <c r="C16" s="22">
        <v>3291.0</v>
      </c>
      <c r="D16" s="22">
        <v>3910.0</v>
      </c>
      <c r="E16" s="22">
        <v>4836.0</v>
      </c>
    </row>
    <row r="17">
      <c r="B17" s="31" t="s">
        <v>35</v>
      </c>
      <c r="C17" s="16">
        <v>168197.0</v>
      </c>
      <c r="D17" s="16">
        <v>173491.0</v>
      </c>
      <c r="E17" s="16">
        <v>188814.0</v>
      </c>
      <c r="H17" s="174" t="s">
        <v>244</v>
      </c>
      <c r="I17" s="12"/>
      <c r="J17" s="13"/>
    </row>
    <row r="18">
      <c r="H18" s="10" t="s">
        <v>10</v>
      </c>
      <c r="I18" s="10" t="s">
        <v>11</v>
      </c>
      <c r="J18" s="10" t="s">
        <v>12</v>
      </c>
    </row>
    <row r="19">
      <c r="B19" s="59" t="s">
        <v>67</v>
      </c>
      <c r="C19" s="59" t="s">
        <v>10</v>
      </c>
      <c r="D19" s="59" t="s">
        <v>11</v>
      </c>
      <c r="E19" s="59" t="s">
        <v>12</v>
      </c>
      <c r="G19" s="189" t="s">
        <v>203</v>
      </c>
      <c r="H19" s="107">
        <v>3635.0</v>
      </c>
      <c r="I19" s="107">
        <v>18461.0</v>
      </c>
      <c r="J19" s="107">
        <v>6877.0</v>
      </c>
    </row>
    <row r="20">
      <c r="B20" s="16" t="s">
        <v>68</v>
      </c>
      <c r="C20" s="60">
        <v>74362.0</v>
      </c>
      <c r="D20" s="61">
        <v>80386.0</v>
      </c>
      <c r="E20" s="61">
        <v>85840.0</v>
      </c>
      <c r="G20" s="175" t="s">
        <v>245</v>
      </c>
      <c r="H20" s="107">
        <f t="shared" ref="H20:J20" si="8">C28+C33</f>
        <v>93835</v>
      </c>
      <c r="I20" s="108">
        <f t="shared" si="8"/>
        <v>93105</v>
      </c>
      <c r="J20" s="108">
        <f t="shared" si="8"/>
        <v>102974</v>
      </c>
    </row>
    <row r="21">
      <c r="B21" s="21" t="s">
        <v>70</v>
      </c>
      <c r="C21" s="62">
        <v>6092.0</v>
      </c>
      <c r="D21" s="63">
        <v>6092.0</v>
      </c>
      <c r="E21" s="63">
        <v>6092.0</v>
      </c>
      <c r="G21" s="175" t="s">
        <v>246</v>
      </c>
      <c r="H21" s="107">
        <f>'Przepływy pieniężne'!B25*(-1)</f>
        <v>2896</v>
      </c>
      <c r="I21" s="107">
        <f>'Przepływy pieniężne'!C25*(-1)</f>
        <v>5701</v>
      </c>
      <c r="J21" s="107">
        <f>'Przepływy pieniężne'!D25*(-1)</f>
        <v>4433</v>
      </c>
    </row>
    <row r="22">
      <c r="B22" s="21" t="s">
        <v>72</v>
      </c>
      <c r="C22" s="62">
        <v>12929.0</v>
      </c>
      <c r="D22" s="63">
        <v>12929.0</v>
      </c>
      <c r="E22" s="63">
        <v>12929.0</v>
      </c>
      <c r="G22" s="175" t="s">
        <v>247</v>
      </c>
      <c r="H22" s="107">
        <f>'Przepływy pieniężne'!B35*(-1)</f>
        <v>1218</v>
      </c>
      <c r="I22" s="107">
        <f>'Przepływy pieniężne'!C35*(-1)</f>
        <v>1706</v>
      </c>
      <c r="J22" s="107">
        <f>'Przepływy pieniężne'!D35*(-1)</f>
        <v>2315</v>
      </c>
    </row>
    <row r="23">
      <c r="B23" s="21" t="s">
        <v>73</v>
      </c>
      <c r="C23" s="62">
        <v>35572.0</v>
      </c>
      <c r="D23" s="63">
        <v>39706.0</v>
      </c>
      <c r="E23" s="63">
        <v>45156.0</v>
      </c>
      <c r="G23" s="186" t="s">
        <v>248</v>
      </c>
      <c r="H23" s="178">
        <f t="shared" ref="H23:J23" si="9">H19/(H20+H21+H22)</f>
        <v>0.03711114968</v>
      </c>
      <c r="I23" s="178">
        <f t="shared" si="9"/>
        <v>0.1836696116</v>
      </c>
      <c r="J23" s="178">
        <f t="shared" si="9"/>
        <v>0.06267658264</v>
      </c>
      <c r="K23" s="177" t="s">
        <v>249</v>
      </c>
    </row>
    <row r="24">
      <c r="B24" s="21" t="s">
        <v>74</v>
      </c>
      <c r="C24" s="62">
        <v>495.0</v>
      </c>
      <c r="D24" s="63">
        <v>0.0</v>
      </c>
      <c r="E24" s="63">
        <v>0.0</v>
      </c>
      <c r="G24" s="175" t="s">
        <v>250</v>
      </c>
      <c r="H24" s="178">
        <f t="shared" ref="H24:J24" si="10">H19/H20</f>
        <v>0.03873821069</v>
      </c>
      <c r="I24" s="178">
        <f t="shared" si="10"/>
        <v>0.1982815101</v>
      </c>
      <c r="J24" s="178">
        <f t="shared" si="10"/>
        <v>0.06678384835</v>
      </c>
      <c r="K24" s="190" t="s">
        <v>251</v>
      </c>
    </row>
    <row r="25">
      <c r="B25" s="21" t="s">
        <v>75</v>
      </c>
      <c r="C25" s="62">
        <v>8590.0</v>
      </c>
      <c r="D25" s="63">
        <v>9085.0</v>
      </c>
      <c r="E25" s="63">
        <v>9085.0</v>
      </c>
      <c r="G25" s="175" t="s">
        <v>252</v>
      </c>
      <c r="H25" s="178">
        <f t="shared" ref="H25:J25" si="11">H19/H21</f>
        <v>1.255179558</v>
      </c>
      <c r="I25" s="178">
        <f t="shared" si="11"/>
        <v>3.238203824</v>
      </c>
      <c r="J25" s="178">
        <f t="shared" si="11"/>
        <v>1.551319648</v>
      </c>
      <c r="K25" s="190" t="s">
        <v>253</v>
      </c>
    </row>
    <row r="26">
      <c r="B26" s="21" t="s">
        <v>78</v>
      </c>
      <c r="C26" s="62">
        <v>4844.0</v>
      </c>
      <c r="D26" s="63">
        <v>4810.0</v>
      </c>
      <c r="E26" s="63">
        <v>4810.0</v>
      </c>
      <c r="G26" s="191" t="s">
        <v>254</v>
      </c>
      <c r="H26" s="178">
        <f t="shared" ref="H26:J26" si="12">H19/H22</f>
        <v>2.984400657</v>
      </c>
      <c r="I26" s="178">
        <f t="shared" si="12"/>
        <v>10.82121923</v>
      </c>
      <c r="J26" s="178">
        <f t="shared" si="12"/>
        <v>2.97062635</v>
      </c>
      <c r="K26" s="190" t="s">
        <v>255</v>
      </c>
    </row>
    <row r="27">
      <c r="B27" s="21" t="s">
        <v>79</v>
      </c>
      <c r="C27" s="62">
        <v>5840.0</v>
      </c>
      <c r="D27" s="63">
        <v>7764.0</v>
      </c>
      <c r="E27" s="63">
        <v>7768.0</v>
      </c>
      <c r="G27" s="191" t="s">
        <v>256</v>
      </c>
      <c r="H27" s="36">
        <f>H19/'Rachunek zysków i strat'!B2</f>
        <v>0.01228347627</v>
      </c>
      <c r="I27" s="36">
        <f>I19/'Rachunek zysków i strat'!C2</f>
        <v>0.05874042656</v>
      </c>
      <c r="J27" s="36">
        <f>J19/'Rachunek zysków i strat'!D2</f>
        <v>0.01760602143</v>
      </c>
      <c r="K27" s="192" t="s">
        <v>257</v>
      </c>
    </row>
    <row r="28">
      <c r="B28" s="16" t="s">
        <v>76</v>
      </c>
      <c r="C28" s="60">
        <v>43086.0</v>
      </c>
      <c r="D28" s="61">
        <v>6253.0</v>
      </c>
      <c r="E28" s="61">
        <v>6076.0</v>
      </c>
      <c r="G28" s="175" t="s">
        <v>258</v>
      </c>
      <c r="H28" s="36">
        <f t="shared" ref="H28:J28" si="13">H19/C17</f>
        <v>0.02161156263</v>
      </c>
      <c r="I28" s="36">
        <f t="shared" si="13"/>
        <v>0.106408978</v>
      </c>
      <c r="J28" s="36">
        <f t="shared" si="13"/>
        <v>0.03642208735</v>
      </c>
      <c r="K28" s="35"/>
    </row>
    <row r="29">
      <c r="B29" s="21" t="s">
        <v>80</v>
      </c>
      <c r="C29" s="62">
        <v>38020.0</v>
      </c>
      <c r="D29" s="63">
        <v>0.0</v>
      </c>
      <c r="E29" s="63">
        <v>0.0</v>
      </c>
      <c r="G29" s="175" t="s">
        <v>259</v>
      </c>
      <c r="H29" s="193">
        <f>H19/'Rachunek zysków i strat'!B22</f>
        <v>0.6224315068</v>
      </c>
      <c r="I29" s="193">
        <f>I19/'Rachunek zysków i strat'!C22</f>
        <v>2.377769191</v>
      </c>
      <c r="J29" s="193">
        <f>J19/'Rachunek zysków i strat'!D22</f>
        <v>0.8852986612</v>
      </c>
      <c r="K29" s="40"/>
    </row>
    <row r="30">
      <c r="B30" s="21" t="s">
        <v>82</v>
      </c>
      <c r="C30" s="62">
        <v>1348.0</v>
      </c>
      <c r="D30" s="63">
        <v>1455.0</v>
      </c>
      <c r="E30" s="63">
        <v>1550.0</v>
      </c>
    </row>
    <row r="31">
      <c r="B31" s="21" t="s">
        <v>84</v>
      </c>
      <c r="C31" s="62">
        <v>3337.0</v>
      </c>
      <c r="D31" s="63">
        <v>4378.0</v>
      </c>
      <c r="E31" s="63">
        <v>4102.0</v>
      </c>
      <c r="H31" s="58"/>
    </row>
    <row r="32">
      <c r="B32" s="21" t="s">
        <v>89</v>
      </c>
      <c r="C32" s="62">
        <v>381.0</v>
      </c>
      <c r="D32" s="75">
        <v>420.0</v>
      </c>
      <c r="E32" s="75">
        <v>424.0</v>
      </c>
      <c r="H32" s="1"/>
      <c r="I32" s="1"/>
      <c r="J32" s="1"/>
    </row>
    <row r="33">
      <c r="B33" s="16" t="s">
        <v>77</v>
      </c>
      <c r="C33" s="60">
        <v>50749.0</v>
      </c>
      <c r="D33" s="61">
        <v>86852.0</v>
      </c>
      <c r="E33" s="61">
        <v>96898.0</v>
      </c>
      <c r="H33" s="58"/>
    </row>
    <row r="34">
      <c r="B34" s="21" t="s">
        <v>80</v>
      </c>
      <c r="C34" s="62">
        <v>10886.0</v>
      </c>
      <c r="D34" s="63">
        <v>40562.0</v>
      </c>
      <c r="E34" s="63">
        <v>45736.0</v>
      </c>
      <c r="H34" s="1"/>
      <c r="I34" s="1"/>
      <c r="J34" s="1"/>
    </row>
    <row r="35">
      <c r="B35" s="21" t="s">
        <v>93</v>
      </c>
      <c r="C35" s="62">
        <v>34477.0</v>
      </c>
      <c r="D35" s="63">
        <v>40040.0</v>
      </c>
      <c r="E35" s="63">
        <v>42223.0</v>
      </c>
      <c r="H35" s="58"/>
    </row>
    <row r="36">
      <c r="B36" s="21" t="s">
        <v>95</v>
      </c>
      <c r="C36" s="62">
        <v>45.0</v>
      </c>
      <c r="D36" s="75">
        <v>89.0</v>
      </c>
      <c r="E36" s="75">
        <v>94.0</v>
      </c>
    </row>
    <row r="37">
      <c r="B37" s="21" t="s">
        <v>97</v>
      </c>
      <c r="C37" s="62">
        <v>5267.0</v>
      </c>
      <c r="D37" s="63">
        <v>6087.0</v>
      </c>
      <c r="E37" s="63">
        <v>8830.0</v>
      </c>
    </row>
    <row r="38">
      <c r="B38" s="21" t="s">
        <v>98</v>
      </c>
      <c r="C38" s="62">
        <v>74.0</v>
      </c>
      <c r="D38" s="75">
        <v>74.0</v>
      </c>
      <c r="E38" s="75">
        <v>16.0</v>
      </c>
    </row>
    <row r="39">
      <c r="B39" s="26" t="s">
        <v>260</v>
      </c>
      <c r="C39" s="60">
        <f t="shared" ref="C39:E39" si="14">C28+C33</f>
        <v>93835</v>
      </c>
      <c r="D39" s="194">
        <f t="shared" si="14"/>
        <v>93105</v>
      </c>
      <c r="E39" s="194">
        <f t="shared" si="14"/>
        <v>102974</v>
      </c>
      <c r="H39" s="174" t="s">
        <v>261</v>
      </c>
      <c r="I39" s="12"/>
      <c r="J39" s="13"/>
    </row>
    <row r="40">
      <c r="B40" s="31" t="s">
        <v>99</v>
      </c>
      <c r="C40" s="77">
        <v>168197.0</v>
      </c>
      <c r="D40" s="78">
        <v>173491.0</v>
      </c>
      <c r="E40" s="78">
        <v>188814.0</v>
      </c>
      <c r="H40" s="10" t="s">
        <v>10</v>
      </c>
      <c r="I40" s="10" t="s">
        <v>11</v>
      </c>
      <c r="J40" s="10" t="s">
        <v>12</v>
      </c>
      <c r="K40" s="1"/>
    </row>
    <row r="41">
      <c r="G41" s="107" t="s">
        <v>262</v>
      </c>
      <c r="H41" s="195">
        <f t="shared" ref="H41:J41" si="15">C39/C17</f>
        <v>0.5578874772</v>
      </c>
      <c r="I41" s="195">
        <f t="shared" si="15"/>
        <v>0.5366560801</v>
      </c>
      <c r="J41" s="195">
        <f t="shared" si="15"/>
        <v>0.5453726948</v>
      </c>
      <c r="K41" s="196" t="s">
        <v>263</v>
      </c>
    </row>
    <row r="42">
      <c r="G42" s="107" t="s">
        <v>264</v>
      </c>
      <c r="H42" s="195">
        <f t="shared" ref="H42:J42" si="16">C20/C17</f>
        <v>0.4421125228</v>
      </c>
      <c r="I42" s="195">
        <f t="shared" si="16"/>
        <v>0.4633439199</v>
      </c>
      <c r="J42" s="195">
        <f t="shared" si="16"/>
        <v>0.4546273052</v>
      </c>
      <c r="K42" s="197" t="s">
        <v>265</v>
      </c>
    </row>
    <row r="43">
      <c r="G43" s="107" t="s">
        <v>266</v>
      </c>
      <c r="H43" s="195">
        <f t="shared" ref="H43:J43" si="17">C28/C20</f>
        <v>0.5794088378</v>
      </c>
      <c r="I43" s="195">
        <f t="shared" si="17"/>
        <v>0.07778717687</v>
      </c>
      <c r="J43" s="195">
        <f t="shared" si="17"/>
        <v>0.07078285182</v>
      </c>
      <c r="K43" s="197" t="s">
        <v>267</v>
      </c>
    </row>
    <row r="44">
      <c r="G44" s="107" t="s">
        <v>268</v>
      </c>
      <c r="H44" s="195">
        <f t="shared" ref="H44:J44" si="18">C39/C20</f>
        <v>1.261867621</v>
      </c>
      <c r="I44" s="195">
        <f t="shared" si="18"/>
        <v>1.158224069</v>
      </c>
      <c r="J44" s="195">
        <f t="shared" si="18"/>
        <v>1.199603914</v>
      </c>
      <c r="K44" s="197" t="s">
        <v>269</v>
      </c>
    </row>
    <row r="45">
      <c r="G45" s="107" t="s">
        <v>270</v>
      </c>
      <c r="H45" s="195">
        <f t="shared" ref="H45:J45" si="19">C20/C39</f>
        <v>0.792476155</v>
      </c>
      <c r="I45" s="195">
        <f t="shared" si="19"/>
        <v>0.8633907953</v>
      </c>
      <c r="J45" s="195">
        <f t="shared" si="19"/>
        <v>0.8336084837</v>
      </c>
      <c r="K45" s="197" t="s">
        <v>271</v>
      </c>
    </row>
    <row r="46">
      <c r="G46" s="107" t="s">
        <v>272</v>
      </c>
      <c r="H46" s="198">
        <f t="shared" ref="H46:J46" si="20">C28/C3</f>
        <v>1.010056966</v>
      </c>
      <c r="I46" s="198">
        <f t="shared" si="20"/>
        <v>0.1336139661</v>
      </c>
      <c r="J46" s="198">
        <f t="shared" si="20"/>
        <v>0.1287124518</v>
      </c>
      <c r="K46" s="199" t="s">
        <v>273</v>
      </c>
    </row>
    <row r="47">
      <c r="G47" s="107" t="s">
        <v>274</v>
      </c>
      <c r="H47" s="195">
        <f t="shared" ref="H47:J47" si="21">C3/C28</f>
        <v>0.9900431695</v>
      </c>
      <c r="I47" s="195">
        <f t="shared" si="21"/>
        <v>7.484247561</v>
      </c>
      <c r="J47" s="195">
        <f t="shared" si="21"/>
        <v>7.76925609</v>
      </c>
      <c r="K47" s="200" t="s">
        <v>275</v>
      </c>
    </row>
    <row r="48">
      <c r="G48" s="107" t="s">
        <v>276</v>
      </c>
      <c r="H48" s="195">
        <f t="shared" ref="H48:J48" si="22">C17/C20</f>
        <v>2.261867621</v>
      </c>
      <c r="I48" s="195">
        <f t="shared" si="22"/>
        <v>2.158224069</v>
      </c>
      <c r="J48" s="195">
        <f t="shared" si="22"/>
        <v>2.199603914</v>
      </c>
      <c r="K48" s="200" t="s">
        <v>277</v>
      </c>
    </row>
    <row r="49">
      <c r="G49" s="107" t="s">
        <v>278</v>
      </c>
      <c r="H49" s="195">
        <f t="shared" ref="H49:J49" si="23">C28/C39</f>
        <v>0.459167688</v>
      </c>
      <c r="I49" s="195">
        <f t="shared" si="23"/>
        <v>0.06716073251</v>
      </c>
      <c r="J49" s="195">
        <f t="shared" si="23"/>
        <v>0.05900518578</v>
      </c>
      <c r="K49" s="200" t="s">
        <v>279</v>
      </c>
    </row>
    <row r="50">
      <c r="G50" s="107" t="s">
        <v>280</v>
      </c>
      <c r="H50" s="198">
        <f t="shared" ref="H50:J50" si="24">C33/C39</f>
        <v>0.540832312</v>
      </c>
      <c r="I50" s="198">
        <f t="shared" si="24"/>
        <v>0.9328392675</v>
      </c>
      <c r="J50" s="198">
        <f t="shared" si="24"/>
        <v>0.9409948142</v>
      </c>
      <c r="K50" s="200" t="s">
        <v>281</v>
      </c>
    </row>
    <row r="51">
      <c r="G51" s="107" t="s">
        <v>282</v>
      </c>
      <c r="H51" s="201">
        <f>('Rachunek zysków i strat'!B16+'Przepływy pieniężne'!B36*(-1))/'Przepływy pieniężne'!B36*(-1)</f>
        <v>6.729438893</v>
      </c>
      <c r="I51" s="201">
        <f>('Rachunek zysków i strat'!C16+'Przepływy pieniężne'!C36*(-1))/'Przepływy pieniężne'!C36*(-1)</f>
        <v>11.46333688</v>
      </c>
      <c r="J51" s="201">
        <f>('Rachunek zysków i strat'!D16+'Przepływy pieniężne'!D36*(-1))/'Przepływy pieniężne'!D36*(-1)</f>
        <v>4.402909337</v>
      </c>
      <c r="K51" s="197" t="s">
        <v>283</v>
      </c>
    </row>
    <row r="52">
      <c r="H52" s="1"/>
      <c r="I52" s="1"/>
      <c r="J52" s="1"/>
      <c r="K52" s="1"/>
    </row>
    <row r="53">
      <c r="B53" s="175" t="s">
        <v>284</v>
      </c>
      <c r="C53" s="200">
        <v>2018.0</v>
      </c>
      <c r="D53" s="202" t="s">
        <v>10</v>
      </c>
      <c r="E53" s="202" t="s">
        <v>11</v>
      </c>
      <c r="F53" s="202" t="s">
        <v>12</v>
      </c>
      <c r="G53" s="1"/>
    </row>
    <row r="54">
      <c r="B54" s="175" t="s">
        <v>285</v>
      </c>
      <c r="C54" s="203">
        <v>57054.0</v>
      </c>
      <c r="D54" s="202">
        <v>80955.0</v>
      </c>
      <c r="E54" s="202">
        <v>85227.0</v>
      </c>
      <c r="F54" s="202">
        <v>97516.0</v>
      </c>
      <c r="G54" s="1"/>
    </row>
    <row r="55">
      <c r="B55" s="175" t="s">
        <v>286</v>
      </c>
      <c r="C55" s="203">
        <v>39852.0</v>
      </c>
      <c r="D55" s="204">
        <v>42657.0</v>
      </c>
      <c r="E55" s="204">
        <v>46799.0</v>
      </c>
      <c r="F55" s="204">
        <v>47206.0</v>
      </c>
      <c r="G55" s="1"/>
    </row>
    <row r="56">
      <c r="B56" s="175" t="s">
        <v>287</v>
      </c>
      <c r="C56" s="203">
        <v>33452.0</v>
      </c>
      <c r="D56" s="205">
        <f t="shared" ref="D56:F56" si="25">C12+C13+C14</f>
        <v>41234</v>
      </c>
      <c r="E56" s="205">
        <f t="shared" si="25"/>
        <v>37476</v>
      </c>
      <c r="F56" s="205">
        <f t="shared" si="25"/>
        <v>39182</v>
      </c>
      <c r="G56" s="1"/>
    </row>
    <row r="57">
      <c r="B57" s="206" t="s">
        <v>288</v>
      </c>
      <c r="C57" s="203">
        <v>25121.0</v>
      </c>
      <c r="D57" s="207">
        <v>50749.0</v>
      </c>
      <c r="E57" s="208">
        <v>86852.0</v>
      </c>
      <c r="F57" s="208">
        <v>96898.0</v>
      </c>
      <c r="G57" s="1"/>
    </row>
    <row r="58">
      <c r="B58" s="206" t="s">
        <v>289</v>
      </c>
      <c r="C58" s="206">
        <v>141067.0</v>
      </c>
      <c r="D58" s="209">
        <v>168197.0</v>
      </c>
      <c r="E58" s="210">
        <v>173491.0</v>
      </c>
      <c r="F58" s="210">
        <v>188814.0</v>
      </c>
      <c r="G58" s="1"/>
    </row>
    <row r="59">
      <c r="B59" s="206" t="s">
        <v>290</v>
      </c>
      <c r="C59" s="206">
        <v>101215.0</v>
      </c>
      <c r="D59" s="204">
        <v>125540.0</v>
      </c>
      <c r="E59" s="204">
        <v>126692.0</v>
      </c>
      <c r="F59" s="204">
        <v>141608.0</v>
      </c>
      <c r="G59" s="1"/>
    </row>
    <row r="60">
      <c r="B60" s="206" t="s">
        <v>291</v>
      </c>
      <c r="C60" s="206">
        <v>72917.0</v>
      </c>
      <c r="D60" s="207">
        <v>74362.0</v>
      </c>
      <c r="E60" s="208">
        <v>80386.0</v>
      </c>
      <c r="F60" s="208">
        <v>85840.0</v>
      </c>
      <c r="G60" s="1"/>
    </row>
    <row r="61">
      <c r="D61" s="211"/>
      <c r="E61" s="212"/>
      <c r="F61" s="212"/>
      <c r="G61" s="1"/>
    </row>
    <row r="62">
      <c r="D62" s="211"/>
      <c r="E62" s="212"/>
      <c r="F62" s="212"/>
      <c r="G62" s="1"/>
      <c r="H62" s="174" t="s">
        <v>292</v>
      </c>
      <c r="I62" s="12"/>
      <c r="J62" s="13"/>
    </row>
    <row r="63">
      <c r="D63" s="211"/>
      <c r="E63" s="212"/>
      <c r="F63" s="212"/>
      <c r="G63" s="202"/>
      <c r="H63" s="10" t="s">
        <v>10</v>
      </c>
      <c r="I63" s="10" t="s">
        <v>11</v>
      </c>
      <c r="J63" s="10" t="s">
        <v>12</v>
      </c>
    </row>
    <row r="64">
      <c r="G64" s="202" t="s">
        <v>293</v>
      </c>
      <c r="H64" s="178">
        <f>'Rachunek zysków i strat'!B2/((C58+D58)/2)</f>
        <v>1.913743598</v>
      </c>
      <c r="I64" s="178">
        <f>'Rachunek zysków i strat'!C2/((D58+E58)/2)</f>
        <v>1.839578797</v>
      </c>
      <c r="J64" s="178">
        <f>'Rachunek zysków i strat'!D2/((E58+F58)/2)</f>
        <v>2.156221968</v>
      </c>
      <c r="K64" s="177" t="s">
        <v>294</v>
      </c>
    </row>
    <row r="65">
      <c r="G65" s="202" t="s">
        <v>295</v>
      </c>
      <c r="H65" s="178">
        <f>'Rachunek zysków i strat'!B2/((C55+D55)/2)</f>
        <v>7.173181108</v>
      </c>
      <c r="I65" s="178">
        <f>'Rachunek zysków i strat'!C2/((D55+E55)/2)</f>
        <v>7.026493472</v>
      </c>
      <c r="J65" s="178">
        <f>'Rachunek zysków i strat'!D2/((E55+F55)/2)</f>
        <v>8.310302643</v>
      </c>
      <c r="K65" s="177" t="s">
        <v>296</v>
      </c>
    </row>
    <row r="66">
      <c r="G66" s="202" t="s">
        <v>297</v>
      </c>
      <c r="H66" s="178">
        <f>'Rachunek zysków i strat'!B2/((C59+D59)/2)</f>
        <v>2.610094595</v>
      </c>
      <c r="I66" s="178">
        <f>'Rachunek zysków i strat'!C2/((D59+E59)/2)</f>
        <v>2.491999429</v>
      </c>
      <c r="J66" s="178">
        <f>'Rachunek zysków i strat'!D2/((E59+F59)/2)</f>
        <v>2.911703317</v>
      </c>
      <c r="K66" s="177" t="s">
        <v>298</v>
      </c>
    </row>
    <row r="67">
      <c r="G67" s="202" t="s">
        <v>299</v>
      </c>
      <c r="H67" s="178">
        <f>'Rachunek zysków i strat'!B2/((C54+D54)/2)</f>
        <v>4.288502924</v>
      </c>
      <c r="I67" s="178">
        <f>'Rachunek zysków i strat'!C2/((D54+E54)/2)</f>
        <v>3.782371135</v>
      </c>
      <c r="J67" s="178">
        <f>'Rachunek zysków i strat'!D2/((E54+F54)/2)</f>
        <v>4.274910667</v>
      </c>
      <c r="K67" s="177" t="s">
        <v>300</v>
      </c>
    </row>
    <row r="68">
      <c r="G68" s="202" t="s">
        <v>301</v>
      </c>
      <c r="H68" s="178">
        <f>'Rachunek zysków i strat'!B2/((C56+D56)/2)</f>
        <v>7.924537397</v>
      </c>
      <c r="I68" s="178">
        <f>'Rachunek zysków i strat'!C2/((D56+E56)/2)</f>
        <v>7.98579596</v>
      </c>
      <c r="J68" s="178">
        <f>'Rachunek zysków i strat'!D2/((E56+F56)/2)</f>
        <v>10.19084766</v>
      </c>
      <c r="K68" s="177" t="s">
        <v>302</v>
      </c>
    </row>
    <row r="69">
      <c r="G69" s="202" t="s">
        <v>303</v>
      </c>
      <c r="H69" s="178">
        <f>'Rachunek zysków i strat'!B2/((C57+D57)/2)</f>
        <v>7.800869909</v>
      </c>
      <c r="I69" s="178">
        <f>'Rachunek zysków i strat'!C2/((D57+E57)/2)</f>
        <v>4.568004593</v>
      </c>
      <c r="J69" s="178">
        <f>'Rachunek zysków i strat'!D2/((E57+F57)/2)</f>
        <v>4.251482993</v>
      </c>
      <c r="K69" s="177" t="s">
        <v>304</v>
      </c>
    </row>
    <row r="70">
      <c r="G70" s="202" t="s">
        <v>305</v>
      </c>
      <c r="H70" s="187">
        <f>(((C54+D54)/2)*365)/'Rachunek zysków i strat'!B2</f>
        <v>85.11128627</v>
      </c>
      <c r="I70" s="187">
        <f>(((D54+E54)/2)*365)/'Rachunek zysków i strat'!C2</f>
        <v>96.50031341</v>
      </c>
      <c r="J70" s="187">
        <f>(((E54+F54)/2)*365)/'Rachunek zysków i strat'!D2</f>
        <v>85.38190115</v>
      </c>
      <c r="K70" s="177" t="s">
        <v>306</v>
      </c>
    </row>
    <row r="71">
      <c r="G71" s="202" t="s">
        <v>307</v>
      </c>
      <c r="H71" s="187">
        <f>(((C56+D56)/2)*365)/'Rachunek zysków i strat'!B2</f>
        <v>46.05947095</v>
      </c>
      <c r="I71" s="187">
        <f>(((D56+E56)/2)*365)/'Rachunek zysków i strat'!C2</f>
        <v>45.7061515</v>
      </c>
      <c r="J71" s="187">
        <f>(((E56+F56)/2)*365)/'Rachunek zysków i strat'!D2</f>
        <v>35.8164514</v>
      </c>
      <c r="K71" s="177" t="s">
        <v>308</v>
      </c>
    </row>
    <row r="72">
      <c r="G72" s="202" t="s">
        <v>309</v>
      </c>
      <c r="H72" s="187">
        <f>(((C57+D57)/2)*365)/'Rachunek zysków i strat'!B2</f>
        <v>46.78965349</v>
      </c>
      <c r="I72" s="187">
        <f>(((D57+E57)/2)*365)/'Rachunek zysków i strat'!C2</f>
        <v>79.90359742</v>
      </c>
      <c r="J72" s="187">
        <f>(((E57+F57)/2)*365)/'Rachunek zysków i strat'!D2</f>
        <v>85.85239564</v>
      </c>
      <c r="K72" s="177" t="s">
        <v>310</v>
      </c>
    </row>
    <row r="75">
      <c r="H75" s="174" t="s">
        <v>311</v>
      </c>
      <c r="I75" s="12"/>
      <c r="J75" s="13"/>
    </row>
    <row r="76">
      <c r="H76" s="10" t="s">
        <v>10</v>
      </c>
      <c r="I76" s="10" t="s">
        <v>11</v>
      </c>
      <c r="J76" s="10" t="s">
        <v>12</v>
      </c>
      <c r="K76" s="1"/>
    </row>
    <row r="77">
      <c r="G77" s="107" t="s">
        <v>312</v>
      </c>
      <c r="H77" s="213">
        <f>'Rachunek zysków i strat'!B22/((C58+D58)/2)</f>
        <v>0.03776708573</v>
      </c>
      <c r="I77" s="213">
        <f>'Rachunek zysków i strat'!C22/((D58+E58)/2)</f>
        <v>0.04544496734</v>
      </c>
      <c r="J77" s="213">
        <f>'Rachunek zysków i strat'!D22/((E58+F58)/2)</f>
        <v>0.04288099805</v>
      </c>
      <c r="K77" s="196" t="s">
        <v>313</v>
      </c>
    </row>
    <row r="78">
      <c r="G78" s="107" t="s">
        <v>314</v>
      </c>
      <c r="H78" s="213">
        <f>'Rachunek zysków i strat'!B22/((C60+D60)/2)</f>
        <v>0.07930526416</v>
      </c>
      <c r="I78" s="213">
        <f>'Rachunek zysków i strat'!C22/((D60+E60)/2)</f>
        <v>0.1003437847</v>
      </c>
      <c r="J78" s="213">
        <f>'Rachunek zysków i strat'!D22/((E60+F60)/2)</f>
        <v>0.09346311648</v>
      </c>
      <c r="K78" s="197" t="s">
        <v>315</v>
      </c>
    </row>
    <row r="79">
      <c r="G79" s="107" t="s">
        <v>316</v>
      </c>
      <c r="H79" s="213">
        <f>C27/'Rachunek zysków i strat'!B2</f>
        <v>0.0197346634</v>
      </c>
      <c r="I79" s="214">
        <f>D27/'Rachunek zysków i strat'!C2</f>
        <v>0.02470400692</v>
      </c>
      <c r="J79" s="213">
        <f>E27/'Rachunek zysków i strat'!D2</f>
        <v>0.01988709822</v>
      </c>
      <c r="K79" s="196" t="s">
        <v>317</v>
      </c>
    </row>
    <row r="80">
      <c r="H80" s="1"/>
      <c r="I80" s="1"/>
      <c r="J80" s="1"/>
      <c r="K80" s="215"/>
    </row>
    <row r="81">
      <c r="H81" s="1"/>
      <c r="I81" s="1"/>
      <c r="J81" s="1"/>
      <c r="K81" s="1"/>
    </row>
    <row r="82">
      <c r="H82" s="1"/>
      <c r="I82" s="1"/>
      <c r="J82" s="1"/>
      <c r="K82" s="1"/>
    </row>
    <row r="83">
      <c r="H83" s="1"/>
      <c r="I83" s="1"/>
      <c r="J83" s="1"/>
      <c r="K83" s="1"/>
    </row>
    <row r="84">
      <c r="H84" s="1"/>
      <c r="I84" s="1"/>
      <c r="J84" s="1"/>
      <c r="K84" s="1"/>
    </row>
    <row r="85">
      <c r="H85" s="1"/>
      <c r="I85" s="1"/>
      <c r="J85" s="1"/>
      <c r="K85" s="1"/>
    </row>
    <row r="86">
      <c r="H86" s="1"/>
      <c r="I86" s="1"/>
      <c r="J86" s="1"/>
      <c r="K86" s="1"/>
    </row>
    <row r="87">
      <c r="H87" s="1"/>
      <c r="I87" s="1"/>
      <c r="J87" s="1"/>
      <c r="K87" s="1"/>
    </row>
    <row r="88">
      <c r="H88" s="1"/>
      <c r="I88" s="1"/>
      <c r="J88" s="1"/>
      <c r="K88" s="1"/>
    </row>
    <row r="89">
      <c r="H89" s="1"/>
      <c r="I89" s="1"/>
      <c r="J89" s="1"/>
      <c r="K89" s="1"/>
    </row>
    <row r="90">
      <c r="H90" s="1"/>
      <c r="I90" s="1"/>
      <c r="J90" s="1"/>
      <c r="K90" s="1"/>
    </row>
    <row r="91">
      <c r="H91" s="216"/>
      <c r="I91" s="216"/>
      <c r="J91" s="216"/>
      <c r="K91" s="1"/>
    </row>
    <row r="92">
      <c r="H92" s="1"/>
      <c r="I92" s="1"/>
      <c r="J92" s="1"/>
      <c r="K92" s="1"/>
    </row>
    <row r="93">
      <c r="H93" s="216"/>
      <c r="I93" s="216"/>
      <c r="J93" s="216"/>
      <c r="K93" s="1"/>
    </row>
    <row r="94">
      <c r="H94" s="1"/>
      <c r="I94" s="1"/>
      <c r="J94" s="1"/>
      <c r="K94" s="1"/>
    </row>
    <row r="95">
      <c r="H95" s="1"/>
      <c r="I95" s="1"/>
      <c r="J95" s="1"/>
      <c r="K95" s="1"/>
    </row>
  </sheetData>
  <mergeCells count="10">
    <mergeCell ref="H39:J39"/>
    <mergeCell ref="H62:J62"/>
    <mergeCell ref="H75:J75"/>
    <mergeCell ref="H2:J2"/>
    <mergeCell ref="H12:J12"/>
    <mergeCell ref="H17:J17"/>
    <mergeCell ref="K27:K29"/>
    <mergeCell ref="H31:J31"/>
    <mergeCell ref="H33:J33"/>
    <mergeCell ref="H35:J35"/>
  </mergeCells>
  <drawing r:id="rId1"/>
  <tableParts count="8">
    <tablePart r:id="rId10"/>
    <tablePart r:id="rId11"/>
    <tablePart r:id="rId12"/>
    <tablePart r:id="rId13"/>
    <tablePart r:id="rId14"/>
    <tablePart r:id="rId15"/>
    <tablePart r:id="rId16"/>
    <tablePart r:id="rId1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30.43"/>
  </cols>
  <sheetData>
    <row r="1">
      <c r="A1" s="8" t="s">
        <v>318</v>
      </c>
    </row>
    <row r="2">
      <c r="A2" s="53" t="s">
        <v>319</v>
      </c>
    </row>
    <row r="3">
      <c r="A3" s="53" t="s">
        <v>320</v>
      </c>
    </row>
    <row r="4">
      <c r="A4" s="217" t="s">
        <v>321</v>
      </c>
    </row>
    <row r="5">
      <c r="A5" s="14" t="s">
        <v>322</v>
      </c>
    </row>
    <row r="6">
      <c r="A6" s="97" t="s">
        <v>323</v>
      </c>
    </row>
    <row r="7">
      <c r="A7" s="218" t="s">
        <v>324</v>
      </c>
    </row>
    <row r="8">
      <c r="A8" s="218" t="s">
        <v>325</v>
      </c>
    </row>
    <row r="9">
      <c r="A9" s="218" t="s">
        <v>326</v>
      </c>
    </row>
    <row r="10">
      <c r="A10" s="218" t="s">
        <v>327</v>
      </c>
    </row>
    <row r="11">
      <c r="A11" s="219" t="s">
        <v>328</v>
      </c>
    </row>
    <row r="17">
      <c r="A17" s="220"/>
    </row>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2022-12-28T08:00:18Z</dcterms:created>
  <dc:creator>Mateusz Strojek</dc:creator>
</cp:coreProperties>
</file>