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david.ortega\Desktop\Analysis_Projects\Challenge1\"/>
    </mc:Choice>
  </mc:AlternateContent>
  <xr:revisionPtr revIDLastSave="0" documentId="13_ncr:1_{2A76DB76-FF64-4157-9F12-10988072B65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Edinburgh Research" sheetId="8" r:id="rId5"/>
    <sheet name="Theater Outcomes by Launch Date" sheetId="13" r:id="rId6"/>
    <sheet name="Outcomes Based on Goals" sheetId="14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 l="1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 l="1"/>
  <c r="B12" i="14"/>
  <c r="B11" i="14"/>
  <c r="B10" i="14"/>
  <c r="B9" i="14"/>
  <c r="B8" i="14"/>
  <c r="B7" i="14"/>
  <c r="B6" i="14"/>
  <c r="B5" i="14"/>
  <c r="B4" i="14"/>
  <c r="B3" i="14"/>
  <c r="B2" i="14"/>
  <c r="F3" i="8" l="1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<sst xmlns="http://schemas.openxmlformats.org/spreadsheetml/2006/main" count="33047" uniqueCount="8404">
  <si>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</si>
  <si>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</si>
  <si>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</si>
  <si>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</si>
  <si>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</si>
  <si>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</si>
  <si>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</si>
  <si>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</si>
  <si>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</si>
  <si>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</si>
  <si>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</si>
  <si>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</si>
  <si>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</si>
  <si>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</si>
  <si>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</si>
  <si>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</si>
  <si>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</si>
  <si>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</si>
  <si>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</si>
  <si>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</si>
  <si>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</si>
  <si>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</si>
  <si>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</si>
  <si>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</si>
  <si>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</si>
  <si>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</si>
  <si>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</si>
  <si>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</si>
  <si>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</si>
  <si>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</si>
  <si>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</si>
  <si>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</si>
  <si>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</si>
  <si>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</si>
  <si>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</si>
  <si>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</si>
  <si>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</si>
  <si>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</si>
  <si>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</si>
  <si>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</si>
  <si>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</si>
  <si>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</si>
  <si>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</si>
  <si>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</si>
  <si>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</si>
  <si>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</si>
  <si>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</si>
  <si>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</si>
  <si>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</si>
  <si>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</si>
  <si>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</si>
  <si>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</si>
  <si>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</si>
  <si>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</si>
  <si>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</si>
  <si>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</si>
  <si>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</si>
  <si>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</si>
  <si>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</si>
  <si>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</si>
  <si>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</si>
  <si>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</si>
  <si>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</si>
  <si>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</si>
  <si>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</si>
  <si>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</si>
  <si>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</si>
  <si>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</si>
  <si>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</si>
  <si>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</si>
  <si>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</si>
  <si>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</si>
  <si>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</si>
  <si>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</si>
  <si>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</si>
  <si>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</si>
  <si>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</si>
  <si>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</si>
  <si>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</si>
  <si>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</si>
  <si>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</si>
  <si>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</si>
  <si>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</si>
  <si>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</si>
  <si>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</si>
  <si>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</si>
  <si>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</si>
  <si>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</si>
  <si>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</si>
  <si>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</si>
  <si>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</si>
  <si>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</si>
  <si>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</si>
  <si>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</si>
  <si>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</si>
  <si>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</si>
  <si>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</si>
  <si>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</si>
  <si>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</si>
  <si>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</si>
  <si>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</si>
  <si>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</si>
  <si>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</si>
  <si>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</si>
  <si>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</si>
  <si>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</si>
  <si>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</si>
  <si>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</si>
  <si>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</si>
  <si>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</si>
  <si>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</si>
  <si>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</si>
  <si>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</si>
  <si>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</si>
  <si>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</si>
  <si>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</si>
  <si>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</si>
  <si>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</si>
  <si>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</si>
  <si>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</si>
  <si>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</si>
  <si>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</si>
  <si>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</si>
  <si>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</si>
  <si>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</si>
  <si>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</si>
  <si>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</si>
  <si>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</si>
  <si>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</si>
  <si>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</si>
  <si>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</si>
  <si>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</si>
  <si>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</si>
  <si>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</si>
  <si>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</si>
  <si>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</si>
  <si>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</si>
  <si>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</si>
  <si>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</si>
  <si>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</si>
  <si>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</si>
  <si>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</si>
  <si>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</si>
  <si>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</si>
  <si>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</si>
  <si>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</si>
  <si>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</si>
  <si>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</si>
  <si>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</si>
  <si>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</si>
  <si>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</si>
  <si>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</si>
  <si>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</si>
  <si>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</si>
  <si>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</si>
  <si>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</si>
  <si>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</si>
  <si>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</si>
  <si>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</si>
  <si>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</si>
  <si>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</si>
  <si>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</si>
  <si>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</si>
  <si>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</si>
  <si>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</si>
  <si>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</si>
  <si>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</si>
  <si>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</si>
  <si>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</si>
  <si>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</si>
  <si>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</si>
  <si>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</si>
  <si>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</si>
  <si>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</si>
  <si>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</si>
  <si>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</si>
  <si>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</si>
  <si>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</si>
  <si>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</si>
  <si>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</si>
  <si>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</si>
  <si>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</si>
  <si>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</si>
  <si>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</si>
  <si>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</si>
  <si>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</si>
  <si>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</si>
  <si>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</si>
  <si>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</si>
  <si>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</si>
  <si>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</si>
  <si>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</si>
  <si>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</si>
  <si>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</si>
  <si>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</si>
  <si>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</si>
  <si>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</si>
  <si>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</si>
  <si>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</si>
  <si>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</si>
  <si>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</si>
  <si>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</si>
  <si>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</si>
  <si>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</si>
  <si>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</si>
  <si>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</si>
  <si>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</si>
  <si>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</si>
  <si>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</si>
  <si>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</si>
  <si>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</si>
  <si>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</si>
  <si>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</si>
  <si>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</si>
  <si>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</si>
  <si>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</si>
  <si>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</si>
  <si>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</si>
  <si>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</si>
  <si>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</si>
  <si>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</si>
  <si>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</si>
  <si>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</si>
  <si>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</si>
  <si>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</si>
  <si>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</si>
  <si>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</si>
  <si>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</si>
  <si>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</si>
  <si>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</si>
  <si>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</si>
  <si>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</si>
  <si>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</si>
  <si>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</si>
  <si>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</si>
  <si>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</si>
  <si>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</si>
  <si>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</si>
  <si>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</si>
  <si>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</si>
  <si>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</si>
  <si>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</si>
  <si>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</si>
  <si>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</si>
  <si>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</si>
  <si>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</si>
  <si>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</si>
  <si>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</si>
  <si>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</si>
  <si>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</si>
  <si>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</si>
  <si>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</si>
  <si>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</si>
  <si>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</si>
  <si>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</si>
  <si>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</si>
  <si>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</si>
  <si>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</si>
  <si>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</si>
  <si>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</si>
  <si>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</si>
  <si>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</si>
  <si>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</si>
  <si>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</si>
  <si>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</si>
  <si>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</si>
  <si>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</si>
  <si>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</si>
  <si>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</si>
  <si>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</si>
  <si>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</si>
  <si>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</si>
  <si>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</si>
  <si>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</si>
  <si>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</si>
  <si>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</si>
  <si>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</si>
  <si>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</si>
  <si>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</si>
  <si>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</si>
  <si>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</si>
  <si>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</si>
  <si>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</si>
  <si>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</si>
  <si>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</si>
  <si>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</si>
  <si>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</si>
  <si>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</si>
  <si>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</si>
  <si>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</si>
  <si>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</si>
  <si>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</si>
  <si>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</si>
  <si>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</si>
  <si>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</si>
  <si>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</si>
  <si>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</si>
  <si>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</si>
  <si>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</si>
  <si>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</si>
  <si>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</si>
  <si>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</si>
  <si>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</si>
  <si>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</si>
  <si>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</si>
  <si>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</si>
  <si>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</si>
  <si>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</si>
  <si>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</si>
  <si>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</si>
  <si>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</si>
  <si>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</si>
  <si>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</si>
  <si>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</si>
  <si>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</si>
  <si>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</si>
  <si>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</si>
  <si>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</si>
  <si>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</si>
  <si>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</si>
  <si>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</si>
  <si>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</si>
  <si>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</si>
  <si>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</si>
  <si>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</si>
  <si>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</si>
  <si>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</si>
  <si>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</si>
  <si>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</si>
  <si>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</si>
  <si>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</si>
  <si>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</si>
  <si>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</si>
  <si>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</si>
  <si>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</si>
  <si>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</si>
  <si>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</si>
  <si>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</si>
  <si>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</si>
  <si>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</si>
  <si>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</si>
  <si>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</si>
  <si>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</si>
  <si>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</si>
  <si>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</si>
  <si>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</si>
  <si>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</si>
  <si>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</si>
  <si>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</si>
  <si>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</si>
  <si>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</si>
  <si>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</si>
  <si>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</si>
  <si>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</si>
  <si>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</si>
  <si>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</si>
  <si>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</si>
  <si>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</si>
  <si>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</si>
  <si>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</si>
  <si>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</si>
  <si>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</si>
  <si>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</si>
  <si>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</si>
  <si>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</si>
  <si>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</si>
  <si>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</si>
  <si>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</si>
  <si>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</si>
  <si>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</si>
  <si>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</si>
  <si>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</si>
  <si>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</si>
  <si>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</si>
  <si>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</si>
  <si>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</si>
  <si>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</si>
  <si>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</si>
  <si>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</si>
  <si>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</si>
  <si>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</si>
  <si>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</si>
  <si>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</si>
  <si>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</si>
  <si>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</si>
  <si>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</si>
  <si>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</si>
  <si>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</si>
  <si>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</si>
  <si>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</si>
  <si>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</si>
  <si>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</si>
  <si>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</si>
  <si>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</si>
  <si>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</si>
  <si>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</si>
  <si>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</si>
  <si>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</si>
  <si>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</si>
  <si>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</si>
  <si>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</si>
  <si>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</si>
  <si>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</si>
  <si>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</si>
  <si>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</si>
  <si>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</si>
  <si>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</si>
  <si>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</si>
  <si>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</si>
  <si>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</si>
  <si>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</si>
  <si>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</si>
  <si>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</si>
  <si>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</si>
  <si>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</si>
  <si>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</si>
  <si>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</si>
  <si>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</si>
  <si>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</si>
  <si>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</si>
  <si>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</si>
  <si>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</si>
  <si>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</si>
  <si>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</si>
  <si>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</si>
  <si>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</si>
  <si>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</si>
  <si>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</si>
  <si>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</si>
  <si>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</si>
  <si>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</si>
  <si>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</si>
  <si>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</si>
  <si>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</si>
  <si>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</si>
  <si>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</si>
  <si>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</si>
  <si>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</si>
  <si>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</si>
  <si>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</si>
  <si>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</si>
  <si>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</si>
  <si>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</si>
  <si>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</si>
  <si>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</si>
  <si>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</si>
  <si>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</si>
  <si>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</si>
  <si>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</si>
  <si>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</si>
  <si>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</si>
  <si>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</si>
  <si>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</si>
  <si>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</si>
  <si>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</si>
  <si>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</si>
  <si>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</si>
  <si>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</si>
  <si>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</si>
  <si>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</si>
  <si>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</si>
  <si>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</si>
  <si>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</si>
  <si>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</si>
  <si>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</si>
  <si>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</si>
  <si>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</si>
  <si>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</si>
  <si>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</si>
  <si>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</si>
  <si>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</si>
  <si>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</si>
  <si>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</si>
  <si>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</si>
  <si>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</si>
  <si>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</si>
  <si>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</si>
  <si>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</si>
  <si>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</si>
  <si>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</si>
  <si>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</si>
  <si>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</si>
  <si>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</si>
  <si>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</si>
  <si>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</si>
  <si>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</si>
  <si>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</si>
  <si>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</si>
  <si>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</si>
  <si>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</si>
  <si>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</si>
  <si>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</si>
  <si>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</si>
  <si>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</si>
  <si>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</si>
  <si>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</si>
  <si>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</si>
  <si>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</si>
  <si>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</si>
  <si>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</si>
  <si>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</si>
  <si>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</si>
  <si>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</si>
  <si>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</si>
  <si>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</si>
  <si>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</si>
  <si>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</si>
  <si>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</si>
  <si>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</si>
  <si>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</si>
  <si>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</si>
  <si>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</si>
  <si>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</si>
  <si>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</si>
  <si>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</si>
  <si>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</si>
  <si>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</si>
  <si>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</si>
  <si>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</si>
  <si>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</si>
  <si>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</si>
  <si>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</si>
  <si>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</si>
  <si>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</si>
  <si>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</si>
  <si>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</si>
  <si>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</si>
  <si>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</si>
  <si>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</si>
  <si>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</si>
  <si>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</si>
  <si>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</si>
  <si>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</si>
  <si>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</si>
  <si>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</si>
  <si>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</si>
  <si>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</si>
  <si>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</si>
  <si>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</si>
  <si>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</si>
  <si>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</si>
  <si>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</si>
  <si>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</si>
  <si>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</si>
  <si>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</si>
  <si>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</si>
  <si>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</si>
  <si>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</si>
  <si>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</si>
  <si>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</si>
  <si>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</si>
  <si>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</si>
  <si>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</si>
  <si>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</si>
  <si>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</si>
  <si>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</si>
  <si>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</si>
  <si>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</si>
  <si>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</si>
  <si>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</si>
  <si>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</si>
  <si>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</si>
  <si>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</si>
  <si>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</si>
  <si>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</si>
  <si>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</si>
  <si>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</si>
  <si>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</si>
  <si>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</si>
  <si>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</si>
  <si>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</si>
  <si>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</si>
  <si>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</si>
  <si>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</si>
  <si>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</si>
  <si>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</si>
  <si>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</si>
  <si>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</si>
  <si>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</si>
  <si>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</si>
  <si>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</si>
  <si>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</si>
  <si>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</si>
  <si>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</si>
  <si>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</si>
  <si>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</si>
  <si>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</si>
  <si>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</si>
  <si>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</si>
  <si>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</si>
  <si>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</si>
  <si>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</si>
  <si>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</si>
  <si>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</si>
  <si>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</si>
  <si>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</si>
  <si>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</si>
  <si>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</si>
  <si>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</si>
  <si>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</si>
  <si>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</si>
  <si>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</si>
  <si>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</si>
  <si>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</si>
  <si>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</si>
  <si>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</si>
  <si>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</si>
  <si>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</si>
  <si>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</si>
  <si>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</si>
  <si>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</si>
  <si>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</si>
  <si>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</si>
  <si>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</si>
  <si>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</si>
  <si>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</si>
  <si>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</si>
  <si>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</si>
  <si>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</si>
  <si>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</si>
  <si>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</si>
  <si>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</si>
  <si>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</si>
  <si>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</si>
  <si>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</si>
  <si>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</si>
  <si>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</si>
  <si>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</si>
  <si>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</si>
  <si>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</si>
  <si>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</si>
  <si>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</si>
  <si>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</si>
  <si>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</si>
  <si>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</si>
  <si>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</si>
  <si>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</si>
  <si>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</si>
  <si>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</si>
  <si>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</si>
  <si>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</si>
  <si>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</si>
  <si>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</si>
  <si>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</si>
  <si>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</si>
  <si>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</si>
  <si>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</si>
  <si>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</si>
  <si>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</si>
  <si>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</si>
  <si>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</si>
  <si>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</si>
  <si>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</si>
  <si>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</si>
  <si>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</si>
  <si>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</si>
  <si>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</si>
  <si>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</si>
  <si>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</si>
  <si>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</si>
  <si>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</si>
  <si>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</si>
  <si>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</si>
  <si>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</si>
  <si>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</si>
  <si>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</si>
  <si>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</si>
  <si>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</si>
  <si>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</si>
  <si>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</si>
  <si>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</si>
  <si>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</si>
  <si>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</si>
  <si>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</si>
  <si>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</si>
  <si>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</si>
  <si>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</si>
  <si>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</si>
  <si>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</si>
  <si>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</si>
  <si>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</si>
  <si>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</si>
  <si>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</si>
  <si>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</si>
  <si>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</si>
  <si>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</si>
  <si>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</si>
  <si>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</si>
  <si>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</si>
  <si>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</si>
  <si>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</si>
  <si>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</si>
  <si>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</si>
  <si>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</si>
  <si>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</si>
  <si>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</si>
  <si>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</si>
  <si>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</si>
  <si>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</si>
  <si>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</si>
  <si>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</si>
  <si>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</si>
  <si>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</si>
  <si>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</si>
  <si>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</si>
  <si>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</si>
  <si>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</si>
  <si>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</si>
  <si>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</si>
  <si>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</si>
  <si>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</si>
  <si>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</si>
  <si>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</si>
  <si>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</si>
  <si>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</si>
  <si>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</si>
  <si>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</si>
  <si>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</si>
  <si>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</si>
  <si>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</si>
  <si>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</si>
  <si>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</si>
  <si>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</si>
  <si>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</si>
  <si>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</si>
  <si>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</si>
  <si>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</si>
  <si>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</si>
  <si>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</si>
  <si>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</si>
  <si>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</si>
  <si>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</si>
  <si>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</si>
  <si>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</si>
  <si>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</si>
  <si>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</si>
  <si>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</si>
  <si>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</si>
  <si>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</si>
  <si>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</si>
  <si>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</si>
  <si>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</si>
  <si>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</si>
  <si>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</si>
  <si>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</si>
  <si>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</si>
  <si>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</si>
  <si>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</si>
  <si>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</si>
  <si>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</si>
  <si>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</si>
  <si>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</si>
  <si>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</si>
  <si>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</si>
  <si>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</si>
  <si>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</si>
  <si>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</si>
  <si>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</si>
  <si>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</si>
  <si>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</si>
  <si>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</si>
  <si>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</si>
  <si>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</si>
  <si>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</si>
  <si>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</si>
  <si>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</si>
  <si>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</si>
  <si>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</si>
  <si>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</si>
  <si>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</si>
  <si>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</si>
  <si>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</si>
  <si>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</si>
  <si>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</si>
  <si>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</si>
  <si>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</si>
  <si>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</si>
  <si>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</si>
  <si>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</si>
  <si>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</si>
  <si>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</si>
  <si>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</si>
  <si>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</si>
  <si>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</si>
  <si>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</si>
  <si>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</si>
  <si>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</si>
  <si>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</si>
  <si>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</si>
  <si>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</si>
  <si>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</si>
  <si>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</si>
  <si>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</si>
  <si>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</si>
  <si>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</si>
  <si>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</si>
  <si>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</si>
  <si>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</si>
  <si>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</si>
  <si>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</si>
  <si>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</si>
  <si>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</si>
  <si>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</si>
  <si>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</si>
  <si>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</si>
  <si>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</si>
  <si>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</si>
  <si>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</si>
  <si>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</si>
  <si>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</si>
  <si>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</si>
  <si>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</si>
  <si>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</si>
  <si>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</si>
  <si>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</si>
  <si>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</si>
  <si>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</si>
  <si>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</si>
  <si>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</si>
  <si>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</si>
  <si>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</si>
  <si>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</si>
  <si>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</si>
  <si>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</si>
  <si>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</si>
  <si>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</si>
  <si>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</si>
  <si>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</si>
  <si>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</si>
  <si>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</si>
  <si>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</si>
  <si>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</si>
  <si>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</si>
  <si>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</si>
  <si>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</si>
  <si>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</si>
  <si>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</si>
  <si>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</si>
  <si>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</si>
  <si>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</si>
  <si>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</si>
  <si>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</si>
  <si>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</si>
  <si>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</si>
  <si>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</si>
  <si>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</si>
  <si>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</si>
  <si>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</si>
  <si>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</si>
  <si>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</si>
  <si>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</si>
  <si>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</si>
  <si>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</si>
  <si>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</si>
  <si>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</si>
  <si>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</si>
  <si>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</si>
  <si>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</si>
  <si>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</si>
  <si>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</si>
  <si>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</si>
  <si>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</si>
  <si>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</si>
  <si>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</si>
  <si>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</si>
  <si>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</si>
  <si>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</si>
  <si>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</si>
  <si>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</si>
  <si>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</si>
  <si>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</si>
  <si>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</si>
  <si>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</si>
  <si>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</si>
  <si>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</si>
  <si>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</si>
  <si>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</si>
  <si>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</si>
  <si>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</si>
  <si>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</si>
  <si>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</si>
  <si>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</si>
  <si>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</si>
  <si>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</si>
  <si>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</si>
  <si>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</si>
  <si>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</si>
  <si>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</si>
  <si>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</si>
  <si>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</si>
  <si>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</si>
  <si>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</si>
  <si>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</si>
  <si>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</si>
  <si>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</si>
  <si>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</si>
  <si>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</si>
  <si>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</si>
  <si>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</si>
  <si>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</si>
  <si>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</si>
  <si>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</si>
  <si>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</si>
  <si>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</si>
  <si>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</si>
  <si>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</si>
  <si>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</si>
  <si>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</si>
  <si>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</si>
  <si>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</si>
  <si>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</si>
  <si>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</si>
  <si>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</si>
  <si>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</si>
  <si>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</si>
  <si>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</si>
  <si>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</si>
  <si>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</si>
  <si>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</si>
  <si>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</si>
  <si>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</si>
  <si>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</si>
  <si>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</si>
  <si>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</si>
  <si>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</si>
  <si>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</si>
  <si>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</si>
  <si>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</si>
  <si>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</si>
  <si>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</si>
  <si>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</si>
  <si>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</si>
  <si>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</si>
  <si>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</si>
  <si>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</si>
  <si>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</si>
  <si>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</si>
  <si>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</si>
  <si>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</si>
  <si>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</si>
  <si>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</si>
  <si>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</si>
  <si>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</si>
  <si>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</si>
  <si>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</si>
  <si>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</si>
  <si>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</si>
  <si>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</si>
  <si>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</si>
  <si>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</si>
  <si>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</si>
  <si>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</si>
  <si>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</si>
  <si>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</si>
  <si>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</si>
  <si>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</si>
  <si>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</si>
  <si>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</si>
  <si>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</si>
  <si>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</si>
  <si>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</si>
  <si>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</si>
  <si>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</si>
  <si>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</si>
  <si>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</si>
  <si>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</si>
  <si>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</si>
  <si>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</si>
  <si>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</si>
  <si>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</si>
  <si>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</si>
  <si>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</si>
  <si>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</si>
  <si>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</si>
  <si>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</si>
  <si>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</si>
  <si>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</si>
  <si>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</si>
  <si>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</si>
  <si>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</si>
  <si>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</si>
  <si>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</si>
  <si>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</si>
  <si>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</si>
  <si>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</si>
  <si>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</si>
  <si>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</si>
  <si>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</si>
  <si>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</si>
  <si>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</si>
  <si>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</si>
  <si>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</si>
  <si>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</si>
  <si>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</si>
  <si>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</si>
  <si>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</si>
  <si>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</si>
  <si>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</si>
  <si>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</si>
  <si>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</si>
  <si>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</si>
  <si>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</si>
  <si>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</si>
  <si>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</si>
  <si>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</si>
  <si>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</si>
  <si>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</si>
  <si>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</si>
  <si>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</si>
  <si>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</si>
  <si>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</si>
  <si>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</si>
  <si>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</si>
  <si>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</si>
  <si>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</si>
  <si>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</si>
  <si>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</si>
  <si>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</si>
  <si>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</si>
  <si>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</si>
  <si>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</si>
  <si>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</si>
  <si>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</si>
  <si>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</si>
  <si>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</si>
  <si>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</si>
  <si>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</si>
  <si>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</si>
  <si>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</si>
  <si>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</si>
  <si>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</si>
  <si>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</si>
  <si>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</si>
  <si>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</si>
  <si>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</si>
  <si>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</si>
  <si>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</si>
  <si>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</si>
  <si>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</si>
  <si>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</si>
  <si>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</si>
  <si>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</si>
  <si>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</si>
  <si>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</si>
  <si>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</si>
  <si>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</si>
  <si>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</si>
  <si>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</si>
  <si>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</si>
  <si>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</si>
  <si>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</si>
  <si>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</si>
  <si>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</si>
  <si>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</si>
  <si>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</si>
  <si>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</si>
  <si>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</si>
  <si>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</si>
  <si>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</si>
  <si>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</si>
  <si>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</si>
  <si>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</si>
  <si>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</si>
  <si>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</si>
  <si>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</si>
  <si>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</si>
  <si>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</si>
  <si>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</si>
  <si>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</si>
  <si>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</si>
  <si>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</si>
  <si>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</si>
  <si>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</si>
  <si>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</si>
  <si>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</si>
  <si>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</si>
  <si>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</si>
  <si>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</si>
  <si>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</si>
  <si>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</si>
  <si>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</si>
  <si>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</si>
  <si>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</si>
  <si>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</si>
  <si>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</si>
  <si>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</si>
  <si>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</si>
  <si>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</si>
  <si>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</si>
  <si>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</si>
  <si>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</si>
  <si>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</si>
  <si>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</si>
  <si>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</si>
  <si>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</si>
  <si>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</si>
  <si>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</si>
  <si>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</si>
  <si>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</si>
  <si>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</si>
  <si>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</si>
  <si>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</si>
  <si>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</si>
  <si>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</si>
  <si>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</si>
  <si>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</si>
  <si>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</si>
  <si>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</si>
  <si>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</si>
  <si>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</si>
  <si>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</si>
  <si>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</si>
  <si>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</si>
  <si>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</si>
  <si>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</si>
  <si>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</si>
  <si>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</si>
  <si>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</si>
  <si>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</si>
  <si>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</si>
  <si>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</si>
  <si>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</si>
  <si>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</si>
  <si>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</si>
  <si>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</si>
  <si>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</si>
  <si>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</si>
  <si>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</si>
  <si>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</si>
  <si>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</si>
  <si>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</si>
  <si>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</si>
  <si>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</si>
  <si>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</si>
  <si>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</si>
  <si>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</si>
  <si>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</si>
  <si>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</si>
  <si>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</si>
  <si>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</si>
  <si>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</si>
  <si>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</si>
  <si>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</si>
  <si>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</si>
  <si>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</si>
  <si>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</si>
  <si>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</si>
  <si>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</si>
  <si>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</si>
  <si>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</si>
  <si>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</si>
  <si>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</si>
  <si>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</si>
  <si>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</si>
  <si>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</si>
  <si>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</si>
  <si>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</si>
  <si>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</si>
  <si>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</si>
  <si>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</si>
  <si>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</si>
  <si>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</si>
  <si>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</si>
  <si>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</si>
  <si>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</si>
  <si>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</si>
  <si>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</si>
  <si>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</si>
  <si>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</si>
  <si>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</si>
  <si>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</si>
  <si>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</si>
  <si>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</si>
  <si>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</si>
  <si>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</si>
  <si>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</si>
  <si>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</si>
  <si>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</si>
  <si>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</si>
  <si>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</si>
  <si>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</si>
  <si>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</si>
  <si>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</si>
  <si>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</si>
  <si>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</si>
  <si>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</si>
  <si>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</si>
  <si>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</si>
  <si>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</si>
  <si>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</si>
  <si>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</si>
  <si>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</si>
  <si>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</si>
  <si>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</si>
  <si>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</si>
  <si>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</si>
  <si>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</si>
  <si>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</si>
  <si>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</si>
  <si>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</si>
  <si>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</si>
  <si>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</si>
  <si>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</si>
  <si>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</si>
  <si>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</si>
  <si>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</si>
  <si>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</si>
  <si>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</si>
  <si>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</si>
  <si>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</si>
  <si>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</si>
  <si>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</si>
  <si>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</si>
  <si>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</si>
  <si>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</si>
  <si>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</si>
  <si>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</si>
  <si>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</si>
  <si>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</si>
  <si>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</si>
  <si>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</si>
  <si>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</si>
  <si>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</si>
  <si>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</si>
  <si>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</si>
  <si>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</si>
  <si>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</si>
  <si>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</si>
  <si>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</si>
  <si>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</si>
  <si>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</si>
  <si>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</si>
  <si>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</si>
  <si>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</si>
  <si>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</si>
  <si>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</si>
  <si>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</si>
  <si>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</si>
  <si>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</si>
  <si>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</si>
  <si>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</si>
  <si>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</si>
  <si>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</si>
  <si>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</si>
  <si>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</si>
  <si>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</si>
  <si>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</si>
  <si>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</si>
  <si>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</si>
  <si>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</si>
  <si>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</si>
  <si>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</si>
  <si>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</si>
  <si>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</si>
  <si>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</si>
  <si>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</si>
  <si>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</si>
  <si>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</si>
  <si>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</si>
  <si>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</si>
  <si>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</si>
  <si>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</si>
  <si>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</si>
  <si>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</si>
  <si>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</si>
  <si>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</si>
  <si>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</si>
  <si>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</si>
  <si>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</si>
  <si>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</si>
  <si>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</si>
  <si>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</si>
  <si>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</si>
  <si>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</si>
  <si>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</si>
  <si>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</si>
  <si>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</si>
  <si>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</si>
  <si>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</si>
  <si>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</si>
  <si>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</si>
  <si>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</si>
  <si>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</si>
  <si>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</si>
  <si>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</si>
  <si>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</si>
  <si>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</si>
  <si>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</si>
  <si>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</si>
  <si>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</si>
  <si>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</si>
  <si>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</si>
  <si>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</si>
  <si>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</si>
  <si>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</si>
  <si>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</si>
  <si>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</si>
  <si>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</si>
  <si>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</si>
  <si>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</si>
  <si>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</si>
  <si>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</si>
  <si>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</si>
  <si>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</si>
  <si>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</si>
  <si>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</si>
  <si>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</si>
  <si>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</si>
  <si>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</si>
  <si>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</si>
  <si>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</si>
  <si>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</si>
  <si>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</si>
  <si>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</si>
  <si>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</si>
  <si>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</si>
  <si>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</si>
  <si>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</si>
  <si>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</si>
  <si>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</si>
  <si>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</si>
  <si>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</si>
  <si>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</si>
  <si>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</si>
  <si>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</si>
  <si>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</si>
  <si>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</si>
  <si>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</si>
  <si>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</si>
  <si>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</si>
  <si>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</si>
  <si>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</si>
  <si>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</si>
  <si>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</si>
  <si>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</si>
  <si>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</si>
  <si>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</si>
  <si>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</si>
  <si>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</si>
  <si>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</si>
  <si>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</si>
  <si>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</si>
  <si>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</si>
  <si>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</si>
  <si>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</si>
  <si>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</si>
  <si>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</si>
  <si>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</si>
  <si>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</si>
  <si>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</si>
  <si>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</si>
  <si>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</si>
  <si>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</si>
  <si>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</si>
  <si>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</si>
  <si>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</si>
  <si>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</si>
  <si>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</si>
  <si>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</si>
  <si>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</si>
  <si>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</si>
  <si>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</si>
  <si>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</si>
  <si>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</si>
  <si>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</si>
  <si>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</si>
  <si>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</si>
  <si>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</si>
  <si>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</si>
  <si>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</si>
  <si>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</si>
  <si>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</si>
  <si>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</si>
  <si>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</si>
  <si>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</si>
  <si>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</si>
  <si>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</si>
  <si>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</si>
  <si>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</si>
  <si>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</si>
  <si>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</si>
  <si>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</si>
  <si>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</si>
  <si>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</si>
  <si>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</si>
  <si>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</si>
  <si>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</si>
  <si>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</si>
  <si>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</si>
  <si>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</si>
  <si>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</si>
  <si>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</si>
  <si>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</si>
  <si>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</si>
  <si>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</si>
  <si>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</si>
  <si>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</si>
  <si>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</si>
  <si>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</si>
  <si>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</si>
  <si>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</si>
  <si>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</si>
  <si>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</si>
  <si>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</si>
  <si>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</si>
  <si>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</si>
  <si>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</si>
  <si>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</si>
  <si>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</si>
  <si>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</si>
  <si>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</si>
  <si>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</si>
  <si>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</si>
  <si>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</si>
  <si>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</si>
  <si>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</si>
  <si>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</si>
  <si>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</si>
  <si>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</si>
  <si>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</si>
  <si>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</si>
  <si>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</si>
  <si>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</si>
  <si>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</si>
  <si>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</si>
  <si>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</si>
  <si>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</si>
  <si>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</si>
  <si>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</si>
  <si>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</si>
  <si>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</si>
  <si>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</si>
  <si>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</si>
  <si>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</si>
  <si>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</si>
  <si>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</si>
  <si>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</si>
  <si>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</si>
  <si>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</si>
  <si>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</si>
  <si>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</si>
  <si>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</si>
  <si>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</si>
  <si>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</si>
  <si>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</si>
  <si>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</si>
  <si>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</si>
  <si>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</si>
  <si>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</si>
  <si>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</si>
  <si>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</si>
  <si>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</si>
  <si>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</si>
  <si>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</si>
  <si>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</si>
  <si>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</si>
  <si>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</si>
  <si>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</si>
  <si>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</si>
  <si>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</si>
  <si>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</si>
  <si>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</si>
  <si>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</si>
  <si>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</si>
  <si>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</si>
  <si>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</si>
  <si>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</si>
  <si>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</si>
  <si>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</si>
  <si>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</si>
  <si>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</si>
  <si>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</si>
  <si>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</si>
  <si>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</si>
  <si>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</si>
  <si>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</si>
  <si>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</si>
  <si>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</si>
  <si>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</si>
  <si>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</si>
  <si>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</si>
  <si>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</si>
  <si>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</si>
  <si>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</si>
  <si>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</si>
  <si>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</si>
  <si>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</si>
  <si>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</si>
  <si>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</si>
  <si>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</si>
  <si>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</si>
  <si>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</si>
  <si>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</si>
  <si>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</si>
  <si>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</si>
  <si>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</si>
  <si>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</si>
  <si>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</si>
  <si>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</si>
  <si>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</si>
  <si>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</si>
  <si>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</si>
  <si>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</si>
  <si>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</si>
  <si>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</si>
  <si>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</si>
  <si>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</si>
  <si>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</si>
  <si>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</si>
  <si>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</si>
  <si>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</si>
  <si>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</si>
  <si>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</si>
  <si>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</si>
  <si>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</si>
  <si>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</si>
  <si>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</si>
  <si>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</si>
  <si>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</si>
  <si>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</si>
  <si>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</si>
  <si>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</si>
  <si>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</si>
  <si>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</si>
  <si>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</si>
  <si>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</si>
  <si>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</si>
  <si>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</si>
  <si>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</si>
  <si>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</si>
  <si>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</si>
  <si>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</si>
  <si>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</si>
  <si>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</si>
  <si>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</si>
  <si>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</si>
  <si>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</si>
  <si>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</si>
  <si>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</si>
  <si>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</si>
  <si>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</si>
  <si>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</si>
  <si>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</si>
  <si>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</si>
  <si>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</si>
  <si>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</si>
  <si>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</si>
  <si>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</si>
  <si>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</si>
  <si>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</si>
  <si>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</si>
  <si>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</si>
  <si>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</si>
  <si>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</si>
  <si>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</si>
  <si>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</si>
  <si>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</si>
  <si>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</si>
  <si>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</si>
  <si>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</si>
  <si>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</si>
  <si>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</si>
  <si>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</si>
  <si>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</si>
  <si>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</si>
  <si>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</si>
  <si>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</si>
  <si>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</si>
  <si>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</si>
  <si>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</si>
  <si>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</si>
  <si>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</si>
  <si>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</si>
  <si>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</si>
  <si>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</si>
  <si>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</si>
  <si>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</si>
  <si>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</si>
  <si>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</si>
  <si>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</si>
  <si>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</si>
  <si>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</si>
  <si>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</si>
  <si>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</si>
  <si>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</si>
  <si>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</si>
  <si>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</si>
  <si>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</si>
  <si>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</si>
  <si>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</si>
  <si>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</si>
  <si>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</si>
  <si>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</si>
  <si>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</si>
  <si>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</si>
  <si>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</si>
  <si>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</si>
  <si>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</si>
  <si>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</si>
  <si>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</si>
  <si>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</si>
  <si>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</si>
  <si>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</si>
  <si>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</si>
  <si>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</si>
  <si>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</si>
  <si>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</si>
  <si>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</si>
  <si>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</si>
  <si>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</si>
  <si>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</si>
  <si>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</si>
  <si>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</si>
  <si>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</si>
  <si>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</si>
  <si>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</si>
  <si>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</si>
  <si>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</si>
  <si>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</si>
  <si>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</si>
  <si>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</si>
  <si>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</si>
  <si>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</si>
  <si>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</si>
  <si>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</si>
  <si>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</si>
  <si>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</si>
  <si>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</si>
  <si>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</si>
  <si>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</si>
  <si>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</si>
  <si>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</si>
  <si>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</si>
  <si>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</si>
  <si>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</si>
  <si>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</si>
  <si>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</si>
  <si>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</si>
  <si>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</si>
  <si>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</si>
  <si>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</si>
  <si>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</si>
  <si>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</si>
  <si>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</si>
  <si>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</si>
  <si>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</si>
  <si>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</si>
  <si>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</si>
  <si>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</si>
  <si>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</si>
  <si>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</si>
  <si>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</si>
  <si>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</si>
  <si>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</si>
  <si>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</si>
  <si>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</si>
  <si>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</si>
  <si>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</si>
  <si>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</si>
  <si>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</si>
  <si>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</si>
  <si>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</si>
  <si>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</si>
  <si>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</si>
  <si>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</si>
  <si>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</si>
  <si>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</si>
  <si>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</si>
  <si>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</si>
  <si>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</si>
  <si>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</si>
  <si>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</si>
  <si>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</si>
  <si>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</si>
  <si>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</si>
  <si>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</si>
  <si>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</si>
  <si>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</si>
  <si>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</si>
  <si>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</si>
  <si>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</si>
  <si>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</si>
  <si>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</si>
  <si>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</si>
  <si>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</si>
  <si>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</si>
  <si>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</si>
  <si>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</si>
  <si>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</si>
  <si>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</si>
  <si>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</si>
  <si>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</si>
  <si>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</si>
  <si>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</si>
  <si>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</si>
  <si>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</si>
  <si>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</si>
  <si>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</si>
  <si>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</si>
  <si>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</si>
  <si>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</si>
  <si>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</si>
  <si>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</si>
  <si>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</si>
  <si>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</si>
  <si>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</si>
  <si>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</si>
  <si>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</si>
  <si>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</si>
  <si>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</si>
  <si>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</si>
  <si>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</si>
  <si>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</si>
  <si>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</si>
  <si>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</si>
  <si>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</si>
  <si>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</si>
  <si>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</si>
  <si>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</si>
  <si>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</si>
  <si>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</si>
  <si>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</si>
  <si>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</si>
  <si>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</si>
  <si>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</si>
  <si>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</si>
  <si>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</si>
  <si>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</si>
  <si>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</si>
  <si>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</si>
  <si>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</si>
  <si>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</si>
  <si>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</si>
  <si>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</si>
  <si>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</si>
  <si>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</si>
  <si>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</si>
  <si>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</si>
  <si>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</si>
  <si>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</si>
  <si>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</si>
  <si>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</si>
  <si>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</si>
  <si>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</si>
  <si>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</si>
  <si>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</si>
  <si>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</si>
  <si>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</si>
  <si>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</si>
  <si>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</si>
  <si>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</si>
  <si>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</si>
  <si>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</si>
  <si>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</si>
  <si>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</si>
  <si>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</si>
  <si>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</si>
  <si>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</si>
  <si>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</si>
  <si>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</si>
  <si>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</si>
  <si>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</si>
  <si>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</si>
  <si>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</si>
  <si>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</si>
  <si>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</si>
  <si>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</si>
  <si>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</si>
  <si>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</si>
  <si>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</si>
  <si>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</si>
  <si>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</si>
  <si>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</si>
  <si>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</si>
  <si>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</si>
  <si>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</si>
  <si>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</si>
  <si>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</si>
  <si>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</si>
  <si>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</si>
  <si>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</si>
  <si>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</si>
  <si>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</si>
  <si>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</si>
  <si>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</si>
  <si>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</si>
  <si>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</si>
  <si>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</si>
  <si>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</si>
  <si>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</si>
  <si>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</si>
  <si>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</si>
  <si>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</si>
  <si>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</si>
  <si>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</si>
  <si>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</si>
  <si>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</si>
  <si>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</si>
  <si>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</si>
  <si>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</si>
  <si>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</si>
  <si>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</si>
  <si>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</si>
  <si>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</si>
  <si>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</si>
  <si>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</si>
  <si>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</si>
  <si>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</si>
  <si>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</si>
  <si>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</si>
  <si>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</si>
  <si>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</si>
  <si>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</si>
  <si>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</si>
  <si>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</si>
  <si>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</si>
  <si>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</si>
  <si>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</si>
  <si>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</si>
  <si>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</si>
  <si>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</si>
  <si>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</si>
  <si>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</si>
  <si>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</si>
  <si>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</si>
  <si>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</si>
  <si>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</si>
  <si>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</si>
  <si>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</si>
  <si>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</si>
  <si>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</si>
  <si>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</si>
  <si>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</si>
  <si>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</si>
  <si>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</si>
  <si>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</si>
  <si>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</si>
  <si>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</si>
  <si>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</si>
  <si>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</si>
  <si>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</si>
  <si>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</si>
  <si>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</si>
  <si>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</si>
  <si>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</si>
  <si>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</si>
  <si>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</si>
  <si>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</si>
  <si>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</si>
  <si>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</si>
  <si>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</si>
  <si>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</si>
  <si>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</si>
  <si>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</si>
  <si>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</si>
  <si>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</si>
  <si>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</si>
  <si>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</si>
  <si>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</si>
  <si>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</si>
  <si>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</si>
  <si>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</si>
  <si>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</si>
  <si>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</si>
  <si>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</si>
  <si>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</si>
  <si>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</si>
  <si>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</si>
  <si>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</si>
  <si>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</si>
  <si>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</si>
  <si>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</si>
  <si>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</si>
  <si>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</si>
  <si>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</si>
  <si>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</si>
  <si>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</si>
  <si>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</si>
  <si>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</si>
  <si>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</si>
  <si>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</si>
  <si>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</si>
  <si>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</si>
  <si>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</si>
  <si>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</si>
  <si>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</si>
  <si>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</si>
  <si>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</si>
  <si>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</si>
  <si>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</si>
  <si>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</si>
  <si>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</si>
  <si>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</si>
  <si>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</si>
  <si>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</si>
  <si>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</si>
  <si>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</si>
  <si>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</si>
  <si>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</si>
  <si>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</si>
  <si>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</si>
  <si>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</si>
  <si>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</si>
  <si>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</si>
  <si>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</si>
  <si>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</si>
  <si>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</si>
  <si>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</si>
  <si>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</si>
  <si>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</si>
  <si>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</si>
  <si>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</si>
  <si>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</si>
  <si>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</si>
  <si>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</si>
  <si>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</si>
  <si>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</si>
  <si>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</si>
  <si>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</si>
  <si>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</si>
  <si>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</si>
  <si>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</si>
  <si>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</si>
  <si>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</si>
  <si>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</si>
  <si>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</si>
  <si>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</si>
  <si>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</si>
  <si>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</si>
  <si>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</si>
  <si>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</si>
  <si>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</si>
  <si>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</si>
  <si>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</si>
  <si>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</si>
  <si>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</si>
  <si>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</si>
  <si>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</si>
  <si>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</si>
  <si>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</si>
  <si>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</si>
  <si>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</si>
  <si>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</si>
  <si>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</si>
  <si>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</si>
  <si>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</si>
  <si>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</si>
  <si>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</si>
  <si>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</si>
  <si>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</si>
  <si>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</si>
  <si>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</si>
  <si>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</si>
  <si>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</si>
  <si>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</si>
  <si>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</si>
  <si>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</si>
  <si>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</si>
  <si>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</si>
  <si>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</si>
  <si>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</si>
  <si>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</si>
  <si>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</si>
  <si>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</si>
  <si>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</si>
  <si>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</si>
  <si>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</si>
  <si>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</si>
  <si>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</si>
  <si>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</si>
  <si>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</si>
  <si>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</si>
  <si>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</si>
  <si>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</si>
  <si>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</si>
  <si>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</si>
  <si>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</si>
  <si>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</si>
  <si>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</si>
  <si>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</si>
  <si>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</si>
  <si>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</si>
  <si>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</si>
  <si>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</si>
  <si>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</si>
  <si>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</si>
  <si>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</si>
  <si>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</si>
  <si>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</si>
  <si>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</si>
  <si>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</si>
  <si>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</si>
  <si>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</si>
  <si>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</si>
  <si>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</si>
  <si>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</si>
  <si>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</si>
  <si>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</si>
  <si>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</si>
  <si>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</si>
  <si>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</si>
  <si>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</si>
  <si>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</si>
  <si>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</si>
  <si>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</si>
  <si>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</si>
  <si>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</si>
  <si>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</si>
  <si>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</si>
  <si>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</si>
  <si>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</si>
  <si>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</si>
  <si>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</si>
  <si>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</si>
  <si>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</si>
  <si>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</si>
  <si>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</si>
  <si>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</si>
  <si>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</si>
  <si>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</si>
  <si>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</si>
  <si>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</si>
  <si>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</si>
  <si>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</si>
  <si>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</si>
  <si>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</si>
  <si>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</si>
  <si>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</si>
  <si>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</si>
  <si>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</si>
  <si>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</si>
  <si>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</si>
  <si>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</si>
  <si>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</si>
  <si>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</si>
  <si>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</si>
  <si>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</si>
  <si>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</si>
  <si>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</si>
  <si>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</si>
  <si>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</si>
  <si>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</si>
  <si>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</si>
  <si>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</si>
  <si>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</si>
  <si>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</si>
  <si>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</si>
  <si>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</si>
  <si>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</si>
  <si>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</si>
  <si>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</si>
  <si>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</si>
  <si>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</si>
  <si>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</si>
  <si>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</si>
  <si>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</si>
  <si>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</si>
  <si>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</si>
  <si>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</si>
  <si>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</si>
  <si>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</si>
  <si>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</si>
  <si>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</si>
  <si>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</si>
  <si>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</si>
  <si>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</si>
  <si>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</si>
  <si>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</si>
  <si>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</si>
  <si>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</si>
  <si>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</si>
  <si>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</si>
  <si>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</si>
  <si>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</si>
  <si>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</si>
  <si>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</si>
  <si>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</si>
  <si>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</si>
  <si>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</si>
  <si>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</si>
  <si>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</si>
  <si>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</si>
  <si>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</si>
  <si>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</si>
  <si>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</si>
  <si>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</si>
  <si>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</si>
  <si>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</si>
  <si>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</si>
  <si>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</si>
  <si>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</si>
  <si>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</si>
  <si>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</si>
  <si>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</si>
  <si>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</si>
  <si>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</si>
  <si>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</si>
  <si>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</si>
  <si>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</si>
  <si>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</si>
  <si>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</si>
  <si>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</si>
  <si>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</si>
  <si>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</si>
  <si>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</si>
  <si>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</si>
  <si>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</si>
  <si>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</si>
  <si>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</si>
  <si>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</si>
  <si>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</si>
  <si>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</si>
  <si>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</si>
  <si>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</si>
  <si>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</si>
  <si>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</si>
  <si>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</si>
  <si>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</si>
  <si>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</si>
  <si>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</si>
  <si>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</si>
  <si>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</si>
  <si>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</si>
  <si>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</si>
  <si>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</si>
  <si>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</si>
  <si>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</si>
  <si>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</si>
  <si>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</si>
  <si>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</si>
  <si>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</si>
  <si>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</si>
  <si>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</si>
  <si>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</si>
  <si>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</si>
  <si>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</si>
  <si>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</si>
  <si>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</si>
  <si>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</si>
  <si>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</si>
  <si>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</si>
  <si>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</si>
  <si>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</si>
  <si>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</si>
  <si>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</si>
  <si>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</si>
  <si>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</si>
  <si>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</si>
  <si>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</si>
  <si>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</si>
  <si>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</si>
  <si>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</si>
  <si>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</si>
  <si>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</si>
  <si>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</si>
  <si>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</si>
  <si>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</si>
  <si>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</si>
  <si>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</si>
  <si>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</si>
  <si>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</si>
  <si>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</si>
  <si>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</si>
  <si>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</si>
  <si>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</si>
  <si>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</si>
  <si>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</si>
  <si>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</si>
  <si>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</si>
  <si>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</si>
  <si>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</si>
  <si>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</si>
  <si>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</si>
  <si>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</si>
  <si>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</si>
  <si>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</si>
  <si>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</si>
  <si>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</si>
  <si>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</si>
  <si>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</si>
  <si>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</si>
  <si>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</si>
  <si>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</si>
  <si>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</si>
  <si>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</si>
  <si>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</si>
  <si>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</si>
  <si>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</si>
  <si>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</si>
  <si>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</si>
  <si>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</si>
  <si>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</si>
  <si>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</si>
  <si>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</si>
  <si>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</si>
  <si>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</si>
  <si>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</si>
  <si>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</si>
  <si>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</si>
  <si>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</si>
  <si>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</si>
  <si>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</si>
  <si>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</si>
  <si>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</si>
  <si>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</si>
  <si>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</si>
  <si>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</si>
  <si>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</si>
  <si>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</si>
  <si>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</si>
  <si>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</si>
  <si>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</si>
  <si>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</si>
  <si>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</si>
  <si>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</si>
  <si>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</si>
  <si>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</si>
  <si>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</si>
  <si>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</si>
  <si>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</si>
  <si>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</si>
  <si>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</si>
  <si>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</si>
  <si>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</si>
  <si>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</si>
  <si>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</si>
  <si>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</si>
  <si>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</si>
  <si>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</si>
  <si>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</si>
  <si>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</si>
  <si>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</si>
  <si>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</si>
  <si>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</si>
  <si>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</si>
  <si>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</si>
  <si>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</si>
  <si>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</si>
  <si>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</si>
  <si>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</si>
  <si>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</si>
  <si>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</si>
  <si>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</si>
  <si>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</si>
  <si>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</si>
  <si>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</si>
  <si>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</si>
  <si>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</si>
  <si>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</si>
  <si>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</si>
  <si>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</si>
  <si>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</si>
  <si>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</si>
  <si>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</si>
  <si>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</si>
  <si>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</si>
  <si>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</si>
  <si>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</si>
  <si>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</si>
  <si>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</si>
  <si>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</si>
  <si>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</si>
  <si>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</si>
  <si>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</si>
  <si>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</si>
  <si>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</si>
  <si>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</si>
  <si>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</si>
  <si>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</si>
  <si>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</si>
  <si>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</si>
  <si>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</si>
  <si>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</si>
  <si>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</si>
  <si>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</si>
  <si>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</si>
  <si>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</si>
  <si>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</si>
  <si>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</si>
  <si>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</si>
  <si>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</si>
  <si>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</si>
  <si>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</si>
  <si>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</si>
  <si>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</si>
  <si>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</si>
  <si>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</si>
  <si>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</si>
  <si>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</si>
  <si>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</si>
  <si>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</si>
  <si>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</si>
  <si>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</si>
  <si>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</si>
  <si>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</si>
  <si>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</si>
  <si>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</si>
  <si>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</si>
  <si>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</si>
  <si>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</si>
  <si>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</si>
  <si>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</si>
  <si>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</si>
  <si>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</si>
  <si>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</si>
  <si>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</si>
  <si>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</si>
  <si>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</si>
  <si>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</si>
  <si>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</si>
  <si>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</si>
  <si>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</si>
  <si>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</si>
  <si>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</si>
  <si>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</si>
  <si>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</si>
  <si>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</si>
  <si>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</si>
  <si>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</si>
  <si>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</si>
  <si>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</si>
  <si>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</si>
  <si>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</si>
  <si>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</si>
  <si>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</si>
  <si>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</si>
  <si>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</si>
  <si>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</si>
  <si>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</si>
  <si>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</si>
  <si>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</si>
  <si>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</si>
  <si>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</si>
  <si>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</si>
  <si>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</si>
  <si>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</si>
  <si>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</si>
  <si>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</si>
  <si>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</si>
  <si>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</si>
  <si>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</si>
  <si>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</si>
  <si>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</si>
  <si>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</si>
  <si>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</si>
  <si>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</si>
  <si>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</si>
  <si>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</si>
  <si>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</si>
  <si>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</si>
  <si>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</si>
  <si>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</si>
  <si>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</si>
  <si>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</si>
  <si>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</si>
  <si>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</si>
  <si>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</si>
  <si>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</si>
  <si>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</si>
  <si>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</si>
  <si>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</si>
  <si>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</si>
  <si>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</si>
  <si>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</si>
  <si>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</si>
  <si>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</si>
  <si>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</si>
  <si>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</si>
  <si>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</si>
  <si>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</si>
  <si>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</si>
  <si>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</si>
  <si>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</si>
  <si>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</si>
  <si>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</si>
  <si>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</si>
  <si>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</si>
  <si>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</si>
  <si>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</si>
  <si>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</si>
  <si>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</si>
  <si>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</si>
  <si>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</si>
  <si>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</si>
  <si>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</si>
  <si>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</si>
  <si>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</si>
  <si>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</si>
  <si>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</si>
  <si>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</si>
  <si>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</si>
  <si>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</si>
  <si>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</si>
  <si>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</si>
  <si>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</si>
  <si>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</si>
  <si>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</si>
  <si>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</si>
  <si>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</si>
  <si>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</si>
  <si>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</si>
  <si>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</si>
  <si>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</si>
  <si>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</si>
  <si>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</si>
  <si>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</si>
  <si>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</si>
  <si>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</si>
  <si>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</si>
  <si>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</si>
  <si>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</si>
  <si>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</si>
  <si>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</si>
  <si>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</si>
  <si>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</si>
  <si>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</si>
  <si>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</si>
  <si>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</si>
  <si>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</si>
  <si>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</si>
  <si>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</si>
  <si>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</si>
  <si>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</si>
  <si>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</si>
  <si>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</si>
  <si>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</si>
  <si>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</si>
  <si>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</si>
  <si>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</si>
  <si>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</si>
  <si>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</si>
  <si>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</si>
  <si>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</si>
  <si>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</si>
  <si>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</si>
  <si>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</si>
  <si>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</si>
  <si>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</si>
  <si>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</si>
  <si>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</si>
  <si>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</si>
  <si>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</si>
  <si>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</si>
  <si>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</si>
  <si>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</si>
  <si>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</si>
  <si>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</si>
  <si>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</si>
  <si>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</si>
  <si>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</si>
  <si>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</si>
  <si>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</si>
  <si>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</si>
  <si>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</si>
  <si>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</si>
  <si>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</si>
  <si>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</si>
  <si>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</si>
  <si>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</si>
  <si>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</si>
  <si>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</si>
  <si>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</si>
  <si>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</si>
  <si>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</si>
  <si>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</si>
  <si>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</si>
  <si>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</si>
  <si>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</si>
  <si>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</si>
  <si>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</si>
  <si>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</si>
  <si>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</si>
  <si>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</si>
  <si>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</si>
  <si>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</si>
  <si>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</si>
  <si>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</si>
  <si>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</si>
  <si>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</si>
  <si>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</si>
  <si>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</si>
  <si>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</si>
  <si>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</si>
  <si>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</si>
  <si>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</si>
  <si>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</si>
  <si>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</si>
  <si>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</si>
  <si>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</si>
  <si>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</si>
  <si>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</si>
  <si>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</si>
  <si>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</si>
  <si>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</si>
  <si>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</si>
  <si>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</si>
  <si>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</si>
  <si>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</si>
  <si>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</si>
  <si>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</si>
  <si>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</si>
  <si>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</si>
  <si>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</si>
  <si>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</si>
  <si>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</si>
  <si>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</si>
  <si>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</si>
  <si>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</si>
  <si>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</si>
  <si>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</si>
  <si>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</si>
  <si>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</si>
  <si>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</si>
  <si>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</si>
  <si>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</si>
  <si>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</si>
  <si>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</si>
  <si>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</si>
  <si>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</si>
  <si>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</si>
  <si>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</si>
  <si>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</si>
  <si>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</si>
  <si>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</si>
  <si>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</si>
  <si>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</si>
  <si>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</si>
  <si>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</si>
  <si>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</si>
  <si>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</si>
  <si>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</si>
  <si>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</si>
  <si>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</si>
  <si>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</si>
  <si>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</si>
  <si>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</si>
  <si>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</si>
  <si>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</si>
  <si>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</si>
  <si>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</si>
  <si>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</si>
  <si>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</si>
  <si>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</si>
  <si>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</si>
  <si>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</si>
  <si>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</si>
  <si>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</si>
  <si>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</si>
  <si>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</si>
  <si>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</si>
  <si>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</si>
  <si>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</si>
  <si>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</si>
  <si>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</si>
  <si>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</si>
  <si>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</si>
  <si>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</si>
  <si>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</si>
  <si>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</si>
  <si>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</si>
  <si>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</si>
  <si>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</si>
  <si>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</si>
  <si>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</si>
  <si>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</si>
  <si>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</si>
  <si>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</si>
  <si>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</si>
  <si>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</si>
  <si>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</si>
  <si>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</si>
  <si>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</si>
  <si>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</si>
  <si>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</si>
  <si>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</si>
  <si>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</si>
  <si>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</si>
  <si>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</si>
  <si>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</si>
  <si>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</si>
  <si>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</si>
  <si>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</si>
  <si>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</si>
  <si>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</si>
  <si>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</si>
  <si>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</si>
  <si>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</si>
  <si>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</si>
  <si>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</si>
  <si>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</si>
  <si>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</si>
  <si>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</si>
  <si>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</si>
  <si>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</si>
  <si>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</si>
  <si>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</si>
  <si>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</si>
  <si>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</si>
  <si>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</si>
  <si>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</si>
  <si>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</si>
  <si>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</si>
  <si>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</si>
  <si>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</si>
  <si>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</si>
  <si>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</si>
  <si>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</si>
  <si>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</si>
  <si>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</si>
  <si>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</si>
  <si>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</si>
  <si>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</si>
  <si>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</si>
  <si>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</si>
  <si>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</si>
  <si>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</si>
  <si>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</si>
  <si>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</si>
  <si>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</si>
  <si>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</si>
  <si>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</si>
  <si>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</si>
  <si>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</si>
  <si>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</si>
  <si>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</si>
  <si>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</si>
  <si>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</si>
  <si>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</si>
  <si>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</si>
  <si>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</si>
  <si>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</si>
  <si>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</si>
  <si>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</si>
  <si>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</si>
  <si>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</si>
  <si>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</si>
  <si>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</si>
  <si>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</si>
  <si>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</si>
  <si>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</si>
  <si>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</si>
  <si>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</si>
  <si>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</si>
  <si>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</si>
  <si>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</si>
  <si>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</si>
  <si>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</si>
  <si>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</si>
  <si>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</si>
  <si>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</si>
  <si>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</si>
  <si>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</si>
  <si>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</si>
  <si>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</si>
  <si>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</si>
  <si>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</si>
  <si>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</si>
  <si>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</si>
  <si>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</si>
  <si>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</si>
  <si>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</si>
  <si>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</si>
  <si>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</si>
  <si>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</si>
  <si>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</si>
  <si>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</si>
  <si>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</si>
  <si>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</si>
  <si>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</si>
  <si>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</si>
  <si>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</si>
  <si>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</si>
  <si>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</si>
  <si>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</si>
  <si>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</si>
  <si>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</si>
  <si>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</si>
  <si>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</si>
  <si>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</si>
  <si>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</si>
  <si>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</si>
  <si>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</si>
  <si>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</si>
  <si>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</si>
  <si>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</si>
  <si>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</si>
  <si>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</si>
  <si>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</si>
  <si>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</si>
  <si>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</si>
  <si>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</si>
  <si>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</si>
  <si>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</si>
  <si>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</si>
  <si>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</si>
  <si>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</si>
  <si>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</si>
  <si>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</si>
  <si>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</si>
  <si>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</si>
  <si>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</si>
  <si>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</si>
  <si>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</si>
  <si>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</si>
  <si>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</si>
  <si>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</si>
  <si>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</si>
  <si>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</si>
  <si>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</si>
  <si>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</si>
  <si>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</si>
  <si>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</si>
  <si>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</si>
  <si>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</si>
  <si>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</si>
  <si>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</si>
  <si>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</si>
  <si>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</si>
  <si>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</si>
  <si>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</si>
  <si>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</si>
  <si>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</si>
  <si>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</si>
  <si>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</si>
  <si>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</si>
  <si>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</si>
  <si>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</si>
  <si>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</si>
  <si>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</si>
  <si>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</si>
  <si>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</si>
  <si>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</si>
  <si>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</si>
  <si>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</si>
  <si>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</si>
  <si>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</si>
  <si>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</si>
  <si>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</si>
  <si>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</si>
  <si>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</si>
  <si>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</si>
  <si>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</si>
  <si>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</si>
  <si>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</si>
  <si>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</si>
  <si>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</si>
  <si>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</si>
  <si>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</si>
  <si>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</si>
  <si>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</si>
  <si>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</si>
  <si>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</si>
  <si>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</si>
  <si>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</si>
  <si>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</si>
  <si>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</si>
  <si>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</si>
  <si>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</si>
  <si>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</si>
  <si>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</si>
  <si>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</si>
  <si>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</si>
  <si>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</si>
  <si>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</si>
  <si>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</si>
  <si>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</si>
  <si>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</si>
  <si>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</si>
  <si>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</si>
  <si>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</si>
  <si>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</si>
  <si>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</si>
  <si>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</si>
  <si>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</si>
  <si>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</si>
  <si>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</si>
  <si>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</si>
  <si>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</si>
  <si>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</si>
  <si>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</si>
  <si>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</si>
  <si>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</si>
  <si>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</si>
  <si>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</si>
  <si>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</si>
  <si>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</si>
  <si>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</si>
  <si>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</si>
  <si>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</si>
  <si>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</si>
  <si>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</si>
  <si>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</si>
  <si>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</si>
  <si>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</si>
  <si>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</si>
  <si>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</si>
  <si>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</si>
  <si>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</si>
  <si>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</si>
  <si>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</si>
  <si>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</si>
  <si>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</si>
  <si>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</si>
  <si>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</si>
  <si>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</si>
  <si>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</si>
  <si>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</si>
  <si>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</si>
  <si>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</si>
  <si>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</si>
  <si>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</si>
  <si>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</si>
  <si>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</si>
  <si>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</si>
  <si>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</si>
  <si>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</si>
  <si>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</si>
  <si>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</si>
  <si>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</si>
  <si>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</si>
  <si>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</si>
  <si>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</si>
  <si>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</si>
  <si>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</si>
  <si>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</si>
  <si>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</si>
  <si>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</si>
  <si>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</si>
  <si>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</si>
  <si>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</si>
  <si>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</si>
  <si>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</si>
  <si>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</si>
  <si>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</si>
  <si>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</si>
  <si>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</si>
  <si>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</si>
  <si>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</si>
  <si>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</si>
  <si>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</si>
  <si>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</si>
  <si>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</si>
  <si>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</si>
  <si>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</si>
  <si>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</si>
  <si>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</si>
  <si>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</si>
  <si>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</si>
  <si>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</si>
  <si>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</si>
  <si>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</si>
  <si>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</si>
  <si>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</si>
  <si>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</si>
  <si>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</si>
  <si>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</si>
  <si>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</si>
  <si>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</si>
  <si>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</si>
  <si>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</si>
  <si>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</si>
  <si>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</si>
  <si>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</si>
  <si>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</si>
  <si>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</si>
  <si>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</si>
  <si>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</si>
  <si>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</si>
  <si>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</si>
  <si>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</si>
  <si>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</si>
  <si>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</si>
  <si>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</si>
  <si>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</si>
  <si>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</si>
  <si>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</si>
  <si>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</si>
  <si>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</si>
  <si>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</si>
  <si>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</si>
  <si>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</si>
  <si>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</si>
  <si>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</si>
  <si>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</si>
  <si>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</si>
  <si>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</si>
  <si>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</si>
  <si>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</si>
  <si>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</si>
  <si>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</si>
  <si>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</si>
  <si>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</si>
  <si>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</si>
  <si>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</si>
  <si>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</si>
  <si>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</si>
  <si>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</si>
  <si>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</si>
  <si>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</si>
  <si>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</si>
  <si>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</si>
  <si>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</si>
  <si>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</si>
  <si>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</si>
  <si>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</si>
  <si>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</si>
  <si>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</si>
  <si>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</si>
  <si>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</si>
  <si>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</si>
  <si>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</si>
  <si>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</si>
  <si>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</si>
  <si>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</si>
  <si>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</si>
  <si>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</si>
  <si>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</si>
  <si>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</si>
  <si>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</si>
  <si>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</si>
  <si>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</si>
  <si>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</si>
  <si>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</si>
  <si>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</si>
  <si>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</si>
  <si>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</si>
  <si>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</si>
  <si>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</si>
  <si>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</si>
  <si>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</si>
  <si>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</si>
  <si>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</si>
  <si>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</si>
  <si>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</si>
  <si>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</si>
  <si>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</si>
  <si>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</si>
  <si>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</si>
  <si>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</si>
  <si>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</si>
  <si>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</si>
  <si>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</si>
  <si>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</si>
  <si>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</si>
  <si>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</si>
  <si>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</si>
  <si>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</si>
  <si>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</si>
  <si>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</si>
  <si>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</si>
  <si>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</si>
  <si>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</si>
  <si>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</si>
  <si>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</si>
  <si>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</si>
  <si>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</si>
  <si>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</si>
  <si>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</si>
  <si>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</si>
  <si>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</si>
  <si>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</si>
  <si>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</si>
  <si>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</si>
  <si>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</si>
  <si>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</si>
  <si>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</si>
  <si>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</si>
  <si>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</si>
  <si>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</si>
  <si>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</si>
  <si>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</si>
  <si>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</si>
  <si>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</si>
  <si>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</si>
  <si>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</si>
  <si>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</si>
  <si>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</si>
  <si>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</si>
  <si>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</si>
  <si>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</si>
  <si>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</si>
  <si>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</si>
  <si>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</si>
  <si>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</si>
  <si>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</si>
  <si>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</si>
  <si>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</si>
  <si>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</si>
  <si>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</si>
  <si>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</si>
  <si>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</si>
  <si>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</si>
  <si>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</si>
  <si>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</si>
  <si>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</si>
  <si>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</si>
  <si>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</si>
  <si>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</si>
  <si>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</si>
  <si>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</si>
  <si>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</si>
  <si>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</si>
  <si>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</si>
  <si>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</si>
  <si>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</si>
  <si>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</si>
  <si>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</si>
  <si>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</si>
  <si>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</si>
  <si>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</si>
  <si>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</si>
  <si>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</si>
  <si>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</si>
  <si>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</si>
  <si>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</si>
  <si>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</si>
  <si>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</si>
  <si>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</si>
  <si>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</si>
  <si>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</si>
  <si>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</si>
  <si>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</si>
  <si>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</si>
  <si>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</si>
  <si>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</si>
  <si>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</si>
  <si>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</si>
  <si>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</si>
  <si>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</si>
  <si>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</si>
  <si>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</si>
  <si>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</si>
  <si>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</si>
  <si>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</si>
  <si>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</si>
  <si>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</si>
  <si>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</si>
  <si>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</si>
  <si>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</si>
  <si>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</si>
  <si>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</si>
  <si>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</si>
  <si>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</si>
  <si>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</si>
  <si>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</si>
  <si>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</si>
  <si>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</si>
  <si>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</si>
  <si>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</si>
  <si>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</si>
  <si>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</si>
  <si>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</si>
  <si>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</si>
  <si>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</si>
  <si>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</si>
  <si>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</si>
  <si>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</si>
  <si>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</si>
  <si>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</si>
  <si>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</si>
  <si>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</si>
  <si>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</si>
  <si>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</si>
  <si>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</si>
  <si>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</si>
  <si>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</si>
  <si>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</si>
  <si>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</si>
  <si>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</si>
  <si>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</si>
  <si>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</si>
  <si>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</si>
  <si>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</si>
  <si>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</si>
  <si>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</si>
  <si>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</si>
  <si>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</si>
  <si>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</si>
  <si>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</si>
  <si>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</si>
  <si>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</si>
  <si>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</si>
  <si>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</si>
  <si>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</si>
  <si>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</si>
  <si>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</si>
  <si>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</si>
  <si>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</si>
  <si>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</si>
  <si>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</si>
  <si>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</si>
  <si>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</si>
  <si>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</si>
  <si>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</si>
  <si>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</si>
  <si>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</si>
  <si>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</si>
  <si>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</si>
  <si>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</si>
  <si>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</si>
  <si>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</si>
  <si>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</si>
  <si>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</si>
  <si>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</si>
  <si>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</si>
  <si>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</si>
  <si>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</si>
  <si>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</si>
  <si>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</si>
  <si>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</si>
  <si>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</si>
  <si>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</si>
  <si>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</si>
  <si>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</si>
  <si>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</si>
  <si>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</si>
  <si>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</si>
  <si>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</si>
  <si>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</si>
  <si>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</si>
  <si>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</si>
  <si>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</si>
  <si>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</si>
  <si>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</si>
  <si>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</si>
  <si>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</si>
  <si>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</si>
  <si>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</si>
  <si>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</si>
  <si>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</si>
  <si>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</si>
  <si>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</si>
  <si>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</si>
  <si>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</si>
  <si>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</si>
  <si>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</si>
  <si>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</si>
  <si>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</si>
  <si>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</si>
  <si>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</si>
  <si>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</si>
  <si>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</si>
  <si>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</si>
  <si>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</si>
  <si>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</si>
  <si>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</si>
  <si>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</si>
  <si>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</si>
  <si>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</si>
  <si>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</si>
  <si>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</si>
  <si>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</si>
  <si>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</si>
  <si>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</si>
  <si>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</si>
  <si>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</si>
  <si>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</si>
  <si>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</si>
  <si>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</si>
  <si>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</si>
  <si>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</si>
  <si>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</si>
  <si>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</si>
  <si>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</si>
  <si>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</si>
  <si>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</si>
  <si>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</si>
  <si>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</si>
  <si>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</si>
  <si>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</si>
  <si>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</si>
  <si>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</si>
  <si>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</si>
  <si>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</si>
  <si>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</si>
  <si>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</si>
  <si>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</si>
  <si>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</si>
  <si>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</si>
  <si>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</si>
  <si>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</si>
  <si>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</si>
  <si>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</si>
  <si>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</si>
  <si>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</si>
  <si>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</si>
  <si>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</si>
  <si>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</si>
  <si>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</si>
  <si>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</si>
  <si>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</si>
  <si>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</si>
  <si>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</si>
  <si>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</si>
  <si>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</si>
  <si>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</si>
  <si>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</si>
  <si>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</si>
  <si>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</si>
  <si>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</si>
  <si>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</si>
  <si>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</si>
  <si>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</si>
  <si>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</si>
  <si>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</si>
  <si>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</si>
  <si>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</si>
  <si>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</si>
  <si>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</si>
  <si>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</si>
  <si>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</si>
  <si>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</si>
  <si>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</si>
  <si>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</si>
  <si>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</si>
  <si>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</si>
  <si>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</si>
  <si>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</si>
  <si>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</si>
  <si>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</si>
  <si>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</si>
  <si>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</si>
  <si>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</si>
  <si>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</si>
  <si>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</si>
  <si>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</si>
  <si>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</si>
  <si>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</si>
  <si>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</si>
  <si>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</si>
  <si>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</si>
  <si>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</si>
  <si>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</si>
  <si>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</si>
  <si>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</si>
  <si>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</si>
  <si>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</si>
  <si>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</si>
  <si>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</si>
  <si>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</si>
  <si>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</si>
  <si>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</si>
  <si>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</si>
  <si>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</si>
  <si>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</si>
  <si>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</si>
  <si>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</si>
  <si>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</si>
  <si>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</si>
  <si>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</si>
  <si>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</si>
  <si>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</si>
  <si>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</si>
  <si>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</si>
  <si>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</si>
  <si>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</si>
  <si>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</si>
  <si>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</si>
  <si>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</si>
  <si>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</si>
  <si>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</si>
  <si>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</si>
  <si>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</si>
  <si>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</si>
  <si>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</si>
  <si>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</si>
  <si>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</si>
  <si>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</si>
  <si>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</si>
  <si>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</si>
  <si>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</si>
  <si>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</si>
  <si>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</si>
  <si>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</si>
  <si>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</si>
  <si>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</si>
  <si>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</si>
  <si>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</si>
  <si>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</si>
  <si>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</si>
  <si>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</si>
  <si>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</si>
  <si>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</si>
  <si>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</si>
  <si>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</si>
  <si>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</si>
  <si>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</si>
  <si>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</si>
  <si>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</si>
  <si>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</si>
  <si>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</si>
  <si>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</si>
  <si>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</si>
  <si>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</si>
  <si>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</si>
  <si>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</si>
  <si>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</si>
  <si>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</si>
  <si>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</si>
  <si>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</si>
  <si>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</si>
  <si>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</si>
  <si>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</si>
  <si>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</si>
  <si>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</si>
  <si>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</si>
  <si>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</si>
  <si>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</si>
  <si>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</si>
  <si>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</si>
  <si>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</si>
  <si>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</si>
  <si>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</si>
  <si>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</si>
  <si>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</si>
  <si>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</si>
  <si>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</si>
  <si>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</si>
  <si>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</si>
  <si>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</si>
  <si>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</si>
  <si>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</si>
  <si>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</si>
  <si>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</si>
  <si>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</si>
  <si>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</si>
  <si>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</si>
  <si>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</si>
  <si>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</si>
  <si>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</si>
  <si>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</si>
  <si>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</si>
  <si>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</si>
  <si>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</si>
  <si>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</si>
  <si>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</si>
  <si>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</si>
  <si>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</si>
  <si>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</si>
  <si>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</si>
  <si>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</si>
  <si>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</si>
  <si>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</si>
  <si>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</si>
  <si>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</si>
  <si>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</si>
  <si>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</si>
  <si>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</si>
  <si>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</si>
  <si>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</si>
  <si>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</si>
  <si>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</si>
  <si>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</si>
  <si>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</si>
  <si>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</si>
  <si>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</si>
  <si>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</si>
  <si>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</si>
  <si>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</si>
  <si>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</si>
  <si>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</si>
  <si>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</si>
  <si>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</si>
  <si>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</si>
  <si>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</si>
  <si>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</si>
  <si>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</si>
  <si>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</si>
  <si>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</si>
  <si>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</si>
  <si>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</si>
  <si>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</si>
  <si>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</si>
  <si>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</si>
  <si>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</si>
  <si>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</si>
  <si>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</si>
  <si>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</si>
  <si>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</si>
  <si>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</si>
  <si>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</si>
  <si>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</si>
  <si>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</si>
  <si>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</si>
  <si>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</si>
  <si>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</si>
  <si>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</si>
  <si>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</si>
  <si>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</si>
  <si>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</si>
  <si>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</si>
  <si>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</si>
  <si>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</si>
  <si>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</si>
  <si>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</si>
  <si>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</si>
  <si>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</si>
  <si>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</si>
  <si>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</si>
  <si>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</si>
  <si>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</si>
  <si>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</si>
  <si>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</si>
  <si>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</si>
  <si>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</si>
  <si>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</si>
  <si>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</si>
  <si>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</si>
  <si>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</si>
  <si>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</si>
  <si>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</si>
  <si>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</si>
  <si>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</si>
  <si>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</si>
  <si>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</si>
  <si>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</si>
  <si>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</si>
  <si>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</si>
  <si>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</si>
  <si>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</si>
  <si>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</si>
  <si>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</si>
  <si>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</si>
  <si>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</si>
  <si>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</si>
  <si>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</si>
  <si>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</si>
  <si>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</si>
  <si>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</si>
  <si>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</si>
  <si>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</si>
  <si>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</si>
  <si>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</si>
  <si>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</si>
  <si>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</si>
  <si>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</si>
  <si>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</si>
  <si>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</si>
  <si>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</si>
  <si>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</si>
  <si>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</si>
  <si>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</si>
  <si>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</si>
  <si>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</si>
  <si>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</si>
  <si>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</si>
  <si>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</si>
  <si>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</si>
  <si>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</si>
  <si>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</si>
  <si>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</si>
  <si>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</si>
  <si>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</si>
  <si>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</si>
  <si>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</si>
  <si>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</si>
  <si>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</si>
  <si>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</si>
  <si>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</si>
  <si>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</si>
  <si>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</si>
  <si>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</si>
  <si>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</si>
  <si>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</si>
  <si>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</si>
  <si>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</si>
  <si>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</si>
  <si>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</si>
  <si>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</si>
  <si>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</si>
  <si>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</si>
  <si>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</si>
  <si>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</si>
  <si>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</si>
  <si>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</si>
  <si>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</si>
  <si>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</si>
  <si>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</si>
  <si>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</si>
  <si>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</si>
  <si>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</si>
  <si>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</si>
  <si>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</si>
  <si>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</si>
  <si>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</si>
  <si>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</si>
  <si>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</si>
  <si>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</si>
  <si>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</si>
  <si>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</si>
  <si>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</si>
  <si>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</si>
  <si>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</si>
  <si>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</si>
  <si>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</si>
  <si>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</si>
  <si>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</si>
  <si>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</si>
  <si>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</si>
  <si>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</si>
  <si>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</si>
  <si>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</si>
  <si>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</si>
  <si>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</si>
  <si>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</si>
  <si>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</si>
  <si>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</si>
  <si>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</si>
  <si>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</si>
  <si>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</si>
  <si>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</si>
  <si>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</si>
  <si>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</si>
  <si>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</si>
  <si>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</si>
  <si>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</si>
  <si>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</si>
  <si>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</si>
  <si>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</si>
  <si>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</si>
  <si>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</si>
  <si>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</si>
  <si>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</si>
  <si>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</si>
  <si>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</si>
  <si>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</si>
  <si>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</si>
  <si>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</si>
  <si>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</si>
  <si>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</si>
  <si>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</si>
  <si>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</si>
  <si>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</si>
  <si>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</si>
  <si>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</si>
  <si>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</si>
  <si>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</si>
  <si>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</si>
  <si>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</si>
  <si>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</si>
  <si>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</si>
  <si>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</si>
  <si>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</si>
  <si>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</si>
  <si>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</si>
  <si>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</si>
  <si>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</si>
  <si>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</si>
  <si>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</si>
  <si>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</si>
  <si>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</si>
  <si>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</si>
  <si>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</si>
  <si>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</si>
  <si>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</si>
  <si>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</si>
  <si>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</si>
  <si>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</si>
  <si>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</si>
  <si>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</si>
  <si>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</si>
  <si>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</si>
  <si>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</si>
  <si>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</si>
  <si>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</si>
  <si>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</si>
  <si>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</si>
  <si>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</si>
  <si>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</si>
  <si>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</si>
  <si>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</si>
  <si>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</si>
  <si>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</si>
  <si>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</si>
  <si>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</si>
  <si>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</si>
  <si>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</si>
  <si>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</si>
  <si>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</si>
  <si>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</si>
  <si>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</si>
  <si>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</si>
  <si>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</si>
  <si>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</si>
  <si>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</si>
  <si>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</si>
  <si>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</si>
  <si>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</si>
  <si>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</si>
  <si>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</si>
  <si>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</si>
  <si>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</si>
  <si>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</si>
  <si>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</si>
  <si>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</si>
  <si>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</si>
  <si>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</si>
  <si>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</si>
  <si>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</si>
  <si>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</si>
  <si>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</si>
  <si>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</si>
  <si>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</si>
  <si>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</si>
  <si>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</si>
  <si>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</si>
  <si>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</si>
  <si>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</si>
  <si>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</si>
  <si>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</si>
  <si>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</si>
  <si>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</si>
  <si>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</si>
  <si>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</si>
  <si>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</si>
  <si>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</si>
  <si>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</si>
  <si>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</si>
  <si>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</si>
  <si>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</si>
  <si>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</si>
  <si>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</si>
  <si>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</si>
  <si>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</si>
  <si>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</si>
  <si>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</si>
  <si>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</si>
  <si>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</si>
  <si>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</si>
  <si>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</si>
  <si>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</si>
  <si>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</si>
  <si>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</si>
  <si>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</si>
  <si>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</si>
  <si>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</si>
  <si>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</si>
  <si>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</si>
  <si>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</si>
  <si>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</si>
  <si>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</si>
  <si>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</si>
  <si>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</si>
  <si>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</si>
  <si>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</si>
  <si>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</si>
  <si>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</si>
  <si>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</si>
  <si>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</si>
  <si>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</si>
  <si>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</si>
  <si>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</si>
  <si>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</si>
  <si>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</si>
  <si>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</si>
  <si>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</si>
  <si>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</si>
  <si>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</si>
  <si>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</si>
  <si>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</si>
  <si>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</si>
  <si>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</si>
  <si>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</si>
  <si>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</si>
  <si>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</si>
  <si>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</si>
  <si>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</si>
  <si>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</si>
  <si>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</si>
  <si>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</si>
  <si>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</si>
  <si>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</si>
  <si>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</si>
  <si>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</si>
  <si>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</si>
  <si>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</si>
  <si>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</si>
  <si>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</si>
  <si>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</si>
  <si>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</si>
  <si>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</si>
  <si>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</si>
  <si>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</si>
  <si>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</si>
  <si>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</si>
  <si>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</si>
  <si>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</si>
  <si>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</si>
  <si>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</si>
  <si>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</si>
  <si>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</si>
  <si>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</si>
  <si>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</si>
  <si>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</si>
  <si>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</si>
  <si>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</si>
  <si>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</si>
  <si>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</si>
  <si>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</si>
  <si>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</si>
  <si>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</si>
  <si>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</si>
  <si>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</si>
  <si>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</si>
  <si>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</si>
  <si>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</si>
  <si>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</si>
  <si>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</si>
  <si>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</si>
  <si>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</si>
  <si>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</si>
  <si>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</si>
  <si>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</si>
  <si>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</si>
  <si>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</si>
  <si>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</si>
  <si>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</si>
  <si>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</si>
  <si>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</si>
  <si>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</si>
  <si>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</si>
  <si>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</si>
  <si>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</si>
  <si>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</si>
  <si>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</si>
  <si>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</si>
  <si>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</si>
  <si>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</si>
  <si>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</si>
  <si>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</si>
  <si>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</si>
  <si>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</si>
  <si>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</si>
  <si>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</si>
  <si>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</si>
  <si>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</si>
  <si>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</si>
  <si>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</si>
  <si>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</si>
  <si>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</si>
  <si>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</si>
  <si>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</si>
  <si>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</si>
  <si>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</si>
  <si>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</si>
  <si>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</si>
  <si>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</si>
  <si>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</si>
  <si>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</si>
  <si>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</si>
  <si>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</si>
  <si>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</si>
  <si>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</si>
  <si>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</si>
  <si>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</si>
  <si>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</si>
  <si>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</si>
  <si>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</si>
  <si>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</si>
  <si>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</si>
  <si>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</si>
  <si>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</si>
  <si>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</si>
  <si>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</si>
  <si>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</si>
  <si>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</si>
  <si>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</si>
  <si>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</si>
  <si>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</si>
  <si>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</si>
  <si>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</si>
  <si>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</si>
  <si>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</si>
  <si>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</si>
  <si>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</si>
  <si>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</si>
  <si>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</si>
  <si>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</si>
  <si>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</si>
  <si>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</si>
  <si>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</si>
  <si>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</si>
  <si>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</si>
  <si>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</si>
  <si>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</si>
  <si>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</si>
  <si>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</si>
  <si>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</si>
  <si>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</si>
  <si>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</si>
  <si>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</si>
  <si>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</si>
  <si>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</si>
  <si>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</si>
  <si>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</si>
  <si>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</si>
  <si>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</si>
  <si>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</si>
  <si>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</si>
  <si>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</si>
  <si>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</si>
  <si>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</si>
  <si>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</si>
  <si>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</si>
  <si>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</si>
  <si>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</si>
  <si>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</si>
  <si>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</si>
  <si>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</si>
  <si>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</si>
  <si>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</si>
  <si>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</si>
  <si>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</si>
  <si>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</si>
  <si>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</si>
  <si>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</si>
  <si>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</si>
  <si>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</si>
  <si>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</si>
  <si>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</si>
  <si>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</si>
  <si>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</si>
  <si>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</si>
  <si>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</si>
  <si>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</si>
  <si>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</si>
  <si>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</si>
  <si>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</si>
  <si>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</si>
  <si>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</si>
  <si>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</si>
  <si>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</si>
  <si>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</si>
  <si>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</si>
  <si>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</si>
  <si>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</si>
  <si>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</si>
  <si>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</si>
  <si>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</si>
  <si>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</si>
  <si>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</si>
  <si>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</si>
  <si>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</si>
  <si>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</si>
  <si>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</si>
  <si>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</si>
  <si>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</si>
  <si>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</si>
  <si>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</si>
  <si>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</si>
  <si>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</si>
  <si>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</si>
  <si>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</si>
  <si>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</si>
  <si>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</si>
  <si>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</si>
  <si>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</si>
  <si>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</si>
  <si>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</si>
  <si>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</si>
  <si>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</si>
  <si>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</si>
  <si>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</si>
  <si>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</si>
  <si>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</si>
  <si>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</si>
  <si>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</si>
  <si>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</si>
  <si>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</si>
  <si>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</si>
  <si>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</si>
  <si>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</si>
  <si>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</si>
  <si>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</si>
  <si>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</si>
  <si>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</si>
  <si>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</si>
  <si>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</si>
  <si>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</si>
  <si>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</si>
  <si>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</si>
  <si>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</si>
  <si>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</si>
  <si>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</si>
  <si>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</si>
  <si>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</si>
  <si>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</si>
  <si>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</si>
  <si>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</si>
  <si>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</si>
  <si>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</si>
  <si>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</si>
  <si>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</si>
  <si>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</si>
  <si>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</si>
  <si>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</si>
  <si>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</si>
  <si>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</si>
  <si>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</si>
  <si>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</si>
  <si>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</si>
  <si>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</si>
  <si>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</si>
  <si>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</si>
  <si>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</si>
  <si>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</si>
  <si>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</si>
  <si>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</si>
  <si>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</si>
  <si>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</si>
  <si>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</si>
  <si>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</si>
  <si>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</si>
  <si>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</si>
  <si>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</si>
  <si>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</si>
  <si>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</si>
  <si>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</si>
  <si>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</si>
  <si>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</si>
  <si>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</si>
  <si>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</si>
  <si>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</si>
  <si>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</si>
  <si>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</si>
  <si>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</si>
  <si>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</si>
  <si>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</si>
  <si>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</si>
  <si>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</si>
  <si>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</si>
  <si>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</si>
  <si>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</si>
  <si>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</si>
  <si>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</si>
  <si>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</si>
  <si>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</si>
  <si>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</si>
  <si>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</si>
  <si>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</si>
  <si>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</si>
  <si>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</si>
  <si>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</si>
  <si>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</si>
  <si>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</si>
  <si>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</si>
  <si>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</si>
  <si>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</si>
  <si>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</si>
  <si>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</si>
  <si>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</si>
  <si>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</si>
  <si>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</si>
  <si>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</si>
  <si>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</si>
  <si>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</si>
  <si>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</si>
  <si>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</si>
  <si>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</si>
  <si>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</si>
  <si>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</si>
  <si>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</si>
  <si>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</si>
  <si>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</si>
  <si>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</si>
  <si>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</si>
  <si>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</si>
  <si>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</si>
  <si>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</si>
  <si>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</si>
  <si>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</si>
  <si>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</si>
  <si>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</si>
  <si>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</si>
  <si>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</si>
  <si>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</si>
  <si>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</si>
  <si>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</si>
  <si>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</si>
  <si>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</si>
  <si>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</si>
  <si>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</si>
  <si>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</si>
  <si>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</si>
  <si>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</si>
  <si>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</si>
  <si>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</si>
  <si>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</si>
  <si>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</si>
  <si>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</si>
  <si>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</si>
  <si>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</si>
  <si>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</si>
  <si>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</si>
  <si>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</si>
  <si>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</si>
  <si>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</si>
  <si>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</si>
  <si>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</si>
  <si>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</si>
  <si>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</si>
  <si>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</si>
  <si>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</si>
  <si>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</si>
  <si>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</si>
  <si>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</si>
  <si>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</si>
  <si>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</si>
  <si>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</si>
  <si>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</si>
  <si>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</si>
  <si>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</si>
  <si>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</si>
  <si>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</si>
  <si>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</si>
  <si>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</si>
  <si>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</si>
  <si>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</si>
  <si>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</si>
  <si>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</si>
  <si>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</si>
  <si>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</si>
  <si>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</si>
  <si>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</si>
  <si>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</si>
  <si>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</si>
  <si>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</si>
  <si>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</si>
  <si>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</si>
  <si>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</si>
  <si>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</si>
  <si>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</si>
  <si>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</si>
  <si>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</si>
  <si>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</si>
  <si>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</si>
  <si>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</si>
  <si>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</si>
  <si>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</si>
  <si>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</si>
  <si>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</si>
  <si>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</si>
  <si>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</si>
  <si>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</si>
  <si>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</si>
  <si>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</si>
  <si>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</si>
  <si>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</si>
  <si>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</si>
  <si>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</si>
  <si>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</si>
  <si>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</si>
  <si>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</si>
  <si>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</si>
  <si>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</si>
  <si>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</si>
  <si>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</si>
  <si>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</si>
  <si>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</si>
  <si>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</si>
  <si>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</si>
  <si>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</si>
  <si>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</si>
  <si>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</si>
  <si>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</si>
  <si>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</si>
  <si>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</si>
  <si>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</si>
  <si>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</si>
  <si>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</si>
  <si>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</si>
  <si>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</si>
  <si>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</si>
  <si>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</si>
  <si>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</si>
  <si>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</si>
  <si>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</si>
  <si>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</si>
  <si>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</si>
  <si>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</si>
  <si>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</si>
  <si>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</si>
  <si>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</si>
  <si>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</si>
  <si>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</si>
  <si>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</si>
  <si>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</si>
  <si>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</si>
  <si>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</si>
  <si>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</si>
  <si>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</si>
  <si>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</si>
  <si>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</si>
  <si>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</si>
  <si>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</si>
  <si>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</si>
  <si>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</si>
  <si>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</si>
  <si>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</si>
  <si>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</si>
  <si>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</si>
  <si>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</si>
  <si>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</si>
  <si>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</si>
  <si>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</si>
  <si>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</si>
  <si>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</si>
  <si>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</si>
  <si>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</si>
  <si>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</si>
  <si>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</si>
  <si>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</si>
  <si>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</si>
  <si>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</si>
  <si>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</si>
  <si>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</si>
  <si>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</si>
  <si>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</si>
  <si>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</si>
  <si>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</si>
  <si>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</si>
  <si>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</si>
  <si>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</si>
  <si>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</si>
  <si>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</si>
  <si>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</si>
  <si>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</si>
  <si>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</si>
  <si>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</si>
  <si>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</si>
  <si>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</si>
  <si>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</si>
  <si>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</si>
  <si>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</si>
  <si>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</si>
  <si>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</si>
  <si>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</si>
  <si>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</si>
  <si>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</si>
  <si>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</si>
  <si>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</si>
  <si>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</si>
  <si>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</si>
  <si>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</si>
  <si>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</si>
  <si>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</si>
  <si>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</si>
  <si>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</si>
  <si>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</si>
  <si>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</si>
  <si>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</si>
  <si>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</si>
  <si>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</si>
  <si>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</si>
  <si>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</si>
  <si>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</si>
  <si>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</si>
  <si>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</si>
  <si>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</si>
  <si>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</si>
  <si>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</si>
  <si>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</si>
  <si>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</si>
  <si>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</si>
  <si>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</si>
  <si>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</si>
  <si>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</si>
  <si>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</si>
  <si>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</si>
  <si>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</si>
  <si>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</si>
  <si>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</si>
  <si>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</si>
  <si>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</si>
  <si>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</si>
  <si>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</si>
  <si>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</si>
  <si>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</si>
  <si>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</si>
  <si>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</si>
  <si>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</si>
  <si>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</si>
  <si>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</si>
  <si>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</si>
  <si>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</si>
  <si>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</si>
  <si>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</si>
  <si>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</si>
  <si>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</si>
  <si>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</si>
  <si>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</si>
  <si>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</si>
  <si>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</si>
  <si>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</si>
  <si>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</si>
  <si>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</si>
  <si>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</si>
  <si>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</si>
  <si>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</si>
  <si>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</si>
  <si>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</si>
  <si>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</si>
  <si>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</si>
  <si>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</si>
  <si>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</si>
  <si>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</si>
  <si>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</si>
  <si>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</si>
  <si>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</si>
  <si>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</si>
  <si>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</si>
  <si>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</si>
  <si>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</si>
  <si>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</si>
  <si>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</si>
  <si>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</si>
  <si>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</si>
  <si>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</si>
  <si>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</si>
  <si>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</si>
  <si>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</si>
  <si>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</si>
  <si>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</si>
  <si>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</si>
  <si>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</si>
  <si>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</si>
  <si>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</si>
  <si>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</si>
  <si>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</si>
  <si>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</si>
  <si>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</si>
  <si>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</si>
  <si>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</si>
  <si>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</si>
  <si>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</si>
  <si>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</si>
  <si>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</si>
  <si>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</si>
  <si>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</si>
  <si>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</si>
  <si>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</si>
  <si>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</si>
  <si>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</si>
  <si>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</si>
  <si>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</si>
  <si>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</si>
  <si>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</si>
  <si>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</si>
  <si>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</si>
  <si>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</si>
  <si>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</si>
  <si>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</si>
  <si>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</si>
  <si>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</si>
  <si>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</si>
  <si>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</si>
  <si>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</si>
  <si>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</si>
  <si>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</si>
  <si>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</si>
  <si>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</si>
  <si>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</si>
  <si>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</si>
  <si>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</si>
  <si>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</si>
  <si>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</si>
  <si>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</si>
  <si>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</si>
  <si>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</si>
  <si>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</si>
  <si>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</si>
  <si>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</si>
  <si>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</si>
  <si>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</si>
  <si>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</si>
  <si>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</si>
  <si>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</si>
  <si>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</si>
  <si>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</si>
  <si>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</si>
  <si>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</si>
  <si>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</si>
  <si>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</si>
  <si>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</si>
  <si>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</si>
  <si>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</si>
  <si>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</si>
  <si>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</si>
  <si>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</si>
  <si>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</si>
  <si>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</si>
  <si>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</si>
  <si>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</si>
  <si>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</si>
  <si>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</si>
  <si>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</si>
  <si>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</si>
  <si>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</si>
  <si>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</si>
  <si>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</si>
  <si>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</si>
  <si>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</si>
  <si>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</si>
  <si>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</si>
  <si>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</si>
  <si>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</si>
  <si>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</si>
  <si>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</si>
  <si>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</si>
  <si>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</si>
  <si>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</si>
  <si>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</si>
  <si>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</si>
  <si>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</si>
  <si>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</si>
  <si>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</si>
  <si>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</si>
  <si>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</si>
  <si>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</si>
  <si>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</si>
  <si>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</si>
  <si>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</si>
  <si>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</si>
  <si>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</si>
  <si>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</si>
  <si>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</si>
  <si>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</si>
  <si>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</si>
  <si>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</si>
  <si>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</si>
  <si>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</si>
  <si>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</si>
  <si>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</si>
  <si>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</si>
  <si>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</si>
  <si>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</si>
  <si>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</si>
  <si>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</si>
  <si>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</si>
  <si>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</si>
  <si>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</si>
  <si>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</si>
  <si>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</si>
  <si>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</si>
  <si>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</si>
  <si>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</si>
  <si>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</si>
  <si>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</si>
  <si>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</si>
  <si>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</si>
  <si>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</si>
  <si>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</si>
  <si>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</si>
  <si>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</si>
  <si>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</si>
  <si>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</si>
  <si>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</si>
  <si>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</si>
  <si>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</si>
  <si>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</si>
  <si>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</si>
  <si>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</si>
  <si>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</si>
  <si>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</si>
  <si>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</si>
  <si>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</si>
  <si>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</si>
  <si>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</si>
  <si>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</si>
  <si>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</si>
  <si>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</si>
  <si>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</si>
  <si>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</si>
  <si>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</si>
  <si>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</si>
  <si>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</si>
  <si>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</si>
  <si>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</si>
  <si>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</si>
  <si>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</si>
  <si>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</si>
  <si>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</si>
  <si>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</si>
  <si>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</si>
  <si>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</si>
  <si>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</si>
  <si>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</si>
  <si>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</si>
  <si>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</si>
  <si>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</si>
  <si>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</si>
  <si>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</si>
  <si>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</si>
  <si>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</si>
  <si>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</si>
  <si>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</si>
  <si>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</si>
  <si>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</si>
  <si>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</si>
  <si>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</si>
  <si>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</si>
  <si>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</si>
  <si>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</si>
  <si>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</si>
  <si>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</si>
  <si>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</si>
  <si>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</si>
  <si>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</si>
  <si>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</si>
  <si>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</si>
  <si>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</si>
  <si>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</si>
  <si>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</si>
  <si>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</si>
  <si>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</si>
  <si>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</si>
  <si>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</si>
  <si>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</si>
  <si>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</si>
  <si>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</si>
  <si>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</si>
  <si>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</si>
  <si>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</si>
  <si>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</si>
  <si>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</si>
  <si>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</si>
  <si>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</si>
  <si>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</si>
  <si>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</si>
  <si>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</si>
  <si>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</si>
  <si>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</si>
  <si>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</si>
  <si>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</si>
  <si>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</si>
  <si>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</si>
  <si>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</si>
  <si>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</si>
  <si>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</si>
  <si>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</si>
  <si>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</si>
  <si>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</si>
  <si>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</si>
  <si>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</si>
  <si>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</si>
  <si>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</si>
  <si>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</si>
  <si>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</si>
  <si>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</si>
  <si>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</si>
  <si>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</si>
  <si>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</si>
  <si>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</si>
  <si>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</si>
  <si>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</si>
  <si>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</si>
  <si>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</si>
  <si>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</si>
  <si>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</si>
  <si>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</si>
  <si>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</si>
  <si>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</si>
  <si>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</si>
  <si>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</si>
  <si>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</si>
  <si>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</si>
  <si>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</si>
  <si>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</si>
  <si>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</si>
  <si>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</si>
  <si>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</si>
  <si>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</si>
  <si>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</si>
  <si>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</si>
  <si>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</si>
  <si>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</si>
  <si>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</si>
  <si>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</si>
  <si>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</si>
  <si>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</si>
  <si>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</si>
  <si>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</si>
  <si>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</si>
  <si>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</si>
  <si>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</si>
  <si>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</si>
  <si>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</si>
  <si>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</si>
  <si>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</si>
  <si>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</si>
  <si>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</si>
  <si>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</si>
  <si>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</si>
  <si>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</si>
  <si>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</si>
  <si>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</si>
  <si>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</si>
  <si>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</si>
  <si>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</si>
  <si>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</si>
  <si>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</si>
  <si>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</si>
  <si>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</si>
  <si>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</si>
  <si>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</si>
  <si>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</si>
  <si>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</si>
  <si>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</si>
  <si>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</si>
  <si>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</si>
  <si>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</si>
  <si>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</si>
  <si>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</si>
  <si>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</si>
  <si>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</si>
  <si>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</si>
  <si>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</si>
  <si>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</si>
  <si>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</si>
  <si>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</si>
  <si>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</si>
  <si>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</si>
  <si>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</si>
  <si>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</si>
  <si>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</si>
  <si>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</si>
  <si>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</si>
  <si>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</si>
  <si>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</si>
  <si>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</si>
  <si>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</si>
  <si>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</si>
  <si>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</si>
  <si>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</si>
  <si>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</si>
  <si>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</si>
  <si>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</si>
  <si>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</si>
  <si>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</si>
  <si>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</si>
  <si>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</si>
  <si>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</si>
  <si>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</si>
  <si>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</si>
  <si>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</si>
  <si>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</si>
  <si>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</si>
  <si>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</si>
  <si>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</si>
  <si>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</si>
  <si>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</si>
  <si>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</si>
  <si>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</si>
  <si>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</si>
  <si>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</si>
  <si>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</si>
  <si>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</si>
  <si>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</si>
  <si>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</si>
  <si>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</si>
  <si>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</si>
  <si>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</si>
  <si>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</si>
  <si>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</si>
  <si>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</si>
  <si>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</si>
  <si>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</si>
  <si>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</si>
  <si>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</si>
  <si>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</si>
  <si>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</si>
  <si>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</si>
  <si>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</si>
  <si>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</si>
  <si>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</si>
  <si>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</si>
  <si>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</si>
  <si>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</si>
  <si>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</si>
  <si>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</si>
  <si>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</si>
  <si>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</si>
  <si>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</si>
  <si>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</si>
  <si>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</si>
  <si>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</si>
  <si>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</si>
  <si>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</si>
  <si>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</si>
  <si>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</si>
  <si>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</si>
  <si>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</si>
  <si>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</si>
  <si>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</si>
  <si>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</si>
  <si>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</si>
  <si>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</si>
  <si>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</si>
  <si>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</si>
  <si>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</si>
  <si>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</si>
  <si>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</si>
  <si>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</si>
  <si>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</si>
  <si>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</si>
  <si>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</si>
  <si>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</si>
  <si>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</si>
  <si>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</si>
  <si>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</si>
  <si>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</si>
  <si>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</si>
  <si>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</si>
  <si>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</si>
  <si>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</si>
  <si>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</si>
  <si>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</si>
  <si>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</si>
  <si>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</si>
  <si>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</si>
  <si>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</si>
  <si>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</si>
  <si>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</si>
  <si>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</si>
  <si>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</si>
  <si>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</si>
  <si>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</si>
  <si>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</si>
  <si>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</si>
  <si>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</si>
  <si>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</si>
  <si>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</si>
  <si>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</si>
  <si>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</si>
  <si>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</si>
  <si>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</si>
  <si>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</si>
  <si>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</si>
  <si>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</si>
  <si>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</si>
  <si>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</si>
  <si>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</si>
  <si>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</si>
  <si>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</si>
  <si>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</si>
  <si>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</si>
  <si>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</si>
  <si>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</si>
  <si>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</si>
  <si>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</si>
  <si>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</si>
  <si>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</si>
  <si>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</si>
  <si>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</si>
  <si>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</si>
  <si>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</si>
  <si>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</si>
  <si>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</si>
  <si>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</si>
  <si>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</si>
  <si>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</si>
  <si>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</si>
  <si>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</si>
  <si>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</si>
  <si>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</si>
  <si>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</si>
  <si>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</si>
  <si>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</si>
  <si>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</si>
  <si>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</si>
  <si>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</si>
  <si>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</si>
  <si>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</si>
  <si>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</si>
  <si>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</si>
  <si>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</si>
  <si>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</si>
  <si>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</si>
  <si>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</si>
  <si>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</si>
  <si>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</si>
  <si>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</si>
  <si>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</si>
  <si>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</si>
  <si>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</si>
  <si>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</si>
  <si>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</si>
  <si>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</si>
  <si>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</si>
  <si>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</si>
  <si>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</si>
  <si>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</si>
  <si>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</si>
  <si>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</si>
  <si>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</si>
  <si>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</si>
  <si>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</si>
  <si>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</si>
  <si>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</si>
  <si>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</si>
  <si>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</si>
  <si>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</si>
  <si>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</si>
  <si>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</si>
  <si>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</si>
  <si>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</si>
  <si>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</si>
  <si>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</si>
  <si>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</si>
  <si>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</si>
  <si>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</si>
  <si>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</si>
  <si>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</si>
  <si>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</si>
  <si>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</si>
  <si>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</si>
  <si>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</si>
  <si>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</si>
  <si>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</si>
  <si>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</si>
  <si>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</si>
  <si>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</si>
  <si>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</si>
  <si>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</si>
  <si>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</si>
  <si>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</si>
  <si>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</si>
  <si>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</si>
  <si>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</si>
  <si>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</si>
  <si>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</si>
  <si>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</si>
  <si>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</si>
  <si>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</si>
  <si>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</si>
  <si>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</si>
  <si>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</si>
  <si>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</si>
  <si>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</si>
  <si>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</si>
  <si>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</si>
  <si>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</si>
  <si>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</si>
  <si>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</si>
  <si>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</si>
  <si>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</si>
  <si>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</si>
  <si>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</si>
  <si>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</si>
  <si>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</si>
  <si>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</si>
  <si>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</si>
  <si>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</si>
  <si>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</si>
  <si>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</si>
  <si>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</si>
  <si>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</si>
  <si>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</si>
  <si>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</si>
  <si>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</si>
  <si>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</si>
  <si>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</si>
  <si>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</si>
  <si>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</si>
  <si>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</si>
  <si>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</si>
  <si>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</si>
  <si>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</si>
  <si>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</si>
  <si>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</si>
  <si>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</si>
  <si>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</si>
  <si>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</si>
  <si>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</si>
  <si>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</si>
  <si>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</si>
  <si>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</si>
  <si>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</si>
  <si>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</si>
  <si>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</si>
  <si>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</si>
  <si>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</si>
  <si>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</si>
  <si>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</si>
  <si>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</si>
  <si>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</si>
  <si>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</si>
  <si>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</si>
  <si>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</si>
  <si>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</si>
  <si>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</si>
  <si>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</si>
  <si>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</si>
  <si>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</si>
  <si>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</si>
  <si>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</si>
  <si>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</si>
  <si>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</si>
  <si>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</si>
  <si>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</si>
  <si>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</si>
  <si>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</si>
  <si>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</si>
  <si>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</si>
  <si>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</si>
  <si>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</si>
  <si>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</si>
  <si>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</si>
  <si>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</si>
  <si>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</si>
  <si>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</si>
  <si>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</si>
  <si>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</si>
  <si>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</si>
  <si>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</si>
  <si>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</si>
  <si>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</si>
  <si>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</si>
  <si>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</si>
  <si>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</si>
  <si>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</si>
  <si>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</si>
  <si>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</si>
  <si>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</si>
  <si>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</si>
  <si>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</si>
  <si>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</si>
  <si>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</si>
  <si>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</si>
  <si>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</si>
  <si>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</si>
  <si>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</si>
  <si>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</si>
  <si>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</si>
  <si>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</si>
  <si>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</si>
  <si>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</si>
  <si>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</si>
  <si>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</si>
  <si>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</si>
  <si>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</si>
  <si>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</si>
  <si>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</si>
  <si>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</si>
  <si>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</si>
  <si>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</si>
  <si>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</si>
  <si>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</si>
  <si>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</si>
  <si>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</si>
  <si>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</si>
  <si>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</si>
  <si>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</si>
  <si>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</si>
  <si>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</si>
  <si>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</si>
  <si>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</si>
  <si>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</si>
  <si>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</si>
  <si>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</si>
  <si>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</si>
  <si>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</si>
  <si>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</si>
  <si>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</si>
  <si>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</si>
  <si>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</si>
  <si>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</si>
  <si>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</si>
  <si>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</si>
  <si>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</si>
  <si>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</si>
  <si>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</si>
  <si>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</si>
  <si>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</si>
  <si>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</si>
  <si>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</si>
  <si>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</si>
  <si>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</si>
  <si>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</si>
  <si>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</si>
  <si>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</si>
  <si>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</si>
  <si>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</si>
  <si>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</si>
  <si>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</si>
  <si>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</si>
  <si>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</si>
  <si>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</si>
  <si>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</si>
  <si>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</si>
  <si>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</si>
  <si>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</si>
  <si>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</si>
  <si>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</si>
  <si>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</si>
  <si>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</si>
  <si>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</si>
  <si>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</si>
  <si>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</si>
  <si>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</si>
  <si>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</si>
  <si>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</si>
  <si>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</si>
  <si>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</si>
  <si>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</si>
  <si>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</si>
  <si>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</si>
  <si>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</si>
  <si>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</si>
  <si>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</si>
  <si>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</si>
  <si>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</si>
  <si>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</si>
  <si>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</si>
  <si>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</si>
  <si>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</si>
  <si>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</si>
  <si>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</si>
  <si>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</si>
  <si>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</si>
  <si>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</si>
  <si>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</si>
  <si>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</si>
  <si>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</si>
  <si>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</si>
  <si>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</si>
  <si>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</si>
  <si>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</si>
  <si>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</si>
  <si>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</si>
  <si>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</si>
  <si>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</si>
  <si>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</si>
  <si>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</si>
  <si>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</si>
  <si>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</si>
  <si>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</si>
  <si>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</si>
  <si>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</si>
  <si>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</si>
  <si>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</si>
  <si>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</si>
  <si>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</si>
  <si>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</si>
  <si>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</si>
  <si>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</si>
  <si>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</si>
  <si>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</si>
  <si>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</si>
  <si>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</si>
  <si>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</si>
  <si>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</si>
  <si>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</si>
  <si>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</si>
  <si>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</si>
  <si>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</si>
  <si>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</si>
  <si>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</si>
  <si>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</si>
  <si>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</si>
  <si>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</si>
  <si>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</si>
  <si>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</si>
  <si>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</si>
  <si>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</si>
  <si>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</si>
  <si>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</si>
  <si>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</si>
  <si>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</si>
  <si>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</si>
  <si>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</si>
  <si>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</si>
  <si>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</si>
  <si>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</si>
  <si>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</si>
  <si>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</si>
  <si>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</si>
  <si>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</si>
  <si>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</si>
  <si>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</si>
  <si>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</si>
  <si>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</si>
  <si>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</si>
  <si>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</si>
  <si>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</si>
  <si>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</si>
  <si>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</si>
  <si>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</si>
  <si>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</si>
  <si>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</si>
  <si>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</si>
  <si>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</si>
  <si>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</si>
  <si>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</si>
  <si>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</si>
  <si>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</si>
  <si>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</si>
  <si>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</si>
  <si>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</si>
  <si>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</si>
  <si>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</si>
  <si>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</si>
  <si>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</si>
  <si>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</si>
  <si>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</si>
  <si>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</si>
  <si>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</si>
  <si>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</si>
  <si>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</si>
  <si>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</si>
  <si>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</si>
  <si>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</si>
  <si>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</si>
  <si>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</si>
  <si>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</si>
  <si>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</si>
  <si>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</si>
  <si>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</si>
  <si>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</si>
  <si>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</si>
  <si>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</si>
  <si>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</si>
  <si>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</si>
  <si>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</si>
  <si>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</si>
  <si>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</si>
  <si>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</si>
  <si>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</si>
  <si>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</si>
  <si>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</si>
  <si>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</si>
  <si>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</si>
  <si>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</si>
  <si>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</si>
  <si>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</si>
  <si>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</si>
  <si>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</si>
  <si>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</si>
  <si>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</si>
  <si>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</si>
  <si>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</si>
  <si>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</si>
  <si>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</si>
  <si>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</si>
  <si>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</si>
  <si>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</si>
  <si>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</si>
  <si>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</si>
  <si>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</si>
  <si>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</si>
  <si>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</si>
  <si>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</si>
  <si>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</si>
  <si>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</si>
  <si>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</si>
  <si>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</si>
  <si>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</si>
  <si>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</si>
  <si>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</si>
  <si>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</si>
  <si>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</si>
  <si>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</si>
  <si>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</si>
  <si>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</si>
  <si>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</si>
  <si>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</si>
  <si>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</si>
  <si>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</si>
  <si>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</si>
  <si>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</si>
  <si>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</si>
  <si>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</si>
  <si>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</si>
  <si>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</si>
  <si>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</si>
  <si>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</si>
  <si>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</si>
  <si>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</si>
  <si>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</si>
  <si>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</si>
  <si>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</si>
  <si>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</si>
  <si>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</si>
  <si>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</si>
  <si>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</si>
  <si>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</si>
  <si>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</si>
  <si>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</si>
  <si>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</si>
  <si>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</si>
  <si>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</si>
  <si>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</si>
  <si>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</si>
  <si>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</si>
  <si>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</si>
  <si>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</si>
  <si>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</si>
  <si>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</si>
  <si>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</si>
  <si>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</si>
  <si>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</si>
  <si>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</si>
  <si>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</si>
  <si>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</si>
  <si>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</si>
  <si>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</si>
  <si>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</si>
  <si>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</si>
  <si>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</si>
  <si>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</si>
  <si>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</si>
  <si>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</si>
  <si>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</si>
  <si>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</si>
  <si>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</si>
  <si>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</si>
  <si>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</si>
  <si>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</si>
  <si>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</si>
  <si>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</si>
  <si>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</si>
  <si>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</si>
  <si>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</si>
  <si>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</si>
  <si>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</si>
  <si>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</si>
  <si>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</si>
  <si>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</si>
  <si>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</si>
  <si>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</si>
  <si>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</si>
  <si>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</si>
  <si>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</si>
  <si>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</si>
  <si>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</si>
  <si>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</si>
  <si>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</si>
  <si>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</si>
  <si>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</si>
  <si>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</si>
  <si>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</si>
  <si>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</si>
  <si>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</si>
  <si>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</si>
  <si>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</si>
  <si>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</si>
  <si>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</si>
  <si>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</si>
  <si>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</si>
  <si>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</si>
  <si>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</si>
  <si>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</si>
  <si>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</si>
  <si>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</si>
  <si>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</si>
  <si>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</si>
  <si>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</si>
  <si>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</si>
  <si>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</si>
  <si>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</si>
  <si>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</si>
  <si>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</si>
  <si>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</si>
  <si>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</si>
  <si>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</si>
  <si>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</si>
  <si>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</si>
  <si>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</si>
  <si>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</si>
  <si>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</si>
  <si>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</si>
  <si>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</si>
  <si>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</si>
  <si>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</si>
  <si>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</si>
  <si>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</si>
  <si>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</si>
  <si>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</si>
  <si>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</si>
  <si>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</si>
  <si>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</si>
  <si>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</si>
  <si>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</si>
  <si>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</si>
  <si>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</si>
  <si>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</si>
  <si>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</si>
  <si>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</si>
  <si>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</si>
  <si>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</si>
  <si>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</si>
  <si>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</si>
  <si>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</si>
  <si>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</si>
  <si>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</si>
  <si>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</si>
  <si>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</si>
  <si>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</si>
  <si>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</si>
  <si>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</si>
  <si>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</si>
  <si>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</si>
  <si>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</si>
  <si>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</si>
  <si>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</si>
  <si>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</si>
  <si>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</si>
  <si>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</si>
  <si>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</si>
  <si>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</si>
  <si>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</si>
  <si>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</si>
  <si>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</si>
  <si>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</si>
  <si>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</si>
  <si>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</si>
  <si>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</si>
  <si>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</si>
  <si>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</si>
  <si>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</si>
  <si>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</si>
  <si>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</si>
  <si>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</si>
  <si>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</si>
  <si>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</si>
  <si>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</si>
  <si>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</si>
  <si>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</si>
  <si>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</si>
  <si>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</si>
  <si>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</si>
  <si>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</si>
  <si>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</si>
  <si>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</si>
  <si>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</si>
  <si>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</si>
  <si>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</si>
  <si>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</si>
  <si>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</si>
  <si>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</si>
  <si>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</si>
  <si>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</si>
  <si>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</si>
  <si>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</si>
  <si>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</si>
  <si>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</si>
  <si>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</si>
  <si>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</si>
  <si>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</si>
  <si>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</si>
  <si>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</si>
  <si>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</si>
  <si>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</si>
  <si>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</si>
  <si>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</si>
  <si>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</si>
  <si>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</si>
  <si>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</si>
  <si>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</si>
  <si>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</si>
  <si>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</si>
  <si>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</si>
  <si>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</si>
  <si>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</si>
  <si>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</si>
  <si>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</si>
  <si>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</si>
  <si>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</si>
  <si>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</si>
  <si>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</si>
  <si>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</si>
  <si>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</si>
  <si>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</si>
  <si>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</si>
  <si>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</si>
  <si>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</si>
  <si>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</si>
  <si>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</si>
  <si>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</si>
  <si>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</si>
  <si>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</si>
  <si>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</si>
  <si>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</si>
  <si>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</si>
  <si>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</si>
  <si>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</si>
  <si>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</si>
  <si>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</si>
  <si>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</si>
  <si>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</si>
  <si>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</si>
  <si>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</si>
  <si>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</si>
  <si>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</si>
  <si>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</si>
  <si>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</si>
  <si>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</si>
  <si>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</si>
  <si>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</si>
  <si>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</si>
  <si>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</si>
  <si>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</si>
  <si>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</si>
  <si>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</si>
  <si>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</si>
  <si>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</si>
  <si>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</si>
  <si>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</si>
  <si>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</si>
  <si>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</si>
  <si>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</si>
  <si>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</si>
  <si>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</si>
  <si>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</si>
  <si>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</si>
  <si>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</si>
  <si>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</si>
  <si>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</si>
  <si>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</si>
  <si>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</si>
  <si>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</si>
  <si>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</si>
  <si>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</si>
  <si>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</si>
  <si>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</si>
  <si>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</si>
  <si>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</si>
  <si>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</si>
  <si>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</si>
  <si>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</si>
  <si>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</si>
  <si>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</si>
  <si>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</si>
  <si>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</si>
  <si>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</si>
  <si>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</si>
  <si>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</si>
  <si>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</si>
  <si>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</si>
  <si>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</si>
  <si>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</si>
  <si>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</si>
  <si>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</si>
  <si>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</si>
  <si>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</si>
  <si>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</si>
  <si>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</si>
  <si>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</si>
  <si>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</si>
  <si>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</si>
  <si>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</si>
  <si>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</si>
  <si>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</si>
  <si>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</si>
  <si>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</si>
  <si>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</si>
  <si>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</si>
  <si>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</si>
  <si>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</si>
  <si>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</si>
  <si>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</si>
  <si>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</si>
  <si>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</si>
  <si>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</si>
  <si>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</si>
  <si>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</si>
  <si>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</si>
  <si>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</si>
  <si>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</si>
  <si>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</si>
  <si>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</si>
  <si>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</si>
  <si>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</si>
  <si>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</si>
  <si>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</si>
  <si>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</si>
  <si>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</si>
  <si>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</si>
  <si>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</si>
  <si>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</si>
  <si>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</si>
  <si>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</si>
  <si>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</si>
  <si>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</si>
  <si>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</si>
  <si>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</si>
  <si>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</si>
  <si>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</si>
  <si>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</si>
  <si>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</si>
  <si>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</si>
  <si>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</si>
  <si>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</si>
  <si>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</si>
  <si>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</si>
  <si>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</si>
  <si>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</si>
  <si>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</si>
  <si>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</si>
  <si>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</si>
  <si>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</si>
  <si>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</si>
  <si>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</si>
  <si>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</si>
  <si>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</si>
  <si>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</si>
  <si>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</si>
  <si>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</si>
  <si>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</si>
  <si>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</si>
  <si>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</si>
  <si>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</si>
  <si>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</si>
  <si>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</si>
  <si>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</si>
  <si>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</si>
  <si>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</si>
  <si>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</si>
  <si>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</si>
  <si>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</si>
  <si>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</si>
  <si>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</si>
  <si>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</si>
  <si>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</si>
  <si>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</si>
  <si>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</si>
  <si>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</si>
  <si>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</si>
  <si>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</si>
  <si>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</si>
  <si>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</si>
  <si>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</si>
  <si>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</si>
  <si>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</si>
  <si>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</si>
  <si>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</si>
  <si>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</si>
  <si>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</si>
  <si>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</si>
  <si>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</si>
  <si>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</si>
  <si>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</si>
  <si>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</si>
  <si>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</si>
  <si>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</si>
  <si>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</si>
  <si>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</si>
  <si>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</si>
  <si>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</si>
  <si>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</si>
  <si>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</si>
  <si>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</si>
  <si>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</si>
  <si>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</si>
  <si>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</si>
  <si>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</si>
  <si>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</si>
  <si>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</si>
  <si>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</si>
  <si>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</si>
  <si>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</si>
  <si>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</si>
  <si>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</si>
  <si>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</si>
  <si>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</si>
  <si>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</si>
  <si>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</si>
  <si>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</si>
  <si>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</si>
  <si>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</si>
  <si>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</si>
  <si>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</si>
  <si>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</si>
  <si>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</si>
  <si>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</si>
  <si>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</si>
  <si>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</si>
  <si>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</si>
  <si>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</si>
  <si>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</si>
  <si>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</si>
  <si>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</si>
  <si>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</si>
  <si>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</si>
  <si>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</si>
  <si>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</si>
  <si>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</si>
  <si>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</si>
  <si>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</si>
  <si>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</si>
  <si>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</si>
  <si>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</si>
  <si>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</si>
  <si>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</si>
  <si>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</si>
  <si>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</si>
  <si>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</si>
  <si>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</si>
  <si>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</si>
  <si>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</si>
  <si>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</si>
  <si>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</si>
  <si>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</si>
  <si>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</si>
  <si>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</si>
  <si>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</si>
  <si>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</si>
  <si>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</si>
  <si>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</si>
  <si>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</si>
  <si>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</si>
  <si>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</si>
  <si>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</si>
  <si>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</si>
  <si>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</si>
  <si>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</si>
  <si>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</si>
  <si>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</si>
  <si>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</si>
  <si>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</si>
  <si>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</si>
  <si>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</si>
  <si>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</si>
  <si>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</si>
  <si>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</si>
  <si>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</si>
  <si>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</si>
  <si>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</si>
  <si>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</si>
  <si>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</si>
  <si>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</si>
  <si>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</si>
  <si>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</si>
  <si>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</si>
  <si>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</si>
  <si>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</si>
  <si>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</si>
  <si>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</si>
  <si>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</si>
  <si>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</si>
  <si>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</si>
  <si>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</si>
  <si>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</si>
  <si>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</si>
  <si>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</si>
  <si>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</si>
  <si>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</si>
  <si>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</si>
  <si>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</si>
  <si>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</si>
  <si>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</si>
  <si>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</si>
  <si>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</si>
  <si>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</si>
  <si>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</si>
  <si>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</si>
  <si>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</si>
  <si>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</si>
  <si>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</si>
  <si>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</si>
  <si>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</si>
  <si>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</si>
  <si>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</si>
  <si>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</si>
  <si>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</si>
  <si>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</si>
  <si>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</si>
  <si>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</si>
  <si>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</si>
  <si>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</si>
  <si>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</si>
  <si>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</si>
  <si>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</si>
  <si>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</si>
  <si>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</si>
  <si>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</si>
  <si>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</si>
  <si>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</si>
  <si>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</si>
  <si>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</si>
  <si>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</si>
  <si>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</si>
  <si>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</si>
  <si>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</si>
  <si>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</si>
  <si>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</si>
  <si>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</si>
  <si>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</si>
  <si>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</si>
  <si>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</si>
  <si>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</si>
  <si>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</si>
  <si>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</si>
  <si>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</si>
  <si>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</si>
  <si>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</si>
  <si>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</si>
  <si>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</si>
  <si>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</si>
  <si>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</si>
  <si>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</si>
  <si>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</si>
  <si>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</si>
  <si>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</si>
  <si>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</si>
  <si>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</si>
  <si>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</si>
  <si>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</si>
  <si>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</si>
  <si>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</si>
  <si>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</si>
  <si>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</si>
  <si>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</si>
  <si>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</si>
  <si>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</si>
  <si>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</si>
  <si>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</si>
  <si>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</si>
  <si>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</si>
  <si>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</si>
  <si>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</si>
  <si>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</si>
  <si>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</si>
  <si>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</si>
  <si>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</si>
  <si>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</si>
  <si>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</si>
  <si>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</si>
  <si>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</si>
  <si>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</si>
  <si>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</si>
  <si>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</si>
  <si>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</si>
  <si>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</si>
  <si>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</si>
  <si>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</si>
  <si>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</si>
  <si>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</si>
  <si>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</si>
  <si>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</si>
  <si>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</si>
  <si>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</si>
  <si>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</si>
  <si>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</si>
  <si>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</si>
  <si>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</si>
  <si>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</si>
  <si>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</si>
  <si>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</si>
  <si>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</si>
  <si>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</si>
  <si>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</si>
  <si>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</si>
  <si>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</si>
  <si>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</si>
  <si>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</si>
  <si>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</si>
  <si>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</si>
  <si>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</si>
  <si>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</si>
  <si>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</si>
  <si>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</si>
  <si>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</si>
  <si>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</si>
  <si>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</si>
  <si>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</si>
  <si>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</si>
  <si>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</si>
  <si>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</si>
  <si>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</si>
  <si>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</si>
  <si>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</si>
  <si>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</si>
  <si>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</si>
  <si>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</si>
  <si>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</si>
  <si>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</si>
  <si>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</si>
  <si>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</si>
  <si>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</si>
  <si>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</si>
  <si>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</si>
  <si>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</si>
  <si>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</si>
  <si>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</si>
  <si>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</si>
  <si>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</si>
  <si>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</si>
  <si>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</si>
  <si>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</si>
  <si>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</si>
  <si>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</si>
  <si>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</si>
  <si>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</si>
  <si>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</si>
  <si>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</si>
  <si>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</si>
  <si>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</si>
  <si>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</si>
  <si>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</si>
  <si>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</si>
  <si>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</si>
  <si>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</si>
  <si>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</si>
  <si>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</si>
  <si>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</si>
  <si>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</si>
  <si>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</si>
  <si>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</si>
  <si>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</si>
  <si>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</si>
  <si>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</si>
  <si>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</si>
  <si>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</si>
  <si>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</si>
  <si>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</si>
  <si>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</si>
  <si>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</si>
  <si>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</si>
  <si>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</si>
  <si>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</si>
  <si>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</si>
  <si>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</si>
  <si>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</si>
  <si>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</si>
  <si>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</si>
  <si>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</si>
  <si>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</si>
  <si>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</si>
  <si>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</si>
  <si>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</si>
  <si>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</si>
  <si>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</si>
  <si>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</si>
  <si>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</si>
  <si>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</si>
  <si>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</si>
  <si>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</si>
  <si>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</si>
  <si>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</si>
  <si>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</si>
  <si>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</si>
  <si>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</si>
  <si>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</si>
  <si>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</si>
  <si>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</si>
  <si>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</si>
  <si>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</si>
  <si>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</si>
  <si>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</si>
  <si>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</si>
  <si>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</si>
  <si>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</si>
  <si>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</si>
  <si>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</si>
  <si>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</si>
  <si>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</si>
  <si>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</si>
  <si>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</si>
  <si>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</si>
  <si>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</si>
  <si>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</si>
  <si>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</si>
  <si>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</si>
  <si>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</si>
  <si>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</si>
  <si>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</si>
  <si>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</si>
  <si>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</si>
  <si>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</si>
  <si>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</si>
  <si>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</si>
  <si>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</si>
  <si>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</si>
  <si>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</si>
  <si>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</si>
  <si>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</si>
  <si>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</si>
  <si>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</si>
  <si>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</si>
  <si>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</si>
  <si>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</si>
  <si>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</si>
  <si>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</si>
  <si>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</si>
  <si>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</si>
  <si>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</si>
  <si>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</si>
  <si>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</si>
  <si>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</si>
  <si>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</si>
  <si>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</si>
  <si>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</si>
  <si>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</si>
  <si>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</si>
  <si>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</si>
  <si>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</si>
  <si>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</si>
  <si>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</si>
  <si>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</si>
  <si>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</si>
  <si>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</si>
  <si>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</si>
  <si>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</si>
  <si>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</si>
  <si>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</si>
  <si>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</si>
  <si>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</si>
  <si>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</si>
  <si>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</si>
  <si>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</si>
  <si>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</si>
  <si>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</si>
  <si>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</si>
  <si>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</si>
  <si>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</si>
  <si>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</si>
  <si>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</si>
  <si>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</si>
  <si>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</si>
  <si>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</si>
  <si>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</si>
  <si>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</si>
  <si>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</si>
  <si>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</si>
  <si>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</si>
  <si>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</si>
  <si>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</si>
  <si>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</si>
  <si>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</si>
  <si>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</si>
  <si>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</si>
  <si>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</si>
  <si>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</si>
  <si>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</si>
  <si>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</si>
  <si>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</si>
  <si>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</si>
  <si>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</si>
  <si>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</si>
  <si>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</si>
  <si>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</si>
  <si>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</si>
  <si>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</si>
  <si>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</si>
  <si>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</si>
  <si>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</si>
  <si>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</si>
  <si>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</si>
  <si>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</si>
  <si>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</si>
  <si>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</si>
  <si>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</si>
  <si>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</si>
  <si>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</si>
  <si>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</si>
  <si>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</si>
  <si>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</si>
  <si>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</si>
  <si>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</si>
  <si>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</si>
  <si>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</si>
  <si>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</si>
  <si>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</si>
  <si>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</si>
  <si>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</si>
  <si>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</si>
  <si>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</si>
  <si>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</si>
  <si>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</si>
  <si>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</si>
  <si>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</si>
  <si>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</si>
  <si>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</si>
  <si>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</si>
  <si>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</si>
  <si>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</si>
  <si>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</si>
  <si>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</si>
  <si>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</si>
  <si>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</si>
  <si>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</si>
  <si>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</si>
  <si>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</si>
  <si>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</si>
  <si>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</si>
  <si>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</si>
  <si>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</si>
  <si>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</si>
  <si>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</si>
  <si>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</si>
  <si>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</si>
  <si>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</si>
  <si>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</si>
  <si>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</si>
  <si>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</si>
  <si>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</si>
  <si>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</si>
  <si>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</si>
  <si>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</si>
  <si>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</si>
  <si>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</si>
  <si>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</si>
  <si>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</si>
  <si>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</si>
  <si>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</si>
  <si>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</si>
  <si>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</si>
  <si>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</si>
  <si>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</si>
  <si>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</si>
  <si>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</si>
  <si>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</si>
  <si>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</si>
  <si>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</si>
  <si>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</si>
  <si>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</si>
  <si>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</si>
  <si>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</si>
  <si>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</si>
  <si>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</si>
  <si>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</si>
  <si>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</si>
  <si>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</si>
  <si>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</si>
  <si>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</si>
  <si>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</si>
  <si>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</si>
  <si>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</si>
  <si>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</si>
  <si>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</si>
  <si>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</si>
  <si>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</si>
  <si>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</si>
  <si>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</si>
  <si>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</si>
  <si>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</si>
  <si>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</si>
  <si>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</si>
  <si>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</si>
  <si>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</si>
  <si>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</si>
  <si>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</si>
  <si>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</si>
  <si>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</si>
  <si>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</si>
  <si>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</si>
  <si>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</si>
  <si>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</si>
  <si>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</si>
  <si>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</si>
  <si>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</si>
  <si>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</si>
  <si>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</si>
  <si>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</si>
  <si>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</si>
  <si>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</si>
  <si>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</si>
  <si>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</si>
  <si>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</si>
  <si>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</si>
  <si>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</si>
  <si>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</si>
  <si>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</si>
  <si>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</si>
  <si>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</si>
  <si>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</si>
  <si>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</si>
  <si>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</si>
  <si>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</si>
  <si>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</si>
  <si>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</si>
  <si>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</si>
  <si>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</si>
  <si>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</si>
  <si>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</si>
  <si>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</si>
  <si>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</si>
  <si>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</si>
  <si>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</si>
  <si>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</si>
  <si>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</si>
  <si>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</si>
  <si>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</si>
  <si>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</si>
  <si>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</si>
  <si>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</si>
  <si>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</si>
  <si>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</si>
  <si>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</si>
  <si>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</si>
  <si>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</si>
  <si>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</si>
  <si>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</si>
  <si>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</si>
  <si>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</si>
  <si>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</si>
  <si>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</si>
  <si>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</si>
  <si>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</si>
  <si>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</si>
  <si>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</si>
  <si>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</si>
  <si>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</si>
  <si>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</si>
  <si>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</si>
  <si>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</si>
  <si>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</si>
  <si>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</si>
  <si>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</si>
  <si>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</si>
  <si>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</si>
  <si>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</si>
  <si>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</si>
  <si>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</si>
  <si>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</si>
  <si>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</si>
  <si>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</si>
  <si>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</si>
  <si>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</si>
  <si>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</si>
  <si>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</si>
  <si>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</si>
  <si>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</si>
  <si>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</si>
  <si>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</si>
  <si>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</si>
  <si>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</si>
  <si>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</si>
  <si>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</si>
  <si>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</si>
  <si>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</si>
  <si>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</si>
  <si>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</si>
  <si>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</si>
  <si>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</si>
  <si>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</si>
  <si>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</si>
  <si>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</si>
  <si>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</si>
  <si>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</si>
  <si>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</si>
  <si>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</si>
  <si>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</si>
  <si>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</si>
  <si>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</si>
  <si>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</si>
  <si>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</si>
  <si>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</si>
  <si>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</si>
  <si>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</si>
  <si>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</si>
  <si>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</si>
  <si>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</si>
  <si>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</si>
  <si>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</si>
  <si>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</si>
  <si>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</si>
  <si>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</si>
  <si>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</si>
  <si>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</si>
  <si>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</si>
  <si>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</si>
  <si>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</si>
  <si>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</si>
  <si>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</si>
  <si>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</si>
  <si>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</si>
  <si>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</si>
  <si>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</si>
  <si>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</si>
  <si>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</si>
  <si>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</si>
  <si>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</si>
  <si>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</si>
  <si>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</si>
  <si>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</si>
  <si>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</si>
  <si>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</si>
  <si>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</si>
  <si>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</si>
  <si>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</si>
  <si>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</si>
  <si>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</si>
  <si>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</si>
  <si>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</si>
  <si>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</si>
  <si>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</si>
  <si>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</si>
  <si>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</si>
  <si>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</si>
  <si>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</si>
  <si>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</si>
  <si>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</si>
  <si>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</si>
  <si>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</si>
  <si>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</si>
  <si>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</si>
  <si>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</si>
  <si>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</si>
  <si>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</si>
  <si>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</si>
  <si>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</si>
  <si>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</si>
  <si>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</si>
  <si>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</si>
  <si>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</si>
  <si>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</si>
  <si>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</si>
  <si>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</si>
  <si>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</si>
  <si>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</si>
  <si>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</si>
  <si>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</si>
  <si>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</si>
  <si>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</si>
  <si>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</si>
  <si>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</si>
  <si>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</si>
  <si>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</si>
  <si>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</si>
  <si>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</si>
  <si>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</si>
  <si>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</si>
  <si>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</si>
  <si>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</si>
  <si>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</si>
  <si>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</si>
  <si>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</si>
  <si>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</si>
  <si>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</si>
  <si>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</si>
  <si>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</si>
  <si>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</si>
  <si>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</si>
  <si>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</si>
  <si>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</si>
  <si>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</si>
  <si>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</si>
  <si>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</si>
  <si>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</si>
  <si>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</si>
  <si>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</si>
  <si>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</si>
  <si>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</si>
  <si>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</si>
  <si>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</si>
  <si>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</si>
  <si>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</si>
  <si>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</si>
  <si>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</si>
  <si>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</si>
  <si>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</si>
  <si>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</si>
  <si>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</si>
  <si>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</si>
  <si>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</si>
  <si>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</si>
  <si>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</si>
  <si>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</si>
  <si>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</si>
  <si>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</si>
  <si>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</si>
  <si>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</si>
  <si>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</si>
  <si>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</si>
  <si>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</si>
  <si>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</si>
  <si>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</si>
  <si>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</si>
  <si>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</si>
  <si>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</si>
  <si>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</si>
  <si>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</si>
  <si>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</si>
  <si>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</si>
  <si>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</si>
  <si>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</si>
  <si>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</si>
  <si>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</si>
  <si>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</si>
  <si>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</si>
  <si>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</si>
  <si>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</si>
  <si>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</si>
  <si>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</si>
  <si>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</si>
  <si>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</si>
  <si>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</si>
  <si>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</si>
  <si>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</si>
  <si>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</si>
  <si>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</si>
  <si>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</si>
  <si>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</si>
  <si>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</si>
  <si>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</si>
  <si>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</si>
  <si>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</si>
  <si>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</si>
  <si>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</si>
  <si>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</si>
  <si>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</si>
  <si>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</si>
  <si>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</si>
  <si>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</si>
  <si>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</si>
  <si>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</si>
  <si>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</si>
  <si>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</si>
  <si>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</si>
  <si>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</si>
  <si>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</si>
  <si>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</si>
  <si>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</si>
  <si>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</si>
  <si>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</si>
  <si>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</si>
  <si>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</si>
  <si>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</si>
  <si>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</si>
  <si>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</si>
  <si>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</si>
  <si>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</si>
  <si>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</si>
  <si>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</si>
  <si>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</si>
  <si>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</si>
  <si>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</si>
  <si>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</si>
  <si>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</si>
  <si>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</si>
  <si>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</si>
  <si>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</si>
  <si>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</si>
  <si>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</si>
  <si>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</si>
  <si>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</si>
  <si>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</si>
  <si>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</si>
  <si>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</si>
  <si>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</si>
  <si>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</si>
  <si>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</si>
  <si>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</si>
  <si>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</si>
  <si>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</si>
  <si>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</si>
  <si>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</si>
  <si>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</si>
  <si>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</si>
  <si>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</si>
  <si>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</si>
  <si>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</si>
  <si>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</si>
  <si>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</si>
  <si>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</si>
  <si>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</si>
  <si>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</si>
  <si>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</si>
  <si>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</si>
  <si>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</si>
  <si>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</si>
  <si>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</si>
  <si>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</si>
  <si>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</si>
  <si>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</si>
  <si>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</si>
  <si>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</si>
  <si>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</si>
  <si>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</si>
  <si>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</si>
  <si>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</si>
  <si>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</si>
  <si>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</si>
  <si>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</si>
  <si>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</si>
  <si>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</si>
  <si>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</si>
  <si>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</si>
  <si>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</si>
  <si>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</si>
  <si>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</si>
  <si>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</si>
  <si>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</si>
  <si>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</si>
  <si>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</si>
  <si>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</si>
  <si>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</si>
  <si>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</si>
  <si>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</si>
  <si>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</si>
  <si>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</si>
  <si>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</si>
  <si>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</si>
  <si>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</si>
  <si>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</si>
  <si>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</si>
  <si>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</si>
  <si>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</si>
  <si>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</si>
  <si>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</si>
  <si>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</si>
  <si>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</si>
  <si>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</si>
  <si>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</si>
  <si>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</si>
  <si>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</si>
  <si>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</si>
  <si>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</si>
  <si>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</si>
  <si>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</si>
  <si>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</si>
  <si>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</si>
  <si>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</si>
  <si>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</si>
  <si>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</si>
  <si>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</si>
  <si>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</si>
  <si>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</si>
  <si>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</si>
  <si>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</si>
  <si>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</si>
  <si>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</si>
  <si>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</si>
  <si>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</si>
  <si>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</si>
  <si>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</si>
  <si>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</si>
  <si>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</si>
  <si>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</si>
  <si>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</si>
  <si>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</si>
  <si>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</si>
  <si>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</si>
  <si>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</si>
  <si>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</si>
  <si>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</si>
  <si>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</si>
  <si>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</si>
  <si>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</si>
  <si>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</si>
  <si>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</si>
  <si>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</si>
  <si>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</si>
  <si>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</si>
  <si>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</si>
  <si>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</si>
  <si>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</si>
  <si>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</si>
  <si>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</si>
  <si>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</si>
  <si>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</si>
  <si>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</si>
  <si>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</si>
  <si>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</si>
  <si>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</si>
  <si>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</si>
  <si>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</si>
  <si>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</si>
  <si>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</si>
  <si>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</si>
  <si>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</si>
  <si>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</si>
  <si>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</si>
  <si>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</si>
  <si>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</si>
  <si>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</si>
  <si>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</si>
  <si>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</si>
  <si>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</si>
  <si>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</si>
  <si>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</si>
  <si>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</si>
  <si>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</si>
  <si>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</si>
  <si>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</si>
  <si>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</si>
  <si>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</si>
  <si>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</si>
  <si>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</si>
  <si>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</si>
  <si>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</si>
  <si>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</si>
  <si>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</si>
  <si>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</si>
  <si>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</si>
  <si>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</si>
  <si>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</si>
  <si>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</si>
  <si>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</si>
  <si>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</si>
  <si>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</si>
  <si>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</si>
  <si>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</si>
  <si>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</si>
  <si>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</si>
  <si>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</si>
  <si>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</si>
  <si>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</si>
  <si>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</si>
  <si>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</si>
  <si>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</si>
  <si>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</si>
  <si>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</si>
  <si>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</si>
  <si>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</si>
  <si>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</si>
  <si>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</si>
  <si>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</si>
  <si>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</si>
  <si>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</si>
  <si>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</si>
  <si>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</si>
  <si>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</si>
  <si>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</si>
  <si>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</si>
  <si>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</si>
  <si>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</si>
  <si>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</si>
  <si>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</si>
  <si>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</si>
  <si>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</si>
  <si>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</si>
  <si>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</si>
  <si>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</si>
  <si>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</si>
  <si>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</si>
  <si>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</si>
  <si>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</si>
  <si>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</si>
  <si>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</si>
  <si>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</si>
  <si>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</si>
  <si>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</si>
  <si>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</si>
  <si>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</si>
  <si>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</si>
  <si>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</si>
  <si>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</si>
  <si>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</si>
  <si>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</si>
  <si>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</si>
  <si>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</si>
  <si>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</si>
  <si>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</si>
  <si>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</si>
  <si>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</si>
  <si>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</si>
  <si>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</si>
  <si>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</si>
  <si>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</si>
  <si>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</si>
  <si>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</si>
  <si>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</si>
  <si>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</si>
  <si>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</si>
  <si>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</si>
  <si>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</si>
  <si>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</si>
  <si>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</si>
  <si>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</si>
  <si>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</si>
  <si>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</si>
  <si>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</si>
  <si>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</si>
  <si>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</si>
  <si>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</si>
  <si>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</si>
  <si>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</si>
  <si>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</si>
  <si>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</si>
  <si>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</si>
  <si>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</si>
  <si>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</si>
  <si>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</si>
  <si>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</si>
  <si>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</si>
  <si>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</si>
  <si>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</si>
  <si>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</si>
  <si>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</si>
  <si>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</si>
  <si>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</si>
  <si>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</si>
  <si>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</si>
  <si>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</si>
  <si>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</si>
  <si>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</si>
  <si>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</si>
  <si>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</si>
  <si>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</si>
  <si>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</si>
  <si>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</si>
  <si>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</si>
  <si>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</si>
  <si>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</si>
  <si>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</si>
  <si>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</si>
  <si>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</si>
  <si>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</si>
  <si>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</si>
  <si>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</si>
  <si>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</si>
  <si>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</si>
  <si>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</si>
  <si>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</si>
  <si>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</si>
  <si>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</si>
  <si>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</si>
  <si>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</si>
  <si>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</si>
  <si>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</si>
  <si>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</si>
  <si>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</si>
  <si>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</si>
  <si>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</si>
  <si>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</si>
  <si>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</si>
  <si>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</si>
  <si>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</si>
  <si>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</si>
  <si>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</si>
  <si>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</si>
  <si>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</si>
  <si>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</si>
  <si>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</si>
  <si>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</si>
  <si>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</si>
  <si>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</si>
  <si>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</si>
  <si>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</si>
  <si>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</si>
  <si>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</si>
  <si>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</si>
  <si>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</si>
  <si>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</si>
  <si>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</si>
  <si>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</si>
  <si>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</si>
  <si>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</si>
  <si>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</si>
  <si>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</si>
  <si>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</si>
  <si>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</si>
  <si>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</si>
  <si>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</si>
  <si>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</si>
  <si>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</si>
  <si>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</si>
  <si>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</si>
  <si>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</si>
  <si>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</si>
  <si>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</si>
  <si>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</si>
  <si>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</si>
  <si>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</si>
  <si>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</si>
  <si>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</si>
  <si>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</si>
  <si>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</si>
  <si>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</si>
  <si>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</si>
  <si>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</si>
  <si>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</si>
  <si>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</si>
  <si>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</si>
  <si>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</si>
  <si>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</si>
  <si>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</si>
  <si>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</si>
  <si>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</si>
  <si>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</si>
  <si>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</si>
  <si>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</si>
  <si>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</si>
  <si>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</si>
  <si>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</si>
  <si>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</si>
  <si>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</si>
  <si>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</si>
  <si>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</si>
  <si>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</si>
  <si>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</si>
  <si>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</si>
  <si>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</si>
  <si>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</si>
  <si>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</si>
  <si>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</si>
  <si>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</si>
  <si>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</si>
  <si>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</si>
  <si>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</si>
  <si>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</si>
  <si>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</si>
  <si>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</si>
  <si>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</si>
  <si>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</si>
  <si>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</si>
  <si>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</si>
  <si>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</si>
  <si>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</si>
  <si>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</si>
  <si>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</si>
  <si>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</si>
  <si>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</si>
  <si>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</si>
  <si>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</si>
  <si>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</si>
  <si>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</si>
  <si>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</si>
  <si>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</si>
  <si>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</si>
  <si>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</si>
  <si>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</si>
  <si>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</si>
  <si>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</si>
  <si>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</si>
  <si>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</si>
  <si>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</si>
  <si>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</si>
  <si>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</si>
  <si>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</si>
  <si>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</si>
  <si>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</si>
  <si>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</si>
  <si>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</si>
  <si>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</si>
  <si>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</si>
  <si>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</si>
  <si>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</si>
  <si>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</si>
  <si>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</si>
  <si>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</si>
  <si>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</si>
  <si>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</si>
  <si>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</si>
  <si>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</si>
  <si>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</si>
  <si>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</si>
  <si>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</si>
  <si>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</si>
  <si>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</si>
  <si>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</si>
  <si>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</si>
  <si>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</si>
  <si>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</si>
  <si>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</si>
  <si>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</si>
  <si>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</si>
  <si>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</si>
  <si>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</si>
  <si>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</si>
  <si>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</si>
  <si>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</si>
  <si>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</si>
  <si>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</si>
  <si>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</si>
  <si>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</si>
  <si>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</si>
  <si>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</si>
  <si>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</si>
  <si>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</si>
  <si>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</si>
  <si>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</si>
  <si>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</si>
  <si>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</si>
  <si>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</si>
  <si>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</si>
  <si>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</si>
  <si>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</si>
  <si>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</si>
  <si>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</si>
  <si>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</si>
  <si>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</si>
  <si>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</si>
  <si>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</si>
  <si>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</si>
  <si>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</si>
  <si>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</si>
  <si>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</si>
  <si>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</si>
  <si>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</si>
  <si>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</si>
  <si>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</si>
  <si>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</si>
  <si>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</si>
  <si>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</si>
  <si>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</si>
  <si>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</si>
  <si>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</si>
  <si>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</si>
  <si>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</si>
  <si>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</si>
  <si>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</si>
  <si>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</si>
  <si>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</si>
  <si>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</si>
  <si>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</si>
  <si>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</si>
  <si>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</si>
  <si>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</si>
  <si>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</si>
  <si>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</si>
  <si>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</si>
  <si>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</si>
  <si>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</si>
  <si>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</si>
  <si>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</si>
  <si>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</si>
  <si>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</si>
  <si>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</si>
  <si>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</si>
  <si>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</si>
  <si>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</si>
  <si>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</si>
  <si>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</si>
  <si>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</si>
  <si>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</si>
  <si>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</si>
  <si>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</si>
  <si>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</si>
  <si>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</si>
  <si>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</si>
  <si>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</si>
  <si>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</si>
  <si>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</si>
  <si>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</si>
  <si>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</si>
  <si>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</si>
  <si>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</si>
  <si>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</si>
  <si>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</si>
  <si>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</si>
  <si>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</si>
  <si>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</si>
  <si>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</si>
  <si>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</si>
  <si>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</si>
  <si>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</si>
  <si>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</si>
  <si>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</si>
  <si>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</si>
  <si>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</si>
  <si>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</si>
  <si>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</si>
  <si>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</si>
  <si>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</si>
  <si>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</si>
  <si>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</si>
  <si>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</si>
  <si>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</si>
  <si>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</si>
  <si>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</si>
  <si>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</si>
  <si>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</si>
  <si>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</si>
  <si>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</si>
  <si>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</si>
  <si>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</si>
  <si>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</si>
  <si>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</si>
  <si>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</si>
  <si>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</si>
  <si>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</si>
  <si>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</si>
  <si>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</si>
  <si>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</si>
  <si>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</si>
  <si>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</si>
  <si>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</si>
  <si>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</si>
  <si>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</si>
  <si>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</si>
  <si>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</si>
  <si>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</si>
  <si>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</si>
  <si>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</si>
  <si>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</si>
  <si>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</si>
  <si>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</si>
  <si>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</si>
  <si>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</si>
  <si>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</si>
  <si>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</si>
  <si>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</si>
  <si>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</si>
  <si>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</si>
  <si>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</si>
  <si>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</si>
  <si>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</si>
  <si>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</si>
  <si>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</si>
  <si>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</si>
  <si>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</si>
  <si>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</si>
  <si>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</si>
  <si>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</si>
  <si>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</si>
  <si>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</si>
  <si>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</si>
  <si>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</si>
  <si>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</si>
  <si>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</si>
  <si>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</si>
  <si>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</si>
  <si>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</si>
  <si>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</si>
  <si>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</si>
  <si>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</si>
  <si>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</si>
  <si>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</si>
  <si>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</si>
  <si>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</si>
  <si>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</si>
  <si>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</si>
  <si>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</si>
  <si>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</si>
  <si>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</si>
  <si>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</si>
  <si>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</si>
  <si>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</si>
  <si>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</si>
  <si>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</si>
  <si>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</si>
  <si>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</si>
  <si>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</si>
  <si>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</si>
  <si>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</si>
  <si>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</si>
  <si>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</si>
  <si>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</si>
  <si>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</si>
  <si>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</si>
  <si>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</si>
  <si>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</si>
  <si>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</si>
  <si>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</si>
  <si>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</si>
  <si>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</si>
  <si>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</si>
  <si>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</si>
  <si>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</si>
  <si>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</si>
  <si>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</si>
  <si>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</si>
  <si>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</si>
  <si>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</si>
  <si>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</si>
  <si>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</si>
  <si>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</si>
  <si>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</si>
  <si>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</si>
  <si>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</si>
  <si>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</si>
  <si>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</si>
  <si>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</si>
  <si>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</si>
  <si>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</si>
  <si>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</si>
  <si>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</si>
  <si>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</si>
  <si>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</si>
  <si>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</si>
  <si>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</si>
  <si>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</si>
  <si>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</si>
  <si>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</si>
  <si>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</si>
  <si>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</si>
  <si>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</si>
  <si>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</si>
  <si>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</si>
  <si>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</si>
  <si>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</si>
  <si>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</si>
  <si>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</si>
  <si>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</si>
  <si>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</si>
  <si>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</si>
  <si>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</si>
  <si>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</si>
  <si>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</si>
  <si>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</si>
  <si>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</si>
  <si>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</si>
  <si>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</si>
  <si>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</si>
  <si>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</si>
  <si>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</si>
  <si>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</si>
  <si>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</si>
  <si>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</si>
  <si>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</si>
  <si>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</si>
  <si>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</si>
  <si>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</si>
  <si>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</si>
  <si>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</si>
  <si>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</si>
  <si>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</si>
  <si>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</si>
  <si>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</si>
  <si>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</si>
  <si>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</si>
  <si>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</si>
  <si>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</si>
  <si>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</si>
  <si>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</si>
  <si>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</si>
  <si>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</si>
  <si>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</si>
  <si>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</si>
  <si>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</si>
  <si>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</si>
  <si>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</si>
  <si>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</si>
  <si>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</si>
  <si>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</si>
  <si>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</si>
  <si>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</si>
  <si>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</si>
  <si>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</si>
  <si>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</si>
  <si>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</si>
  <si>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</si>
  <si>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</si>
  <si>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</si>
  <si>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</si>
  <si>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</si>
  <si>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</si>
  <si>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</si>
  <si>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</si>
  <si>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</si>
  <si>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</si>
  <si>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</si>
  <si>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</si>
  <si>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</si>
  <si>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</si>
  <si>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</si>
  <si>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</si>
  <si>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</si>
  <si>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</si>
  <si>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</si>
  <si>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</si>
  <si>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</si>
  <si>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</si>
  <si>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</si>
  <si>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</si>
  <si>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</si>
  <si>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</si>
  <si>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</si>
  <si>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</si>
  <si>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</si>
  <si>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</si>
  <si>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</si>
  <si>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</si>
  <si>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</si>
  <si>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</si>
  <si>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</si>
  <si>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</si>
  <si>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</si>
  <si>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</si>
  <si>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</si>
  <si>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</si>
  <si>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</si>
  <si>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</si>
  <si>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</si>
  <si>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</si>
  <si>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</si>
  <si>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</si>
  <si>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</si>
  <si>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</si>
  <si>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</si>
  <si>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</si>
  <si>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</si>
  <si>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</si>
  <si>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</si>
  <si>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</si>
  <si>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</si>
  <si>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</si>
  <si>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</si>
  <si>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</si>
  <si>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</si>
  <si>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</si>
  <si>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</si>
  <si>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</si>
  <si>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</si>
  <si>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</si>
  <si>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</si>
  <si>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</si>
  <si>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</si>
  <si>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</si>
  <si>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</si>
  <si>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</si>
  <si>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</si>
  <si>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</si>
  <si>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</si>
  <si>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</si>
  <si>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</si>
  <si>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</si>
  <si>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</si>
  <si>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</si>
  <si>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</si>
  <si>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</si>
  <si>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</si>
  <si>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</si>
  <si>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</si>
  <si>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</si>
  <si>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</si>
  <si>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</si>
  <si>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</si>
  <si>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</si>
  <si>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</si>
  <si>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</si>
  <si>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</si>
  <si>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</si>
  <si>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</si>
  <si>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</si>
  <si>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</si>
  <si>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</si>
  <si>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</si>
  <si>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</si>
  <si>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</si>
  <si>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</si>
  <si>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</si>
  <si>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</si>
  <si>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</si>
  <si>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</si>
  <si>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</si>
  <si>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</si>
  <si>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</si>
  <si>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</si>
  <si>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</si>
  <si>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</si>
  <si>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</si>
  <si>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</si>
  <si>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</si>
  <si>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</si>
  <si>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</si>
  <si>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</si>
  <si>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</si>
  <si>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</si>
  <si>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</si>
  <si>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</si>
  <si>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</si>
  <si>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</si>
  <si>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</si>
  <si>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</si>
  <si>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</si>
  <si>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</si>
  <si>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</si>
  <si>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</si>
  <si>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</si>
  <si>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</si>
  <si>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</si>
  <si>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</si>
  <si>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</si>
  <si>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</si>
  <si>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</si>
  <si>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</si>
  <si>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</si>
  <si>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</si>
  <si>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</si>
  <si>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</si>
  <si>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</si>
  <si>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</si>
  <si>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</si>
  <si>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</si>
  <si>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</si>
  <si>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</si>
  <si>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</si>
  <si>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</si>
  <si>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</si>
  <si>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</si>
  <si>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</si>
  <si>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</si>
  <si>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</si>
  <si>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</si>
  <si>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</si>
  <si>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</si>
  <si>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</si>
  <si>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</si>
  <si>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</si>
  <si>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</si>
  <si>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</si>
  <si>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</si>
  <si>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</si>
  <si>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</si>
  <si>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</si>
  <si>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</si>
  <si>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</si>
  <si>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</si>
  <si>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</si>
  <si>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</si>
  <si>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</si>
  <si>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</si>
  <si>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</si>
  <si>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</si>
  <si>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</si>
  <si>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</si>
  <si>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</si>
  <si>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</si>
  <si>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</si>
  <si>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</si>
  <si>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</si>
  <si>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</si>
  <si>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</si>
  <si>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</si>
  <si>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</si>
  <si>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</si>
  <si>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</si>
  <si>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</si>
  <si>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</si>
  <si>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</si>
  <si>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</si>
  <si>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</si>
  <si>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</si>
  <si>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</si>
  <si>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</si>
  <si>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</si>
  <si>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</si>
  <si>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</si>
  <si>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</si>
  <si>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</si>
  <si>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</si>
  <si>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</si>
  <si>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</si>
  <si>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</si>
  <si>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</si>
  <si>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</si>
  <si>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</si>
  <si>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</si>
  <si>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</si>
  <si>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</si>
  <si>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</si>
  <si>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</si>
  <si>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</si>
  <si>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</si>
  <si>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</si>
  <si>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</si>
  <si>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</si>
  <si>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</si>
  <si>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</si>
  <si>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</si>
  <si>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</si>
  <si>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</si>
  <si>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</si>
  <si>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</si>
  <si>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</si>
  <si>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</si>
  <si>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</si>
  <si>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</si>
  <si>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</si>
  <si>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</si>
  <si>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</si>
  <si>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</si>
  <si>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</si>
  <si>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</si>
  <si>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</si>
  <si>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</si>
  <si>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</si>
  <si>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</si>
  <si>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</si>
  <si>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</si>
  <si>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</si>
  <si>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</si>
  <si>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</si>
  <si>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</si>
  <si>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</si>
  <si>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</si>
  <si>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</si>
  <si>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</si>
  <si>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</si>
  <si>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</si>
  <si>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</si>
  <si>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</si>
  <si>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</si>
  <si>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</si>
  <si>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</si>
  <si>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</si>
  <si>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</si>
  <si>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</si>
  <si>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</si>
  <si>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</si>
  <si>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</si>
  <si>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</si>
  <si>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</si>
  <si>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</si>
  <si>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</si>
  <si>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</si>
  <si>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</si>
  <si>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</si>
  <si>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</si>
  <si>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</si>
  <si>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</si>
  <si>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</si>
  <si>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</si>
  <si>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</si>
  <si>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</si>
  <si>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</si>
  <si>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</si>
  <si>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</si>
  <si>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</si>
  <si>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</si>
  <si>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</si>
  <si>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</si>
  <si>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</si>
  <si>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</si>
  <si>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</si>
  <si>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</si>
  <si>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</si>
  <si>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</si>
  <si>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</si>
  <si>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</si>
  <si>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</si>
  <si>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</si>
  <si>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</si>
  <si>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</si>
  <si>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</si>
  <si>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</si>
  <si>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</si>
  <si>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</si>
  <si>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</si>
  <si>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</si>
  <si>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</si>
  <si>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</si>
  <si>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</si>
  <si>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</si>
  <si>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</si>
  <si>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</si>
  <si>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</si>
  <si>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</si>
  <si>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</si>
  <si>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</si>
  <si>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</si>
  <si>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</si>
  <si>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</si>
  <si>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</si>
  <si>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</si>
  <si>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</si>
  <si>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</si>
  <si>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</si>
  <si>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</si>
  <si>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</si>
  <si>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</si>
  <si>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</si>
  <si>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</si>
  <si>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</si>
  <si>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</si>
  <si>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</si>
  <si>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</si>
  <si>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</si>
  <si>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</si>
  <si>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</si>
  <si>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</si>
  <si>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</si>
  <si>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</si>
  <si>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</si>
  <si>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</si>
  <si>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</si>
  <si>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</si>
  <si>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</si>
  <si>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</si>
  <si>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</si>
  <si>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</si>
  <si>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</si>
  <si>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</si>
  <si>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</si>
  <si>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</si>
  <si>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</si>
  <si>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</si>
  <si>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</si>
  <si>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</si>
  <si>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</si>
  <si>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</si>
  <si>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</si>
  <si>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</si>
  <si>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</si>
  <si>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</si>
  <si>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</si>
  <si>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</si>
  <si>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</si>
  <si>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</si>
  <si>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</si>
  <si>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</si>
  <si>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</si>
  <si>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</si>
  <si>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</si>
  <si>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</si>
  <si>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</si>
  <si>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</si>
  <si>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</si>
  <si>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</si>
  <si>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</si>
  <si>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</si>
  <si>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</si>
  <si>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</si>
  <si>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</si>
  <si>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</si>
  <si>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</si>
  <si>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</si>
  <si>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</si>
  <si>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</si>
  <si>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</si>
  <si>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</si>
  <si>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</si>
  <si>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</si>
  <si>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</si>
  <si>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</si>
  <si>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</si>
  <si>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</si>
  <si>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</si>
  <si>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</si>
  <si>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</si>
  <si>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</si>
  <si>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</si>
  <si>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</si>
  <si>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</si>
  <si>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</si>
  <si>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</si>
  <si>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</si>
  <si>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</si>
  <si>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</si>
  <si>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</si>
  <si>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</si>
  <si>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</si>
  <si>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</si>
  <si>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</si>
  <si>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</si>
  <si>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</si>
  <si>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</si>
  <si>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</si>
  <si>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</si>
  <si>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</si>
  <si>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</si>
  <si>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</si>
  <si>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</si>
  <si>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</si>
  <si>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</si>
  <si>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</si>
  <si>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</si>
  <si>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</si>
  <si>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</si>
  <si>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</si>
  <si>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</si>
  <si>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</si>
  <si>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</si>
  <si>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</si>
  <si>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</si>
  <si>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</si>
  <si>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</si>
  <si>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</si>
  <si>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</si>
  <si>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</si>
  <si>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</si>
  <si>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</si>
  <si>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</si>
  <si>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</si>
  <si>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</si>
  <si>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</si>
  <si>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</si>
  <si>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</si>
  <si>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</si>
  <si>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</si>
  <si>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</si>
  <si>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</si>
  <si>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</si>
  <si>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</si>
  <si>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</si>
  <si>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</si>
  <si>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</si>
  <si>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</si>
  <si>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</si>
  <si>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</si>
  <si>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</si>
  <si>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</si>
  <si>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</si>
  <si>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</si>
  <si>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</si>
  <si>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</si>
  <si>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</si>
  <si>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</si>
  <si>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</si>
  <si>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</si>
  <si>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</si>
  <si>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</si>
  <si>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</si>
  <si>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</si>
  <si>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</si>
  <si>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</si>
  <si>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</si>
  <si>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</si>
  <si>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</si>
  <si>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</si>
  <si>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</si>
  <si>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</si>
  <si>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</si>
  <si>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</si>
  <si>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</si>
  <si>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</si>
  <si>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</si>
  <si>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</si>
  <si>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</si>
  <si>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</si>
  <si>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</si>
  <si>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</si>
  <si>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</si>
  <si>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</si>
  <si>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</si>
  <si>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</si>
  <si>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</si>
  <si>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</si>
  <si>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</si>
  <si>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</si>
  <si>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</si>
  <si>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</si>
  <si>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</si>
  <si>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</si>
  <si>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</si>
  <si>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</si>
  <si>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</si>
  <si>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</si>
  <si>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</si>
  <si>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</si>
  <si>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</si>
  <si>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</si>
  <si>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</si>
  <si>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</si>
  <si>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</si>
  <si>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</si>
  <si>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</si>
  <si>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</si>
  <si>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</si>
  <si>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</si>
  <si>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</si>
  <si>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</si>
  <si>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</si>
  <si>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</si>
  <si>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</si>
  <si>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</si>
  <si>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</si>
  <si>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</si>
  <si>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</si>
  <si>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</si>
  <si>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</si>
  <si>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</si>
  <si>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</si>
  <si>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</si>
  <si>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</si>
  <si>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</si>
  <si>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</si>
  <si>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</si>
  <si>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</si>
  <si>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</si>
  <si>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</si>
  <si>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</si>
  <si>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</si>
  <si>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</si>
  <si>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</si>
  <si>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</si>
  <si>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</si>
  <si>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</si>
  <si>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</si>
  <si>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</si>
  <si>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</si>
  <si>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</si>
  <si>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</si>
  <si>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</si>
  <si>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</si>
  <si>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</si>
  <si>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</si>
  <si>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</si>
  <si>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</si>
  <si>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</si>
  <si>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</si>
  <si>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</si>
  <si>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</si>
  <si>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</si>
  <si>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</si>
  <si>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</si>
  <si>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</si>
  <si>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</si>
  <si>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</si>
  <si>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</si>
  <si>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</si>
  <si>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</si>
  <si>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</si>
  <si>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</si>
  <si>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</si>
  <si>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</si>
  <si>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</si>
  <si>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</si>
  <si>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</si>
  <si>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</si>
  <si>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</si>
  <si>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</si>
  <si>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</si>
  <si>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</si>
  <si>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</si>
  <si>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</si>
  <si>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</si>
  <si>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</si>
  <si>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</si>
  <si>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</si>
  <si>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</si>
  <si>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</si>
  <si>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</si>
  <si>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</si>
  <si>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</si>
  <si>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</si>
  <si>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</si>
  <si>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</si>
  <si>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</si>
  <si>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</si>
  <si>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</si>
  <si>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</si>
  <si>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</si>
  <si>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</si>
  <si>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</si>
  <si>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</si>
  <si>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</si>
  <si>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</si>
  <si>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</si>
  <si>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</si>
  <si>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</si>
  <si>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</si>
  <si>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</si>
  <si>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</si>
  <si>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</si>
  <si>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</si>
  <si>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</si>
  <si>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</si>
  <si>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</si>
  <si>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</si>
  <si>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</si>
  <si>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</si>
  <si>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</si>
  <si>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</si>
  <si>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</si>
  <si>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</si>
  <si>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</si>
  <si>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</si>
  <si>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</si>
  <si>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</si>
  <si>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</si>
  <si>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</si>
  <si>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</si>
  <si>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</si>
  <si>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</si>
  <si>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</si>
  <si>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</si>
  <si>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</si>
  <si>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</si>
  <si>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</si>
  <si>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</si>
  <si>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</si>
  <si>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</si>
  <si>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</si>
  <si>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</si>
  <si>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</si>
  <si>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</si>
  <si>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</si>
  <si>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</si>
  <si>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</si>
  <si>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</si>
  <si>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</si>
  <si>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</si>
  <si>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</si>
  <si>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</si>
  <si>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</si>
  <si>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</si>
  <si>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</si>
  <si>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</si>
  <si>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</si>
  <si>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</si>
  <si>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</si>
  <si>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</si>
  <si>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</si>
  <si>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</si>
  <si>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</si>
  <si>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</si>
  <si>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</si>
  <si>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</si>
  <si>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</si>
  <si>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</si>
  <si>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</si>
  <si>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</si>
  <si>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</si>
  <si>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</si>
  <si>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</si>
  <si>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</si>
  <si>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</si>
  <si>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</si>
  <si>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</si>
  <si>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</si>
  <si>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</si>
  <si>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</si>
  <si>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</si>
  <si>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</si>
  <si>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</si>
  <si>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</si>
  <si>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</si>
  <si>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</si>
  <si>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</si>
  <si>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</si>
  <si>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</si>
  <si>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</si>
  <si>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</si>
  <si>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</si>
  <si>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</si>
  <si>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</si>
  <si>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</si>
  <si>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</si>
  <si>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</si>
  <si>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</si>
  <si>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</si>
  <si>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</si>
  <si>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</si>
  <si>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</si>
  <si>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</si>
  <si>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</si>
  <si>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</si>
  <si>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</si>
  <si>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</si>
  <si>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</si>
  <si>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</si>
  <si>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</si>
  <si>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</si>
  <si>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</si>
  <si>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</si>
  <si>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</si>
  <si>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</si>
  <si>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</si>
  <si>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</si>
  <si>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</si>
  <si>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</si>
  <si>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</si>
  <si>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</si>
  <si>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</si>
  <si>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</si>
  <si>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</si>
  <si>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</si>
  <si>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</si>
  <si>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</si>
  <si>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</si>
  <si>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</si>
  <si>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</si>
  <si>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</si>
  <si>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</si>
  <si>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</si>
  <si>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</si>
  <si>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</si>
  <si>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</si>
  <si>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</si>
  <si>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</si>
  <si>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</si>
  <si>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</si>
  <si>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</si>
  <si>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</si>
  <si>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</si>
  <si>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</si>
  <si>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</si>
  <si>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</si>
  <si>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</si>
  <si>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</si>
  <si>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</si>
  <si>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</si>
  <si>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</si>
  <si>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</si>
  <si>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</si>
  <si>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</si>
  <si>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</si>
  <si>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</si>
  <si>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</si>
  <si>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</si>
  <si>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</si>
  <si>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</si>
  <si>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</si>
  <si>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</si>
  <si>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</si>
  <si>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</si>
  <si>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</si>
  <si>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</si>
  <si>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</si>
  <si>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</si>
  <si>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</si>
  <si>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</si>
  <si>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</si>
  <si>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</si>
  <si>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</si>
  <si>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</si>
  <si>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</si>
  <si>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</si>
  <si>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</si>
  <si>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</si>
  <si>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</si>
  <si>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</si>
  <si>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</si>
  <si>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</si>
  <si>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</si>
  <si>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</si>
  <si>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</si>
  <si>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</si>
  <si>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</si>
  <si>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</si>
  <si>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</si>
  <si>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</si>
  <si>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</si>
  <si>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</si>
  <si>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</si>
  <si>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</si>
  <si>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</si>
  <si>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</si>
  <si>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</si>
  <si>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</si>
  <si>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</si>
  <si>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</si>
  <si>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</si>
  <si>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</si>
  <si>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</si>
  <si>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</si>
  <si>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</si>
  <si>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</si>
  <si>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</si>
  <si>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</si>
  <si>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</si>
  <si>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</si>
  <si>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</si>
  <si>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</si>
  <si>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</si>
  <si>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</si>
  <si>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</si>
  <si>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</si>
  <si>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</si>
  <si>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</si>
  <si>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</si>
  <si>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</si>
  <si>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</si>
  <si>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</si>
  <si>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</si>
  <si>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</si>
  <si>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</si>
  <si>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</si>
  <si>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</si>
  <si>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</si>
  <si>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</si>
  <si>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</si>
  <si>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</si>
  <si>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</si>
  <si>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</si>
  <si>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</si>
  <si>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</si>
  <si>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</si>
  <si>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</si>
  <si>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</si>
  <si>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</si>
  <si>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</si>
  <si>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</si>
  <si>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</si>
  <si>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</si>
  <si>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</si>
  <si>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</si>
  <si>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</si>
  <si>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</si>
  <si>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</si>
  <si>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</si>
  <si>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</si>
  <si>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</si>
  <si>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</si>
  <si>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</si>
  <si>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</si>
  <si>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</si>
  <si>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</si>
  <si>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</si>
  <si>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</si>
  <si>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</si>
  <si>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</si>
  <si>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</si>
  <si>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</si>
  <si>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</si>
  <si>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</si>
  <si>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</si>
  <si>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</si>
  <si>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</si>
  <si>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</si>
  <si>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</si>
  <si>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</si>
  <si>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</si>
  <si>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</si>
  <si>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</si>
  <si>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</si>
  <si>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</si>
  <si>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</si>
  <si>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</si>
  <si>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</si>
  <si>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</si>
  <si>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</si>
  <si>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</si>
  <si>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</si>
  <si>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</si>
  <si>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</si>
  <si>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</si>
  <si>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</si>
  <si>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</si>
  <si>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</si>
  <si>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</si>
  <si>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</si>
  <si>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</si>
  <si>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</si>
  <si>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</si>
  <si>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</si>
  <si>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</si>
  <si>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</si>
  <si>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</si>
  <si>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</si>
  <si>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</si>
  <si>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</si>
  <si>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</si>
  <si>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</si>
  <si>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</si>
  <si>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</si>
  <si>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</si>
  <si>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</si>
  <si>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</si>
  <si>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</si>
  <si>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</si>
  <si>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</si>
  <si>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</si>
  <si>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</si>
  <si>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</si>
  <si>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</si>
  <si>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</si>
  <si>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</si>
  <si>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</si>
  <si>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</si>
  <si>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</si>
  <si>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</si>
  <si>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</si>
  <si>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</si>
  <si>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</si>
  <si>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</si>
  <si>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</si>
  <si>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</si>
  <si>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</si>
  <si>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</si>
  <si>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</si>
  <si>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</si>
  <si>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</si>
  <si>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</si>
  <si>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</si>
  <si>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</si>
  <si>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</si>
  <si>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</si>
  <si>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</si>
  <si>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</si>
  <si>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</si>
  <si>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</si>
  <si>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</si>
  <si>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</si>
  <si>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</si>
  <si>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</si>
  <si>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</si>
  <si>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</si>
  <si>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</si>
  <si>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</si>
  <si>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</si>
  <si>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</si>
  <si>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</si>
  <si>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</si>
  <si>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</si>
  <si>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</si>
  <si>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</si>
  <si>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</si>
  <si>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</si>
  <si>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</si>
  <si>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</si>
  <si>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</si>
  <si>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</si>
  <si>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</si>
  <si>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</si>
  <si>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</si>
  <si>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</si>
  <si>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</si>
  <si>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</si>
  <si>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</si>
  <si>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</si>
  <si>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</si>
  <si>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</si>
  <si>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</si>
  <si>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</si>
  <si>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</si>
  <si>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</si>
  <si>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</si>
  <si>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</si>
  <si>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</si>
  <si>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</si>
  <si>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</si>
  <si>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</si>
  <si>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</si>
  <si>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</si>
  <si>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</si>
  <si>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</si>
  <si>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</si>
  <si>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</si>
  <si>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</si>
  <si>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</si>
  <si>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</si>
  <si>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</si>
  <si>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</si>
  <si>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</si>
  <si>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</si>
  <si>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</si>
  <si>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</si>
  <si>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</si>
  <si>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</si>
  <si>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</si>
  <si>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</si>
  <si>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</si>
  <si>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</si>
  <si>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</si>
  <si>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</si>
  <si>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</si>
  <si>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</si>
  <si>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</si>
  <si>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</si>
  <si>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</si>
  <si>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</si>
  <si>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</si>
  <si>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</si>
  <si>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</si>
  <si>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</si>
  <si>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</si>
  <si>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</si>
  <si>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</si>
  <si>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</si>
  <si>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</si>
  <si>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</si>
  <si>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</si>
  <si>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</si>
  <si>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</si>
  <si>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</si>
  <si>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</si>
  <si>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</si>
  <si>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</si>
  <si>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</si>
  <si>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</si>
  <si>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</si>
  <si>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</si>
  <si>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</si>
  <si>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</si>
  <si>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</si>
  <si>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</si>
  <si>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</si>
  <si>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</si>
  <si>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</si>
  <si>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</si>
  <si>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</si>
  <si>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</si>
  <si>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</si>
  <si>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</si>
  <si>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</si>
  <si>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</si>
  <si>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</si>
  <si>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</si>
  <si>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</si>
  <si>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</si>
  <si>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</si>
  <si>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</si>
  <si>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</si>
  <si>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</si>
  <si>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</si>
  <si>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</si>
  <si>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</si>
  <si>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</si>
  <si>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</si>
  <si>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</si>
  <si>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</si>
  <si>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</si>
  <si>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</si>
  <si>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</si>
  <si>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</si>
  <si>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</si>
  <si>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</si>
  <si>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</si>
  <si>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</si>
  <si>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</si>
  <si>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</si>
  <si>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</si>
  <si>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</si>
  <si>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</si>
  <si>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</si>
  <si>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</si>
  <si>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</si>
  <si>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</si>
  <si>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</si>
  <si>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</si>
  <si>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</si>
  <si>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</si>
  <si>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</si>
  <si>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</si>
  <si>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</si>
  <si>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</si>
  <si>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</si>
  <si>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</si>
  <si>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</si>
  <si>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</si>
  <si>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</si>
  <si>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</si>
  <si>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</si>
  <si>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</si>
  <si>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</si>
  <si>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</si>
  <si>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</si>
  <si>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</si>
  <si>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</si>
  <si>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</si>
  <si>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</si>
  <si>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</si>
  <si>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</si>
  <si>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</si>
  <si>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</si>
  <si>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</si>
  <si>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</si>
  <si>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</si>
  <si>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</si>
  <si>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</si>
  <si>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</si>
  <si>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</si>
  <si>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</si>
  <si>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</si>
  <si>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</si>
  <si>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</si>
  <si>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</si>
  <si>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</si>
  <si>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</si>
  <si>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</si>
  <si>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</si>
  <si>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</si>
  <si>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</si>
  <si>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</si>
  <si>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</si>
  <si>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</si>
  <si>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</si>
  <si>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</si>
  <si>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</si>
  <si>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</si>
  <si>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</si>
  <si>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</si>
  <si>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</si>
  <si>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</si>
  <si>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</si>
  <si>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</si>
  <si>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</si>
  <si>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</si>
  <si>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</si>
  <si>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</si>
  <si>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</si>
  <si>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</si>
  <si>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</si>
  <si>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</si>
  <si>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</si>
  <si>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</si>
  <si>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</si>
  <si>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</si>
  <si>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</si>
  <si>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</si>
  <si>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</si>
  <si>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</si>
  <si>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</si>
  <si>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</si>
  <si>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</si>
  <si>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</si>
  <si>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</si>
  <si>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</si>
  <si>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</si>
  <si>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</si>
  <si>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</si>
  <si>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</si>
  <si>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</si>
  <si>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</si>
  <si>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</si>
  <si>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</si>
  <si>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</si>
  <si>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</si>
  <si>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</si>
  <si>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</si>
  <si>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</si>
  <si>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</si>
  <si>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</si>
  <si>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</si>
  <si>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</si>
  <si>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</si>
  <si>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</si>
  <si>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</si>
  <si>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</si>
  <si>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</si>
  <si>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</si>
  <si>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</si>
  <si>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</si>
  <si>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</si>
  <si>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</si>
  <si>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</si>
  <si>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</si>
  <si>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</si>
  <si>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</si>
  <si>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</si>
  <si>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</si>
  <si>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</si>
  <si>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</si>
  <si>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</si>
  <si>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</si>
  <si>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</si>
  <si>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</si>
  <si>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</si>
  <si>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</si>
  <si>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</si>
  <si>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</si>
  <si>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</si>
  <si>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</si>
  <si>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</si>
  <si>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</si>
  <si>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</si>
  <si>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</si>
  <si>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</si>
  <si>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</si>
  <si>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</si>
  <si>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</si>
  <si>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</si>
  <si>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</si>
  <si>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</si>
  <si>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</si>
  <si>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</si>
  <si>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</si>
  <si>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</si>
  <si>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</si>
  <si>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</si>
  <si>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</si>
  <si>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</si>
  <si>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</si>
  <si>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</si>
  <si>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</si>
  <si>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</si>
  <si>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</si>
  <si>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</si>
  <si>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</si>
  <si>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</si>
  <si>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</si>
  <si>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</si>
  <si>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</si>
  <si>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</si>
  <si>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</si>
  <si>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</si>
  <si>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</si>
  <si>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</si>
  <si>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</si>
  <si>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</si>
  <si>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</si>
  <si>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</si>
  <si>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</si>
  <si>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</si>
  <si>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</si>
  <si>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</si>
  <si>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</si>
  <si>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</si>
  <si>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</si>
  <si>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</si>
  <si>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</si>
  <si>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</si>
  <si>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</si>
  <si>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</si>
  <si>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</si>
  <si>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</si>
  <si>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</si>
  <si>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</si>
  <si>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</si>
  <si>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</si>
  <si>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</si>
  <si>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</si>
  <si>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</si>
  <si>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</si>
  <si>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</si>
  <si>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</si>
  <si>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</si>
  <si>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</si>
  <si>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</si>
  <si>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</si>
  <si>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</si>
  <si>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</si>
  <si>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</si>
  <si>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</si>
  <si>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</si>
  <si>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</si>
  <si>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</si>
  <si>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</si>
  <si>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</si>
  <si>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</si>
  <si>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</si>
  <si>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</si>
  <si>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</si>
  <si>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</si>
  <si>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</si>
  <si>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</si>
  <si>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</si>
  <si>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</si>
  <si>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</si>
  <si>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</si>
  <si>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</si>
  <si>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</si>
  <si>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</si>
  <si>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</si>
  <si>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</si>
  <si>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</si>
  <si>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</si>
  <si>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</si>
  <si>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</si>
  <si>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</si>
  <si>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</si>
  <si>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</si>
  <si>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</si>
  <si>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</si>
  <si>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</si>
  <si>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</si>
  <si>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</si>
  <si>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</si>
  <si>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</si>
  <si>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</si>
  <si>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</si>
  <si>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</si>
  <si>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</si>
  <si>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</si>
  <si>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</si>
  <si>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</si>
  <si>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</si>
  <si>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</si>
  <si>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</si>
  <si>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</si>
  <si>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</si>
  <si>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</si>
  <si>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</si>
  <si>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</si>
  <si>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</si>
  <si>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</si>
  <si>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</si>
  <si>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</si>
  <si>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</si>
  <si>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</si>
  <si>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</si>
  <si>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</si>
  <si>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</si>
  <si>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</si>
  <si>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</si>
  <si>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</si>
  <si>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</si>
  <si>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</si>
  <si>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</si>
  <si>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</si>
  <si>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</si>
  <si>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</si>
  <si>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</si>
  <si>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</si>
  <si>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</si>
  <si>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</si>
  <si>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</si>
  <si>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</si>
  <si>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</si>
  <si>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</si>
  <si>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</si>
  <si>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</si>
  <si>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</si>
  <si>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</si>
  <si>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</si>
  <si>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</si>
  <si>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</si>
  <si>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</si>
  <si>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</si>
  <si>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</si>
  <si>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</si>
  <si>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</si>
  <si>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</si>
  <si>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</si>
  <si>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</si>
  <si>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</si>
  <si>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</si>
  <si>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</si>
  <si>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</si>
  <si>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</si>
  <si>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</si>
  <si>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</si>
  <si>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</si>
  <si>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</si>
  <si>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</si>
  <si>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</si>
  <si>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</si>
  <si>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</si>
  <si>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</si>
  <si>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</si>
  <si>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</si>
  <si>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</si>
  <si>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</si>
  <si>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</si>
  <si>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</si>
  <si>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</si>
  <si>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</si>
  <si>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</si>
  <si>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</si>
  <si>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</si>
  <si>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</si>
  <si>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</si>
  <si>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</si>
  <si>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</si>
  <si>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</si>
  <si>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</si>
  <si>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</si>
  <si>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</si>
  <si>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</si>
  <si>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</si>
  <si>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</si>
  <si>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</si>
  <si>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</si>
  <si>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</si>
  <si>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</si>
  <si>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</si>
  <si>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</si>
  <si>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</si>
  <si>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</si>
  <si>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</si>
  <si>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</si>
  <si>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</si>
  <si>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</si>
  <si>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</si>
  <si>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</si>
  <si>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</si>
  <si>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</si>
  <si>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</si>
  <si>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</si>
  <si>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</si>
  <si>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</si>
  <si>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</si>
  <si>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</si>
  <si>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</si>
  <si>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</si>
  <si>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</si>
  <si>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</si>
  <si>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</si>
  <si>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</si>
  <si>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</si>
  <si>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</si>
  <si>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</si>
  <si>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</si>
  <si>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</si>
  <si>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</si>
  <si>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</si>
  <si>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</si>
  <si>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</si>
  <si>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</si>
  <si>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</si>
  <si>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</si>
  <si>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</si>
  <si>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</si>
  <si>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Etiquetas de columna</t>
  </si>
  <si>
    <t>Total general</t>
  </si>
  <si>
    <t>Cuenta de outcomes</t>
  </si>
  <si>
    <t>Etiquetas de fila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</si>
  <si>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</si>
  <si>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</si>
  <si>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</si>
  <si>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</si>
  <si>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</si>
  <si>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</si>
  <si>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</si>
  <si>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</si>
  <si>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</si>
  <si>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</si>
  <si>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</si>
  <si>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</si>
  <si>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</si>
  <si>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</si>
  <si>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</si>
  <si>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</si>
  <si>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</si>
  <si>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</si>
  <si>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</si>
  <si>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Blurb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</si>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</sst>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8-4BEA-AC58-206F955C4A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8-4BEA-AC58-206F955C4A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28-4BEA-AC58-206F955C4A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28-4BEA-AC58-206F955C4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2947168"/>
        <c:axId val="879176976"/>
      </c:barChart>
      <c:catAx>
        <c:axId val="11129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9176976"/>
        <c:crosses val="autoZero"/>
        <c:auto val="1"/>
        <c:lblAlgn val="ctr"/>
        <c:lblOffset val="100"/>
        <c:noMultiLvlLbl val="0"/>
      </c:catAx>
      <c:valAx>
        <c:axId val="8791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29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Subcategories</a:t>
            </a:r>
            <a:r>
              <a:rPr lang="es-MX" baseline="0"/>
              <a:t>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D-4477-91EC-2AF5599E0B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D-4477-91EC-2AF5599E0B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BD-4477-91EC-2AF5599E0B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B-4E84-8A0F-77C098E0E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4570512"/>
        <c:axId val="1117000336"/>
      </c:barChart>
      <c:catAx>
        <c:axId val="12045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000336"/>
        <c:crosses val="autoZero"/>
        <c:auto val="1"/>
        <c:lblAlgn val="ctr"/>
        <c:lblOffset val="100"/>
        <c:noMultiLvlLbl val="0"/>
      </c:catAx>
      <c:valAx>
        <c:axId val="11170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45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3-40A8-B511-D8D2DC6626C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3-40A8-B511-D8D2DC6626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3-40A8-B511-D8D2DC6626C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3-40A8-B511-D8D2DC66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328256"/>
        <c:axId val="1226034128"/>
      </c:lineChart>
      <c:catAx>
        <c:axId val="139032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26034128"/>
        <c:crosses val="autoZero"/>
        <c:auto val="1"/>
        <c:lblAlgn val="ctr"/>
        <c:lblOffset val="100"/>
        <c:noMultiLvlLbl val="0"/>
      </c:catAx>
      <c:valAx>
        <c:axId val="12260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03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F-48C8-902C-AEF6858CB5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D-462A-A3C2-50B731BE8AA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D-462A-A3C2-50B731BE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843616"/>
        <c:axId val="1839470832"/>
      </c:lineChart>
      <c:catAx>
        <c:axId val="18348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9470832"/>
        <c:crosses val="autoZero"/>
        <c:auto val="1"/>
        <c:lblAlgn val="ctr"/>
        <c:lblOffset val="100"/>
        <c:noMultiLvlLbl val="0"/>
      </c:catAx>
      <c:valAx>
        <c:axId val="183947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48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16.666666666666668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0-4DD1-90D2-332CE00D577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83.333333333333329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0-4DD1-90D2-332CE00D577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D0-4DD1-90D2-332CE00D5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222127"/>
        <c:axId val="2078197055"/>
      </c:lineChart>
      <c:catAx>
        <c:axId val="20772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8197055"/>
        <c:crosses val="autoZero"/>
        <c:auto val="1"/>
        <c:lblAlgn val="ctr"/>
        <c:lblOffset val="100"/>
        <c:noMultiLvlLbl val="0"/>
      </c:catAx>
      <c:valAx>
        <c:axId val="207819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72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174625</xdr:rowOff>
    </xdr:from>
    <xdr:to>
      <xdr:col>14</xdr:col>
      <xdr:colOff>469900</xdr:colOff>
      <xdr:row>21</xdr:row>
      <xdr:rowOff>114301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B40C79-FE0E-4487-8989-E91C41033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180974</xdr:rowOff>
    </xdr:from>
    <xdr:to>
      <xdr:col>15</xdr:col>
      <xdr:colOff>88900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69B2B9-1F4E-4ED9-B221-8DC555480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22225</xdr:rowOff>
    </xdr:from>
    <xdr:to>
      <xdr:col>12</xdr:col>
      <xdr:colOff>171450</xdr:colOff>
      <xdr:row>18</xdr:row>
      <xdr:rowOff>3175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02408-E830-48F8-AE8E-3078F545A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0</xdr:rowOff>
    </xdr:from>
    <xdr:to>
      <xdr:col>13</xdr:col>
      <xdr:colOff>450850</xdr:colOff>
      <xdr:row>22</xdr:row>
      <xdr:rowOff>12700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732ADA3-BA02-49A4-8578-69397EF12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1187450</xdr:colOff>
      <xdr:row>14</xdr:row>
      <xdr:rowOff>38100</xdr:rowOff>
    </xdr:from>
    <xdr:to>
      <xdr:col>7</xdr:col>
      <xdr:colOff>628650</xdr:colOff>
      <xdr:row>33</xdr:row>
      <xdr:rowOff>6349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C09D9F-F2E1-41DC-98D3-9382242C2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rtega Segura" refreshedDate="44451.83127372685" createdVersion="6" refreshedVersion="6" minRefreshableVersion="3" recordCount="4114" xr:uid="{45C3C28F-BAED-4CDA-B07A-9993390730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rtega Segura" refreshedDate="44452.936112268515" createdVersion="6" refreshedVersion="6" minRefreshableVersion="3" recordCount="4114" xr:uid="{7F958ACF-C3DD-40E2-9D86-1B4592B3B5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rtega Segura" refreshedDate="44458.343780208335" createdVersion="6" refreshedVersion="6" minRefreshableVersion="3" recordCount="4114" xr:uid="{2B152A48-A53B-4CFA-8E55-D7FC4EE86AF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F4FF3-786A-4732-9A25-B2972905346E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57B83-F45B-4B25-AD15-761B97AC12C5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7602D-0622-4A4B-99CE-925F9F4E5987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82864-CADA-4309-877E-0A41A561AA83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U1" sqref="U1"/>
    </sheetView>
  </sheetViews>
  <sheetFormatPr baseColWidth="10"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17" bestFit="1" customWidth="1"/>
    <col min="17" max="17" width="41.1796875" customWidth="1"/>
    <col min="18" max="18" width="22.81640625" bestFit="1" customWidth="1"/>
    <col min="19" max="19" width="21.453125" bestFit="1" customWidth="1"/>
    <col min="20" max="20" width="20.269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8359</v>
      </c>
      <c r="R1" s="7" t="s">
        <v>8358</v>
      </c>
      <c r="S1" s="7" t="s">
        <v>8365</v>
      </c>
      <c r="T1" s="7" t="s">
        <v>8366</v>
      </c>
      <c r="U1" s="7" t="s">
        <v>8384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5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5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8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8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8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8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8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8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5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5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8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5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8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8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5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8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8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8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8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8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8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8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8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8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8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8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8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8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8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8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5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8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8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8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8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8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8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8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8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5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8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8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8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8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8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8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8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8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8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8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8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8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8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8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8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8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8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8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8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8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8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8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8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8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8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8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8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8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8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8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8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8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8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8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5">
    <sortCondition ref="A1"/>
  </sortState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8" operator="equal">
      <formula>"live"</formula>
    </cfRule>
  </conditionalFormatting>
  <conditionalFormatting sqref="F249">
    <cfRule type="cellIs" dxfId="0" priority="7" operator="equal">
      <formula>"succesful"</formula>
    </cfRule>
  </conditionalFormatting>
  <conditionalFormatting sqref="O1:O1048576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780F4-627A-480B-9259-F16456A30697}">
  <dimension ref="A1:F14"/>
  <sheetViews>
    <sheetView workbookViewId="0">
      <selection activeCell="B16" sqref="B16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1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8362</v>
      </c>
      <c r="B3" s="9" t="s">
        <v>8360</v>
      </c>
    </row>
    <row r="4" spans="1:6" x14ac:dyDescent="0.3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11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11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11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11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11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11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11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11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11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F5969-B755-4383-BA58-A60C43E026CD}">
  <dimension ref="A1:F9"/>
  <sheetViews>
    <sheetView zoomScale="90" zoomScaleNormal="90" workbookViewId="0">
      <selection activeCell="P15" sqref="P15"/>
    </sheetView>
  </sheetViews>
  <sheetFormatPr baseColWidth="10" defaultRowHeight="14.5" x14ac:dyDescent="0.35"/>
  <cols>
    <col min="1" max="1" width="18.453125" bestFit="1" customWidth="1"/>
    <col min="2" max="2" width="21.9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2" bestFit="1" customWidth="1"/>
  </cols>
  <sheetData>
    <row r="1" spans="1:6" x14ac:dyDescent="0.35">
      <c r="A1" s="9" t="s">
        <v>8222</v>
      </c>
      <c r="B1" t="s">
        <v>8224</v>
      </c>
    </row>
    <row r="2" spans="1:6" x14ac:dyDescent="0.35">
      <c r="A2" s="9" t="s">
        <v>8359</v>
      </c>
      <c r="B2" t="s">
        <v>8315</v>
      </c>
    </row>
    <row r="4" spans="1:6" x14ac:dyDescent="0.35">
      <c r="A4" s="9" t="s">
        <v>8362</v>
      </c>
      <c r="B4" s="9" t="s">
        <v>8360</v>
      </c>
    </row>
    <row r="5" spans="1:6" x14ac:dyDescent="0.3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8357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35">
      <c r="A7" s="11" t="s">
        <v>8316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35">
      <c r="A8" s="11" t="s">
        <v>8355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35">
      <c r="A9" s="11" t="s">
        <v>8361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1B7EE-742D-494C-B8D6-146CF7162054}">
  <dimension ref="A1:F18"/>
  <sheetViews>
    <sheetView workbookViewId="0">
      <selection activeCell="F20" sqref="F20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9" t="s">
        <v>8359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8362</v>
      </c>
      <c r="B4" s="9" t="s">
        <v>8360</v>
      </c>
    </row>
    <row r="5" spans="1:6" x14ac:dyDescent="0.3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3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0A02F-3C7C-4188-9BDD-20B049DF9079}">
  <dimension ref="A1:F6"/>
  <sheetViews>
    <sheetView workbookViewId="0">
      <selection activeCell="H11" sqref="H11"/>
    </sheetView>
  </sheetViews>
  <sheetFormatPr baseColWidth="10" defaultRowHeight="14.5" x14ac:dyDescent="0.35"/>
  <cols>
    <col min="1" max="1" width="30.90625" bestFit="1" customWidth="1"/>
    <col min="2" max="2" width="119.453125" bestFit="1" customWidth="1"/>
    <col min="5" max="5" width="17.08984375" customWidth="1"/>
    <col min="6" max="6" width="16" customWidth="1"/>
  </cols>
  <sheetData>
    <row r="1" spans="1:6" x14ac:dyDescent="0.35">
      <c r="A1" s="2" t="s">
        <v>8380</v>
      </c>
      <c r="B1" s="2" t="s">
        <v>8383</v>
      </c>
      <c r="C1" s="2" t="s">
        <v>8381</v>
      </c>
      <c r="D1" s="2" t="s">
        <v>8382</v>
      </c>
      <c r="E1" s="2" t="s">
        <v>8307</v>
      </c>
      <c r="F1" s="2" t="s">
        <v>8261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045CD-ED2C-4900-B25F-A6689C322940}">
  <dimension ref="A1:E18"/>
  <sheetViews>
    <sheetView workbookViewId="0">
      <selection activeCell="B21" sqref="B21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9" t="s">
        <v>8359</v>
      </c>
      <c r="B1" t="s">
        <v>8315</v>
      </c>
    </row>
    <row r="2" spans="1:5" x14ac:dyDescent="0.35">
      <c r="A2" s="9" t="s">
        <v>8384</v>
      </c>
      <c r="B2" t="s">
        <v>8364</v>
      </c>
    </row>
    <row r="4" spans="1:5" x14ac:dyDescent="0.35">
      <c r="A4" s="9" t="s">
        <v>8362</v>
      </c>
      <c r="B4" s="9" t="s">
        <v>8360</v>
      </c>
    </row>
    <row r="5" spans="1:5" x14ac:dyDescent="0.35">
      <c r="A5" s="9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3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C6440-3D5A-4F23-A67C-54906D5DF532}">
  <dimension ref="A1:H13"/>
  <sheetViews>
    <sheetView workbookViewId="0">
      <selection activeCell="J14" sqref="J14"/>
    </sheetView>
  </sheetViews>
  <sheetFormatPr baseColWidth="10" defaultRowHeight="14.5" x14ac:dyDescent="0.35"/>
  <cols>
    <col min="1" max="1" width="18.36328125" customWidth="1"/>
    <col min="2" max="2" width="16.6328125" bestFit="1" customWidth="1"/>
    <col min="3" max="3" width="13" bestFit="1" customWidth="1"/>
    <col min="4" max="4" width="15.6328125" bestFit="1" customWidth="1"/>
    <col min="5" max="5" width="12" bestFit="1" customWidth="1"/>
    <col min="6" max="6" width="18.54296875" bestFit="1" customWidth="1"/>
    <col min="7" max="7" width="14.90625" bestFit="1" customWidth="1"/>
    <col min="8" max="8" width="18.08984375" bestFit="1" customWidth="1"/>
  </cols>
  <sheetData>
    <row r="1" spans="1:8" x14ac:dyDescent="0.35">
      <c r="A1" s="1" t="s">
        <v>8381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35">
      <c r="A2" t="s">
        <v>8392</v>
      </c>
      <c r="B2">
        <f>COUNTIFS(Kickstarter!D:D,"&lt; 1000",Kickstarter!F:F,"successful",Kickstarter!R:R,"plays")</f>
        <v>141</v>
      </c>
      <c r="C2">
        <f>COUNTIFS(Kickstarter!D:D,"&lt; 1000",Kickstarter!F:F,"failed",Kickstarter!R:R,"plays")</f>
        <v>45</v>
      </c>
      <c r="D2">
        <f>COUNTIFS(Kickstarter!D:D,"&lt; 1000",Kickstarter!F:F,"canceled",Kickstarter!R:R,"plays")</f>
        <v>0</v>
      </c>
      <c r="E2">
        <f>SUM(B2:D2)</f>
        <v>186</v>
      </c>
      <c r="F2" s="14">
        <f>(B2*100)/E2</f>
        <v>75.806451612903231</v>
      </c>
      <c r="G2" s="14">
        <f>(C2*100)/E2</f>
        <v>24.193548387096776</v>
      </c>
      <c r="H2" s="14">
        <f>(D2*100)/E2</f>
        <v>0</v>
      </c>
    </row>
    <row r="3" spans="1:8" x14ac:dyDescent="0.35">
      <c r="A3" t="s">
        <v>8393</v>
      </c>
      <c r="B3">
        <f>COUNTIFS(Kickstarter!D:D,"&gt;= 1000",Kickstarter!D:D,"&lt;= 4999",Kickstarter!F:F,"successful",Kickstarter!R:R,"plays")</f>
        <v>388</v>
      </c>
      <c r="C3">
        <f>COUNTIFS(Kickstarter!D:D,"&gt;= 1000",Kickstarter!D:D,"&lt;= 4999",Kickstarter!F:F,"failed",Kickstarter!R:R,"plays")</f>
        <v>146</v>
      </c>
      <c r="D3">
        <f>COUNTIFS(Kickstarter!D:D,"&gt;= 1000",Kickstarter!D:D,"&lt;= 4999",Kickstarter!F:F,"canceled",Kickstarter!R:R,"plays")</f>
        <v>0</v>
      </c>
      <c r="E3">
        <f t="shared" ref="E3:E13" si="0">SUM(B3:D3)</f>
        <v>534</v>
      </c>
      <c r="F3" s="14">
        <f t="shared" ref="F3:F13" si="1">(B3*100)/E3</f>
        <v>72.659176029962552</v>
      </c>
      <c r="G3" s="14">
        <f t="shared" ref="G3:G13" si="2">(C3*100)/E3</f>
        <v>27.340823970037452</v>
      </c>
      <c r="H3" s="14">
        <f t="shared" ref="H3:H13" si="3">(D3*100)/E3</f>
        <v>0</v>
      </c>
    </row>
    <row r="4" spans="1:8" x14ac:dyDescent="0.35">
      <c r="A4" t="s">
        <v>8394</v>
      </c>
      <c r="B4">
        <f>COUNTIFS(Kickstarter!D:D,"&gt;= 5000",Kickstarter!D:D,"&lt;= 9999",Kickstarter!F:F,"successful",Kickstarter!R:R,"plays")</f>
        <v>93</v>
      </c>
      <c r="C4">
        <f>COUNTIFS(Kickstarter!D:D,"&gt;= 5000",Kickstarter!D:D,"&lt;= 9999",Kickstarter!F:F,"failed",Kickstarter!R:R,"plays")</f>
        <v>76</v>
      </c>
      <c r="D4">
        <f>COUNTIFS(Kickstarter!D:D,"&gt;= 5000",Kickstarter!D:D,"&lt;= 9999",Kickstarter!F:F,"canceled",Kickstarter!R:R,"plays")</f>
        <v>0</v>
      </c>
      <c r="E4">
        <f t="shared" si="0"/>
        <v>169</v>
      </c>
      <c r="F4" s="14">
        <f t="shared" si="1"/>
        <v>55.029585798816569</v>
      </c>
      <c r="G4" s="14">
        <f t="shared" si="2"/>
        <v>44.970414201183431</v>
      </c>
      <c r="H4" s="14">
        <f t="shared" si="3"/>
        <v>0</v>
      </c>
    </row>
    <row r="5" spans="1:8" x14ac:dyDescent="0.35">
      <c r="A5" t="s">
        <v>8395</v>
      </c>
      <c r="B5">
        <f>COUNTIFS(Kickstarter!D:D,"&gt;= 10000",Kickstarter!D:D,"&lt;= 14999",Kickstarter!F:F,"successful",Kickstarter!R:R,"plays")</f>
        <v>39</v>
      </c>
      <c r="C5">
        <f>COUNTIFS(Kickstarter!D:D,"&gt;= 10000",Kickstarter!D:D,"&lt;= 14999",Kickstarter!F:F,"failed",Kickstarter!R:R,"plays")</f>
        <v>33</v>
      </c>
      <c r="D5">
        <f>COUNTIFS(Kickstarter!D:D,"&gt;= 10000",Kickstarter!D:D,"&lt;= 14999",Kickstarter!F:F,"canceled",Kickstarter!R:R,"plays")</f>
        <v>0</v>
      </c>
      <c r="E5">
        <f t="shared" si="0"/>
        <v>72</v>
      </c>
      <c r="F5" s="14">
        <f t="shared" si="1"/>
        <v>54.166666666666664</v>
      </c>
      <c r="G5" s="14">
        <f t="shared" si="2"/>
        <v>45.833333333333336</v>
      </c>
      <c r="H5" s="14">
        <f t="shared" si="3"/>
        <v>0</v>
      </c>
    </row>
    <row r="6" spans="1:8" x14ac:dyDescent="0.35">
      <c r="A6" t="s">
        <v>8396</v>
      </c>
      <c r="B6">
        <f>COUNTIFS(Kickstarter!D:D,"&gt;= 15000",Kickstarter!D:D,"&lt;= 19999",Kickstarter!F:F,"successful",Kickstarter!R:R,"plays")</f>
        <v>12</v>
      </c>
      <c r="C6">
        <f>COUNTIFS(Kickstarter!D:D,"&gt;= 15000",Kickstarter!D:D,"&lt;= 19999",Kickstarter!F:F,"failed",Kickstarter!R:R,"plays")</f>
        <v>12</v>
      </c>
      <c r="D6">
        <f>COUNTIFS(Kickstarter!D:D,"&gt;= 15000",Kickstarter!D:D,"&lt;= 19999",Kickstarter!F:F,"canceled",Kickstarter!R:R,"plays")</f>
        <v>0</v>
      </c>
      <c r="E6">
        <f t="shared" si="0"/>
        <v>24</v>
      </c>
      <c r="F6" s="14">
        <f t="shared" si="1"/>
        <v>50</v>
      </c>
      <c r="G6" s="14">
        <f t="shared" si="2"/>
        <v>50</v>
      </c>
      <c r="H6" s="14">
        <f t="shared" si="3"/>
        <v>0</v>
      </c>
    </row>
    <row r="7" spans="1:8" x14ac:dyDescent="0.35">
      <c r="A7" t="s">
        <v>8397</v>
      </c>
      <c r="B7">
        <f>COUNTIFS(Kickstarter!D:D,"&gt;= 20000",Kickstarter!D:D,"&lt;= 24999",Kickstarter!F:F,"successful",Kickstarter!R:R,"plays")</f>
        <v>9</v>
      </c>
      <c r="C7">
        <f>COUNTIFS(Kickstarter!D:D,"&gt;= 20000",Kickstarter!D:D,"&lt;= 24999",Kickstarter!F:F,"failed",Kickstarter!R:R,"plays")</f>
        <v>11</v>
      </c>
      <c r="D7">
        <f>COUNTIFS(Kickstarter!D:D,"&gt;= 20000",Kickstarter!D:D,"&lt;= 24999",Kickstarter!F:F,"canceled",Kickstarter!R:R,"plays")</f>
        <v>0</v>
      </c>
      <c r="E7">
        <f t="shared" si="0"/>
        <v>20</v>
      </c>
      <c r="F7" s="14">
        <f t="shared" si="1"/>
        <v>45</v>
      </c>
      <c r="G7" s="14">
        <f t="shared" si="2"/>
        <v>55</v>
      </c>
      <c r="H7" s="14">
        <f t="shared" si="3"/>
        <v>0</v>
      </c>
    </row>
    <row r="8" spans="1:8" x14ac:dyDescent="0.35">
      <c r="A8" t="s">
        <v>8398</v>
      </c>
      <c r="B8">
        <f>COUNTIFS(Kickstarter!D:D,"&gt;= 25000",Kickstarter!D:D,"&lt;= 29999",Kickstarter!F:F,"successful",Kickstarter!R:R,"plays")</f>
        <v>1</v>
      </c>
      <c r="C8">
        <f>COUNTIFS(Kickstarter!D:D,"&gt;= 25000",Kickstarter!D:D,"&lt;= 29999",Kickstarter!F:F,"failed",Kickstarter!R:R,"plays")</f>
        <v>4</v>
      </c>
      <c r="D8">
        <f>COUNTIFS(Kickstarter!D:D,"&gt;= 25000",Kickstarter!D:D,"&lt;= 29999",Kickstarter!F:F,"canceled",Kickstarter!R:R,"plays")</f>
        <v>0</v>
      </c>
      <c r="E8">
        <f t="shared" si="0"/>
        <v>5</v>
      </c>
      <c r="F8" s="14">
        <f t="shared" si="1"/>
        <v>20</v>
      </c>
      <c r="G8" s="14">
        <f t="shared" si="2"/>
        <v>80</v>
      </c>
      <c r="H8" s="14">
        <f t="shared" si="3"/>
        <v>0</v>
      </c>
    </row>
    <row r="9" spans="1:8" x14ac:dyDescent="0.35">
      <c r="A9" t="s">
        <v>8399</v>
      </c>
      <c r="B9">
        <f>COUNTIFS(Kickstarter!D:D,"&gt;= 30000",Kickstarter!D:D,"&lt;= 34999",Kickstarter!F:F,"successful",Kickstarter!R:R,"plays")</f>
        <v>3</v>
      </c>
      <c r="C9">
        <f>COUNTIFS(Kickstarter!D:D,"&gt;= 30000",Kickstarter!D:D,"&lt;= 34999",Kickstarter!F:F,"failed",Kickstarter!R:R,"plays")</f>
        <v>8</v>
      </c>
      <c r="D9">
        <f>COUNTIFS(Kickstarter!D:D,"&gt;= 30000",Kickstarter!D:D,"&lt;= 34999",Kickstarter!F:F,"canceled",Kickstarter!R:R,"plays")</f>
        <v>0</v>
      </c>
      <c r="E9">
        <f t="shared" si="0"/>
        <v>11</v>
      </c>
      <c r="F9" s="14">
        <f t="shared" si="1"/>
        <v>27.272727272727273</v>
      </c>
      <c r="G9" s="14">
        <f t="shared" si="2"/>
        <v>72.727272727272734</v>
      </c>
      <c r="H9" s="14">
        <f t="shared" si="3"/>
        <v>0</v>
      </c>
    </row>
    <row r="10" spans="1:8" x14ac:dyDescent="0.35">
      <c r="A10" t="s">
        <v>8400</v>
      </c>
      <c r="B10">
        <f>COUNTIFS(Kickstarter!D:D,"&gt;= 35000",Kickstarter!D:D,"&lt;= 39999",Kickstarter!F:F,"successful",Kickstarter!R:R,"plays")</f>
        <v>4</v>
      </c>
      <c r="C10">
        <f>COUNTIFS(Kickstarter!D:D,"&gt;= 35000",Kickstarter!D:D,"&lt;= 39999",Kickstarter!F:F,"failed",Kickstarter!R:R,"plays")</f>
        <v>2</v>
      </c>
      <c r="D10">
        <f>COUNTIFS(Kickstarter!D:D,"&gt;= 35000",Kickstarter!D:D,"&lt;= 39999",Kickstarter!F:F,"canceled",Kickstarter!R:R,"plays")</f>
        <v>0</v>
      </c>
      <c r="E10">
        <f t="shared" si="0"/>
        <v>6</v>
      </c>
      <c r="F10" s="14">
        <f t="shared" si="1"/>
        <v>66.666666666666671</v>
      </c>
      <c r="G10" s="14">
        <f t="shared" si="2"/>
        <v>33.333333333333336</v>
      </c>
      <c r="H10" s="14">
        <f t="shared" si="3"/>
        <v>0</v>
      </c>
    </row>
    <row r="11" spans="1:8" x14ac:dyDescent="0.35">
      <c r="A11" t="s">
        <v>8401</v>
      </c>
      <c r="B11">
        <f>COUNTIFS(Kickstarter!D:D,"&gt;= 40000",Kickstarter!D:D,"&lt;= 44999",Kickstarter!F:F,"successful",Kickstarter!R:R,"plays")</f>
        <v>2</v>
      </c>
      <c r="C11">
        <f>COUNTIFS(Kickstarter!D:D,"&gt;= 40000",Kickstarter!D:D,"&lt;= 44999",Kickstarter!F:F,"failed",Kickstarter!R:R,"plays")</f>
        <v>1</v>
      </c>
      <c r="D11">
        <f>COUNTIFS(Kickstarter!D:D,"&gt;= 40000",Kickstarter!D:D,"&lt;= 44999",Kickstarter!F:F,"canceled",Kickstarter!R:R,"plays")</f>
        <v>0</v>
      </c>
      <c r="E11">
        <f t="shared" si="0"/>
        <v>3</v>
      </c>
      <c r="F11" s="14">
        <f t="shared" si="1"/>
        <v>66.666666666666671</v>
      </c>
      <c r="G11" s="14">
        <f t="shared" si="2"/>
        <v>33.333333333333336</v>
      </c>
      <c r="H11" s="14">
        <f t="shared" si="3"/>
        <v>0</v>
      </c>
    </row>
    <row r="12" spans="1:8" x14ac:dyDescent="0.35">
      <c r="A12" t="s">
        <v>8402</v>
      </c>
      <c r="B12">
        <f>COUNTIFS(Kickstarter!D:D,"&gt;= 45000",Kickstarter!D:D,"&lt;= 49999",Kickstarter!F:F,"successful",Kickstarter!R:R,"plays")</f>
        <v>0</v>
      </c>
      <c r="C12">
        <f>COUNTIFS(Kickstarter!D:D,"&gt;= 45000",Kickstarter!D:D,"&lt;= 49999",Kickstarter!F:F,"failed",Kickstarter!R:R,"plays")</f>
        <v>1</v>
      </c>
      <c r="D12">
        <f>COUNTIFS(Kickstarter!D:D,"&gt;= 45000",Kickstarter!D:D,"&lt;= 49999",Kickstarter!F:F,"canceled",Kickstarter!R:R,"plays")</f>
        <v>0</v>
      </c>
      <c r="E12">
        <f t="shared" si="0"/>
        <v>1</v>
      </c>
      <c r="F12" s="14">
        <f t="shared" si="1"/>
        <v>0</v>
      </c>
      <c r="G12" s="14">
        <f t="shared" si="2"/>
        <v>100</v>
      </c>
      <c r="H12" s="14">
        <f t="shared" si="3"/>
        <v>0</v>
      </c>
    </row>
    <row r="13" spans="1:8" x14ac:dyDescent="0.35">
      <c r="A13" t="s">
        <v>8403</v>
      </c>
      <c r="B13">
        <f>COUNTIFS(Kickstarter!D:D,"&gt; 50000",Kickstarter!F:F,"successful",Kickstarter!R:R,"plays")</f>
        <v>2</v>
      </c>
      <c r="C13">
        <f>COUNTIFS(Kickstarter!D:D,"&gt; 50000",Kickstarter!F:F,"failed",Kickstarter!R:R,"plays")</f>
        <v>10</v>
      </c>
      <c r="D13">
        <f>COUNTIFS(Kickstarter!D:D,"&gt; 50000",Kickstarter!F:F,"canceled",Kickstarter!R:R,"plays")</f>
        <v>0</v>
      </c>
      <c r="E13">
        <f t="shared" si="0"/>
        <v>12</v>
      </c>
      <c r="F13" s="14">
        <f t="shared" si="1"/>
        <v>16.666666666666668</v>
      </c>
      <c r="G13" s="14">
        <f t="shared" si="2"/>
        <v>83.333333333333329</v>
      </c>
      <c r="H13" s="14">
        <f t="shared" si="3"/>
        <v>0</v>
      </c>
    </row>
  </sheetData>
  <conditionalFormatting sqref="A1:H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Ortega Segura</cp:lastModifiedBy>
  <dcterms:created xsi:type="dcterms:W3CDTF">2017-04-20T15:17:24Z</dcterms:created>
  <dcterms:modified xsi:type="dcterms:W3CDTF">2021-09-28T15:41:38Z</dcterms:modified>
</cp:coreProperties>
</file>