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sers\david.ortega\Desktop\Analysis Projects\Challenge1\"/>
    </mc:Choice>
  </mc:AlternateContent>
  <xr:revisionPtr revIDLastSave="0" documentId="13_ncr:1_{56832BBD-32F7-45B1-A00A-6C40B0989942}" xr6:coauthVersionLast="45" xr6:coauthVersionMax="45" xr10:uidLastSave="{00000000-0000-0000-0000-000000000000}"/>
  <bookViews>
    <workbookView xWindow="-110" yWindow="-110" windowWidth="19420" windowHeight="10420" firstSheet="7" activeTab="1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6" r:id="rId4"/>
    <sheet name="Edinburgh Research" sheetId="8" r:id="rId5"/>
    <sheet name="Successful US Kickstarters" sheetId="9" r:id="rId6"/>
    <sheet name="Failed US Kickstarters" sheetId="11" r:id="rId7"/>
    <sheet name="Descriptive Statistics" sheetId="10" r:id="rId8"/>
    <sheet name="Graph1" sheetId="12" r:id="rId9"/>
    <sheet name="Theater Outcomes by Launch Date" sheetId="13" r:id="rId10"/>
    <sheet name="Outcomes Based on Goals" sheetId="14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 l="1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 l="1"/>
  <c r="B12" i="14"/>
  <c r="B11" i="14"/>
  <c r="B10" i="14"/>
  <c r="B9" i="14"/>
  <c r="B8" i="14"/>
  <c r="B7" i="14"/>
  <c r="B6" i="14"/>
  <c r="B5" i="14"/>
  <c r="B4" i="14"/>
  <c r="B3" i="14"/>
  <c r="B2" i="14"/>
  <c r="C14" i="10" l="1"/>
  <c r="B14" i="10"/>
  <c r="C7" i="10"/>
  <c r="B7" i="10"/>
  <c r="C13" i="10"/>
  <c r="B13" i="10"/>
  <c r="C12" i="10"/>
  <c r="B12" i="10"/>
  <c r="C6" i="10"/>
  <c r="C5" i="10"/>
  <c r="B6" i="10"/>
  <c r="B5" i="10"/>
  <c r="C11" i="10"/>
  <c r="B11" i="10"/>
  <c r="C4" i="10"/>
  <c r="B4" i="10"/>
  <c r="C10" i="10" l="1"/>
  <c r="C9" i="10"/>
  <c r="B10" i="10"/>
  <c r="B9" i="10"/>
  <c r="C3" i="10"/>
  <c r="B3" i="10"/>
  <c r="C2" i="10"/>
  <c r="B2" i="10"/>
  <c r="F3" i="8" l="1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<sst xmlns="http://schemas.openxmlformats.org/spreadsheetml/2006/main" count="38389" uniqueCount="8418">
  <si>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</si>
  <si>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</si>
  <si>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</si>
  <si>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</si>
  <si>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</si>
  <si>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</si>
  <si>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</si>
  <si>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</si>
  <si>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</si>
  <si>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</si>
  <si>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</si>
  <si>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</si>
  <si>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</si>
  <si>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</si>
  <si>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</si>
  <si>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</si>
  <si>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</si>
  <si>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</si>
  <si>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</si>
  <si>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</si>
  <si>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</si>
  <si>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</si>
  <si>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</si>
  <si>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</si>
  <si>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</si>
  <si>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</si>
  <si>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</si>
  <si>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</si>
  <si>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</si>
  <si>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</si>
  <si>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</si>
  <si>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</si>
  <si>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</si>
  <si>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</si>
  <si>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</si>
  <si>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</si>
  <si>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</si>
  <si>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</si>
  <si>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</si>
  <si>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</si>
  <si>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</si>
  <si>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</si>
  <si>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</si>
  <si>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</si>
  <si>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</si>
  <si>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</si>
  <si>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</si>
  <si>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</si>
  <si>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</si>
  <si>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</si>
  <si>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</si>
  <si>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</si>
  <si>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</si>
  <si>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</si>
  <si>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</si>
  <si>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</si>
  <si>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</si>
  <si>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</si>
  <si>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</si>
  <si>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</si>
  <si>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</si>
  <si>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</si>
  <si>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</si>
  <si>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</si>
  <si>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</si>
  <si>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</si>
  <si>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</si>
  <si>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</si>
  <si>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</si>
  <si>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</si>
  <si>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</si>
  <si>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</si>
  <si>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</si>
  <si>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</si>
  <si>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</si>
  <si>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</si>
  <si>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</si>
  <si>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</si>
  <si>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</si>
  <si>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</si>
  <si>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</si>
  <si>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</si>
  <si>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</si>
  <si>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</si>
  <si>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</si>
  <si>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</si>
  <si>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</si>
  <si>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</si>
  <si>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</si>
  <si>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</si>
  <si>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</si>
  <si>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</si>
  <si>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</si>
  <si>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</si>
  <si>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</si>
  <si>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</si>
  <si>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</si>
  <si>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</si>
  <si>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</si>
  <si>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</si>
  <si>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</si>
  <si>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</si>
  <si>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</si>
  <si>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</si>
  <si>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</si>
  <si>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</si>
  <si>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</si>
  <si>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</si>
  <si>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</si>
  <si>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</si>
  <si>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</si>
  <si>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</si>
  <si>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</si>
  <si>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</si>
  <si>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</si>
  <si>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</si>
  <si>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</si>
  <si>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</si>
  <si>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</si>
  <si>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</si>
  <si>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</si>
  <si>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</si>
  <si>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</si>
  <si>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</si>
  <si>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</si>
  <si>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</si>
  <si>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</si>
  <si>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</si>
  <si>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</si>
  <si>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</si>
  <si>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</si>
  <si>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</si>
  <si>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</si>
  <si>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</si>
  <si>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</si>
  <si>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</si>
  <si>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</si>
  <si>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</si>
  <si>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</si>
  <si>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</si>
  <si>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</si>
  <si>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</si>
  <si>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</si>
  <si>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</si>
  <si>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</si>
  <si>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</si>
  <si>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</si>
  <si>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</si>
  <si>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</si>
  <si>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</si>
  <si>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</si>
  <si>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</si>
  <si>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</si>
  <si>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</si>
  <si>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</si>
  <si>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</si>
  <si>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</si>
  <si>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</si>
  <si>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</si>
  <si>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</si>
  <si>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</si>
  <si>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</si>
  <si>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</si>
  <si>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</si>
  <si>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</si>
  <si>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</si>
  <si>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</si>
  <si>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</si>
  <si>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</si>
  <si>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</si>
  <si>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</si>
  <si>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</si>
  <si>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</si>
  <si>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</si>
  <si>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</si>
  <si>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</si>
  <si>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</si>
  <si>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</si>
  <si>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</si>
  <si>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</si>
  <si>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</si>
  <si>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</si>
  <si>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</si>
  <si>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</si>
  <si>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</si>
  <si>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</si>
  <si>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</si>
  <si>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</si>
  <si>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</si>
  <si>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</si>
  <si>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</si>
  <si>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</si>
  <si>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</si>
  <si>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</si>
  <si>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</si>
  <si>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</si>
  <si>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</si>
  <si>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</si>
  <si>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</si>
  <si>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</si>
  <si>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</si>
  <si>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</si>
  <si>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</si>
  <si>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</si>
  <si>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</si>
  <si>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</si>
  <si>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</si>
  <si>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</si>
  <si>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</si>
  <si>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</si>
  <si>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</si>
  <si>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</si>
  <si>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</si>
  <si>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</si>
  <si>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</si>
  <si>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</si>
  <si>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</si>
  <si>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</si>
  <si>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</si>
  <si>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</si>
  <si>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</si>
  <si>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</si>
  <si>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</si>
  <si>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</si>
  <si>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</si>
  <si>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</si>
  <si>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</si>
  <si>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</si>
  <si>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</si>
  <si>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</si>
  <si>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</si>
  <si>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</si>
  <si>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</si>
  <si>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</si>
  <si>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</si>
  <si>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</si>
  <si>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</si>
  <si>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</si>
  <si>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</si>
  <si>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</si>
  <si>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</si>
  <si>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</si>
  <si>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</si>
  <si>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</si>
  <si>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</si>
  <si>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</si>
  <si>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</si>
  <si>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</si>
  <si>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</si>
  <si>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</si>
  <si>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</si>
  <si>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</si>
  <si>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</si>
  <si>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</si>
  <si>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</si>
  <si>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</si>
  <si>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</si>
  <si>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</si>
  <si>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</si>
  <si>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</si>
  <si>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</si>
  <si>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</si>
  <si>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</si>
  <si>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</si>
  <si>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</si>
  <si>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</si>
  <si>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</si>
  <si>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</si>
  <si>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</si>
  <si>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</si>
  <si>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</si>
  <si>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</si>
  <si>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</si>
  <si>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</si>
  <si>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</si>
  <si>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</si>
  <si>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</si>
  <si>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</si>
  <si>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</si>
  <si>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</si>
  <si>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</si>
  <si>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</si>
  <si>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</si>
  <si>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</si>
  <si>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</si>
  <si>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</si>
  <si>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</si>
  <si>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</si>
  <si>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</si>
  <si>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</si>
  <si>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</si>
  <si>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</si>
  <si>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</si>
  <si>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</si>
  <si>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</si>
  <si>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</si>
  <si>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</si>
  <si>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</si>
  <si>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</si>
  <si>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</si>
  <si>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</si>
  <si>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</si>
  <si>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</si>
  <si>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</si>
  <si>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</si>
  <si>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</si>
  <si>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</si>
  <si>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</si>
  <si>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</si>
  <si>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</si>
  <si>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</si>
  <si>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</si>
  <si>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</si>
  <si>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</si>
  <si>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</si>
  <si>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</si>
  <si>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</si>
  <si>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</si>
  <si>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</si>
  <si>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</si>
  <si>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</si>
  <si>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</si>
  <si>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</si>
  <si>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</si>
  <si>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</si>
  <si>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</si>
  <si>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</si>
  <si>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</si>
  <si>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</si>
  <si>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</si>
  <si>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</si>
  <si>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</si>
  <si>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</si>
  <si>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</si>
  <si>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</si>
  <si>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</si>
  <si>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</si>
  <si>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</si>
  <si>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</si>
  <si>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</si>
  <si>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</si>
  <si>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</si>
  <si>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</si>
  <si>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</si>
  <si>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</si>
  <si>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</si>
  <si>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</si>
  <si>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</si>
  <si>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</si>
  <si>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</si>
  <si>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</si>
  <si>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</si>
  <si>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</si>
  <si>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</si>
  <si>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</si>
  <si>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</si>
  <si>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</si>
  <si>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</si>
  <si>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</si>
  <si>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</si>
  <si>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</si>
  <si>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</si>
  <si>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</si>
  <si>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</si>
  <si>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</si>
  <si>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</si>
  <si>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</si>
  <si>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</si>
  <si>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</si>
  <si>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</si>
  <si>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</si>
  <si>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</si>
  <si>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</si>
  <si>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</si>
  <si>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</si>
  <si>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</si>
  <si>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</si>
  <si>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</si>
  <si>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</si>
  <si>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</si>
  <si>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</si>
  <si>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</si>
  <si>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</si>
  <si>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</si>
  <si>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</si>
  <si>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</si>
  <si>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</si>
  <si>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</si>
  <si>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</si>
  <si>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</si>
  <si>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</si>
  <si>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</si>
  <si>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</si>
  <si>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</si>
  <si>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</si>
  <si>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</si>
  <si>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</si>
  <si>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</si>
  <si>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</si>
  <si>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</si>
  <si>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</si>
  <si>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</si>
  <si>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</si>
  <si>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</si>
  <si>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</si>
  <si>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</si>
  <si>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</si>
  <si>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</si>
  <si>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</si>
  <si>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</si>
  <si>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</si>
  <si>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</si>
  <si>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</si>
  <si>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</si>
  <si>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</si>
  <si>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</si>
  <si>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</si>
  <si>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</si>
  <si>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</si>
  <si>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</si>
  <si>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</si>
  <si>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</si>
  <si>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</si>
  <si>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</si>
  <si>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</si>
  <si>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</si>
  <si>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</si>
  <si>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</si>
  <si>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</si>
  <si>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</si>
  <si>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</si>
  <si>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</si>
  <si>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</si>
  <si>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</si>
  <si>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</si>
  <si>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</si>
  <si>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</si>
  <si>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</si>
  <si>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</si>
  <si>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</si>
  <si>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</si>
  <si>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</si>
  <si>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</si>
  <si>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</si>
  <si>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</si>
  <si>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</si>
  <si>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</si>
  <si>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</si>
  <si>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</si>
  <si>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</si>
  <si>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</si>
  <si>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</si>
  <si>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</si>
  <si>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</si>
  <si>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</si>
  <si>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</si>
  <si>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</si>
  <si>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</si>
  <si>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</si>
  <si>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</si>
  <si>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</si>
  <si>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</si>
  <si>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</si>
  <si>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</si>
  <si>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</si>
  <si>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</si>
  <si>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</si>
  <si>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</si>
  <si>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</si>
  <si>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</si>
  <si>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</si>
  <si>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</si>
  <si>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</si>
  <si>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</si>
  <si>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</si>
  <si>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</si>
  <si>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</si>
  <si>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</si>
  <si>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</si>
  <si>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</si>
  <si>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</si>
  <si>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</si>
  <si>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</si>
  <si>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</si>
  <si>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</si>
  <si>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</si>
  <si>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</si>
  <si>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</si>
  <si>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</si>
  <si>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</si>
  <si>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</si>
  <si>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</si>
  <si>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</si>
  <si>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</si>
  <si>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</si>
  <si>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</si>
  <si>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</si>
  <si>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</si>
  <si>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</si>
  <si>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</si>
  <si>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</si>
  <si>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</si>
  <si>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</si>
  <si>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</si>
  <si>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</si>
  <si>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</si>
  <si>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</si>
  <si>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</si>
  <si>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</si>
  <si>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</si>
  <si>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</si>
  <si>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</si>
  <si>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</si>
  <si>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</si>
  <si>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</si>
  <si>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</si>
  <si>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</si>
  <si>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</si>
  <si>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</si>
  <si>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</si>
  <si>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</si>
  <si>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</si>
  <si>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</si>
  <si>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</si>
  <si>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</si>
  <si>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</si>
  <si>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</si>
  <si>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</si>
  <si>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</si>
  <si>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</si>
  <si>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</si>
  <si>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</si>
  <si>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</si>
  <si>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</si>
  <si>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</si>
  <si>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</si>
  <si>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</si>
  <si>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</si>
  <si>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</si>
  <si>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</si>
  <si>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</si>
  <si>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</si>
  <si>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</si>
  <si>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</si>
  <si>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</si>
  <si>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</si>
  <si>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</si>
  <si>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</si>
  <si>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</si>
  <si>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</si>
  <si>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</si>
  <si>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</si>
  <si>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</si>
  <si>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</si>
  <si>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</si>
  <si>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</si>
  <si>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</si>
  <si>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</si>
  <si>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</si>
  <si>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</si>
  <si>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</si>
  <si>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</si>
  <si>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</si>
  <si>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</si>
  <si>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</si>
  <si>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</si>
  <si>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</si>
  <si>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</si>
  <si>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</si>
  <si>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</si>
  <si>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</si>
  <si>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</si>
  <si>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</si>
  <si>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</si>
  <si>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</si>
  <si>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</si>
  <si>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</si>
  <si>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</si>
  <si>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</si>
  <si>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</si>
  <si>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</si>
  <si>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</si>
  <si>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</si>
  <si>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</si>
  <si>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</si>
  <si>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</si>
  <si>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</si>
  <si>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</si>
  <si>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</si>
  <si>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</si>
  <si>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</si>
  <si>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</si>
  <si>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</si>
  <si>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</si>
  <si>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</si>
  <si>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</si>
  <si>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</si>
  <si>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</si>
  <si>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</si>
  <si>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</si>
  <si>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</si>
  <si>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</si>
  <si>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</si>
  <si>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</si>
  <si>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</si>
  <si>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</si>
  <si>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</si>
  <si>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</si>
  <si>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</si>
  <si>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</si>
  <si>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</si>
  <si>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</si>
  <si>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</si>
  <si>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</si>
  <si>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</si>
  <si>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</si>
  <si>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</si>
  <si>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</si>
  <si>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</si>
  <si>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</si>
  <si>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</si>
  <si>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</si>
  <si>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</si>
  <si>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</si>
  <si>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</si>
  <si>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</si>
  <si>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</si>
  <si>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</si>
  <si>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</si>
  <si>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</si>
  <si>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</si>
  <si>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</si>
  <si>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</si>
  <si>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</si>
  <si>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</si>
  <si>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</si>
  <si>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</si>
  <si>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</si>
  <si>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</si>
  <si>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</si>
  <si>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</si>
  <si>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</si>
  <si>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</si>
  <si>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</si>
  <si>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</si>
  <si>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</si>
  <si>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</si>
  <si>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</si>
  <si>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</si>
  <si>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</si>
  <si>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</si>
  <si>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</si>
  <si>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</si>
  <si>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</si>
  <si>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</si>
  <si>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</si>
  <si>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</si>
  <si>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</si>
  <si>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</si>
  <si>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</si>
  <si>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</si>
  <si>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</si>
  <si>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</si>
  <si>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</si>
  <si>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</si>
  <si>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</si>
  <si>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</si>
  <si>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</si>
  <si>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</si>
  <si>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</si>
  <si>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</si>
  <si>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</si>
  <si>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</si>
  <si>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</si>
  <si>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</si>
  <si>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</si>
  <si>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</si>
  <si>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</si>
  <si>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</si>
  <si>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</si>
  <si>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</si>
  <si>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</si>
  <si>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</si>
  <si>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</si>
  <si>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</si>
  <si>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</si>
  <si>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</si>
  <si>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</si>
  <si>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</si>
  <si>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</si>
  <si>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</si>
  <si>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</si>
  <si>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</si>
  <si>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</si>
  <si>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</si>
  <si>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</si>
  <si>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</si>
  <si>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</si>
  <si>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</si>
  <si>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</si>
  <si>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</si>
  <si>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</si>
  <si>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</si>
  <si>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</si>
  <si>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</si>
  <si>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</si>
  <si>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</si>
  <si>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</si>
  <si>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</si>
  <si>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</si>
  <si>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</si>
  <si>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</si>
  <si>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</si>
  <si>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</si>
  <si>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</si>
  <si>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</si>
  <si>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</si>
  <si>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</si>
  <si>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</si>
  <si>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</si>
  <si>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</si>
  <si>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</si>
  <si>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</si>
  <si>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</si>
  <si>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</si>
  <si>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</si>
  <si>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</si>
  <si>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</si>
  <si>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</si>
  <si>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</si>
  <si>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</si>
  <si>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</si>
  <si>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</si>
  <si>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</si>
  <si>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</si>
  <si>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</si>
  <si>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</si>
  <si>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</si>
  <si>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</si>
  <si>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</si>
  <si>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</si>
  <si>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</si>
  <si>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</si>
  <si>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</si>
  <si>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</si>
  <si>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</si>
  <si>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</si>
  <si>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</si>
  <si>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</si>
  <si>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</si>
  <si>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</si>
  <si>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</si>
  <si>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</si>
  <si>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</si>
  <si>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</si>
  <si>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</si>
  <si>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</si>
  <si>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</si>
  <si>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</si>
  <si>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</si>
  <si>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</si>
  <si>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</si>
  <si>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</si>
  <si>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</si>
  <si>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</si>
  <si>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</si>
  <si>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</si>
  <si>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</si>
  <si>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</si>
  <si>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</si>
  <si>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</si>
  <si>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</si>
  <si>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</si>
  <si>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</si>
  <si>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</si>
  <si>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</si>
  <si>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</si>
  <si>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</si>
  <si>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</si>
  <si>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</si>
  <si>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</si>
  <si>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</si>
  <si>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</si>
  <si>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</si>
  <si>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</si>
  <si>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</si>
  <si>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</si>
  <si>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</si>
  <si>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</si>
  <si>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</si>
  <si>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</si>
  <si>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</si>
  <si>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</si>
  <si>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</si>
  <si>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</si>
  <si>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</si>
  <si>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</si>
  <si>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</si>
  <si>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</si>
  <si>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</si>
  <si>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</si>
  <si>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</si>
  <si>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</si>
  <si>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</si>
  <si>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</si>
  <si>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</si>
  <si>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</si>
  <si>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</si>
  <si>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</si>
  <si>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</si>
  <si>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</si>
  <si>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</si>
  <si>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</si>
  <si>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</si>
  <si>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</si>
  <si>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</si>
  <si>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</si>
  <si>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</si>
  <si>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</si>
  <si>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</si>
  <si>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</si>
  <si>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</si>
  <si>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</si>
  <si>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</si>
  <si>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</si>
  <si>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</si>
  <si>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</si>
  <si>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</si>
  <si>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</si>
  <si>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</si>
  <si>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</si>
  <si>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</si>
  <si>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</si>
  <si>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</si>
  <si>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</si>
  <si>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</si>
  <si>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</si>
  <si>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</si>
  <si>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</si>
  <si>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</si>
  <si>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</si>
  <si>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</si>
  <si>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</si>
  <si>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</si>
  <si>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</si>
  <si>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</si>
  <si>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</si>
  <si>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</si>
  <si>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</si>
  <si>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</si>
  <si>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</si>
  <si>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</si>
  <si>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</si>
  <si>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</si>
  <si>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</si>
  <si>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</si>
  <si>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</si>
  <si>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</si>
  <si>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</si>
  <si>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</si>
  <si>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</si>
  <si>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</si>
  <si>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</si>
  <si>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</si>
  <si>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</si>
  <si>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</si>
  <si>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</si>
  <si>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</si>
  <si>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</si>
  <si>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</si>
  <si>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</si>
  <si>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</si>
  <si>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</si>
  <si>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</si>
  <si>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</si>
  <si>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</si>
  <si>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</si>
  <si>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</si>
  <si>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</si>
  <si>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</si>
  <si>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</si>
  <si>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</si>
  <si>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</si>
  <si>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</si>
  <si>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</si>
  <si>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</si>
  <si>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</si>
  <si>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</si>
  <si>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</si>
  <si>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</si>
  <si>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</si>
  <si>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</si>
  <si>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</si>
  <si>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</si>
  <si>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</si>
  <si>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</si>
  <si>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</si>
  <si>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</si>
  <si>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</si>
  <si>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</si>
  <si>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</si>
  <si>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</si>
  <si>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</si>
  <si>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</si>
  <si>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</si>
  <si>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</si>
  <si>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</si>
  <si>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</si>
  <si>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</si>
  <si>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</si>
  <si>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</si>
  <si>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</si>
  <si>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</si>
  <si>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</si>
  <si>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</si>
  <si>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</si>
  <si>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</si>
  <si>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</si>
  <si>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</si>
  <si>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</si>
  <si>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</si>
  <si>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</si>
  <si>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</si>
  <si>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</si>
  <si>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</si>
  <si>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</si>
  <si>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</si>
  <si>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</si>
  <si>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</si>
  <si>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</si>
  <si>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</si>
  <si>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</si>
  <si>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</si>
  <si>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</si>
  <si>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</si>
  <si>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</si>
  <si>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</si>
  <si>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</si>
  <si>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</si>
  <si>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</si>
  <si>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</si>
  <si>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</si>
  <si>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</si>
  <si>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</si>
  <si>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</si>
  <si>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</si>
  <si>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</si>
  <si>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</si>
  <si>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</si>
  <si>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</si>
  <si>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</si>
  <si>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</si>
  <si>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</si>
  <si>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</si>
  <si>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</si>
  <si>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</si>
  <si>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</si>
  <si>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</si>
  <si>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</si>
  <si>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</si>
  <si>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</si>
  <si>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</si>
  <si>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</si>
  <si>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</si>
  <si>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</si>
  <si>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</si>
  <si>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</si>
  <si>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</si>
  <si>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</si>
  <si>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</si>
  <si>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</si>
  <si>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</si>
  <si>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</si>
  <si>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</si>
  <si>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</si>
  <si>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</si>
  <si>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</si>
  <si>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</si>
  <si>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</si>
  <si>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</si>
  <si>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</si>
  <si>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</si>
  <si>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</si>
  <si>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</si>
  <si>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</si>
  <si>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</si>
  <si>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</si>
  <si>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</si>
  <si>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</si>
  <si>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</si>
  <si>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</si>
  <si>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</si>
  <si>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</si>
  <si>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</si>
  <si>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</si>
  <si>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</si>
  <si>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</si>
  <si>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</si>
  <si>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</si>
  <si>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</si>
  <si>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</si>
  <si>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</si>
  <si>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</si>
  <si>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</si>
  <si>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</si>
  <si>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</si>
  <si>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</si>
  <si>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</si>
  <si>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</si>
  <si>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</si>
  <si>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</si>
  <si>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</si>
  <si>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</si>
  <si>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</si>
  <si>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</si>
  <si>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</si>
  <si>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</si>
  <si>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</si>
  <si>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</si>
  <si>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</si>
  <si>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</si>
  <si>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</si>
  <si>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</si>
  <si>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</si>
  <si>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</si>
  <si>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</si>
  <si>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</si>
  <si>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</si>
  <si>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</si>
  <si>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</si>
  <si>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</si>
  <si>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</si>
  <si>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</si>
  <si>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</si>
  <si>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</si>
  <si>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</si>
  <si>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</si>
  <si>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</si>
  <si>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</si>
  <si>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</si>
  <si>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</si>
  <si>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</si>
  <si>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</si>
  <si>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</si>
  <si>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</si>
  <si>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</si>
  <si>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</si>
  <si>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</si>
  <si>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</si>
  <si>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</si>
  <si>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</si>
  <si>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</si>
  <si>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</si>
  <si>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</si>
  <si>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</si>
  <si>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</si>
  <si>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</si>
  <si>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</si>
  <si>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</si>
  <si>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</si>
  <si>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</si>
  <si>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</si>
  <si>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</si>
  <si>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</si>
  <si>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</si>
  <si>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</si>
  <si>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</si>
  <si>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</si>
  <si>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</si>
  <si>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</si>
  <si>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</si>
  <si>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</si>
  <si>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</si>
  <si>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</si>
  <si>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</si>
  <si>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</si>
  <si>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</si>
  <si>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</si>
  <si>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</si>
  <si>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</si>
  <si>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</si>
  <si>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</si>
  <si>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</si>
  <si>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</si>
  <si>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</si>
  <si>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</si>
  <si>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</si>
  <si>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</si>
  <si>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</si>
  <si>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</si>
  <si>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</si>
  <si>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</si>
  <si>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</si>
  <si>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</si>
  <si>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</si>
  <si>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</si>
  <si>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</si>
  <si>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</si>
  <si>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</si>
  <si>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</si>
  <si>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</si>
  <si>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</si>
  <si>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</si>
  <si>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</si>
  <si>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</si>
  <si>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</si>
  <si>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</si>
  <si>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</si>
  <si>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</si>
  <si>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</si>
  <si>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</si>
  <si>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</si>
  <si>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</si>
  <si>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</si>
  <si>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</si>
  <si>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</si>
  <si>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</si>
  <si>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</si>
  <si>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</si>
  <si>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</si>
  <si>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</si>
  <si>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</si>
  <si>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</si>
  <si>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</si>
  <si>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</si>
  <si>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</si>
  <si>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</si>
  <si>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</si>
  <si>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</si>
  <si>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</si>
  <si>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</si>
  <si>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</si>
  <si>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</si>
  <si>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</si>
  <si>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</si>
  <si>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</si>
  <si>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</si>
  <si>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</si>
  <si>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</si>
  <si>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</si>
  <si>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</si>
  <si>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</si>
  <si>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</si>
  <si>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</si>
  <si>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</si>
  <si>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</si>
  <si>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</si>
  <si>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</si>
  <si>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</si>
  <si>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</si>
  <si>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</si>
  <si>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</si>
  <si>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</si>
  <si>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</si>
  <si>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</si>
  <si>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</si>
  <si>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</si>
  <si>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</si>
  <si>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</si>
  <si>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</si>
  <si>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</si>
  <si>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</si>
  <si>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</si>
  <si>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</si>
  <si>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</si>
  <si>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</si>
  <si>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</si>
  <si>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</si>
  <si>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</si>
  <si>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</si>
  <si>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</si>
  <si>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</si>
  <si>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</si>
  <si>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</si>
  <si>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</si>
  <si>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</si>
  <si>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</si>
  <si>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</si>
  <si>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</si>
  <si>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</si>
  <si>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</si>
  <si>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</si>
  <si>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</si>
  <si>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</si>
  <si>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</si>
  <si>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</si>
  <si>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</si>
  <si>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</si>
  <si>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</si>
  <si>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</si>
  <si>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</si>
  <si>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</si>
  <si>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</si>
  <si>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</si>
  <si>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</si>
  <si>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</si>
  <si>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</si>
  <si>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</si>
  <si>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</si>
  <si>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</si>
  <si>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</si>
  <si>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</si>
  <si>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</si>
  <si>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</si>
  <si>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</si>
  <si>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</si>
  <si>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</si>
  <si>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</si>
  <si>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</si>
  <si>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</si>
  <si>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</si>
  <si>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</si>
  <si>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</si>
  <si>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</si>
  <si>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</si>
  <si>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</si>
  <si>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</si>
  <si>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</si>
  <si>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</si>
  <si>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</si>
  <si>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</si>
  <si>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</si>
  <si>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</si>
  <si>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</si>
  <si>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</si>
  <si>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</si>
  <si>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</si>
  <si>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</si>
  <si>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</si>
  <si>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</si>
  <si>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</si>
  <si>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</si>
  <si>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</si>
  <si>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</si>
  <si>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</si>
  <si>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</si>
  <si>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</si>
  <si>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</si>
  <si>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</si>
  <si>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</si>
  <si>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</si>
  <si>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</si>
  <si>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</si>
  <si>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</si>
  <si>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</si>
  <si>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</si>
  <si>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</si>
  <si>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</si>
  <si>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</si>
  <si>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</si>
  <si>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</si>
  <si>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</si>
  <si>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</si>
  <si>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</si>
  <si>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</si>
  <si>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</si>
  <si>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</si>
  <si>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</si>
  <si>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</si>
  <si>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</si>
  <si>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</si>
  <si>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</si>
  <si>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</si>
  <si>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</si>
  <si>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</si>
  <si>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</si>
  <si>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</si>
  <si>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</si>
  <si>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</si>
  <si>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</si>
  <si>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</si>
  <si>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</si>
  <si>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</si>
  <si>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</si>
  <si>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</si>
  <si>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</si>
  <si>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</si>
  <si>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</si>
  <si>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</si>
  <si>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</si>
  <si>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</si>
  <si>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</si>
  <si>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</si>
  <si>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</si>
  <si>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</si>
  <si>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</si>
  <si>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</si>
  <si>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</si>
  <si>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</si>
  <si>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</si>
  <si>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</si>
  <si>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</si>
  <si>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</si>
  <si>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</si>
  <si>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</si>
  <si>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</si>
  <si>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</si>
  <si>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</si>
  <si>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</si>
  <si>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</si>
  <si>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</si>
  <si>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</si>
  <si>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</si>
  <si>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</si>
  <si>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</si>
  <si>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</si>
  <si>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</si>
  <si>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</si>
  <si>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</si>
  <si>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</si>
  <si>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</si>
  <si>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</si>
  <si>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</si>
  <si>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</si>
  <si>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</si>
  <si>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</si>
  <si>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</si>
  <si>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</si>
  <si>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</si>
  <si>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</si>
  <si>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</si>
  <si>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</si>
  <si>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</si>
  <si>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</si>
  <si>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</si>
  <si>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</si>
  <si>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</si>
  <si>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</si>
  <si>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</si>
  <si>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</si>
  <si>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</si>
  <si>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</si>
  <si>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</si>
  <si>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</si>
  <si>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</si>
  <si>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</si>
  <si>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</si>
  <si>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</si>
  <si>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</si>
  <si>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</si>
  <si>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</si>
  <si>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</si>
  <si>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</si>
  <si>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</si>
  <si>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</si>
  <si>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</si>
  <si>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</si>
  <si>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</si>
  <si>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</si>
  <si>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</si>
  <si>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</si>
  <si>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</si>
  <si>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</si>
  <si>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</si>
  <si>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</si>
  <si>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</si>
  <si>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</si>
  <si>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</si>
  <si>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</si>
  <si>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</si>
  <si>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</si>
  <si>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</si>
  <si>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</si>
  <si>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</si>
  <si>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</si>
  <si>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</si>
  <si>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</si>
  <si>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</si>
  <si>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</si>
  <si>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</si>
  <si>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</si>
  <si>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</si>
  <si>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</si>
  <si>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</si>
  <si>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</si>
  <si>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</si>
  <si>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</si>
  <si>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</si>
  <si>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</si>
  <si>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</si>
  <si>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</si>
  <si>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</si>
  <si>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</si>
  <si>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</si>
  <si>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</si>
  <si>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</si>
  <si>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</si>
  <si>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</si>
  <si>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</si>
  <si>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</si>
  <si>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</si>
  <si>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</si>
  <si>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</si>
  <si>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</si>
  <si>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</si>
  <si>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</si>
  <si>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</si>
  <si>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</si>
  <si>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</si>
  <si>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</si>
  <si>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</si>
  <si>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</si>
  <si>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</si>
  <si>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</si>
  <si>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</si>
  <si>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</si>
  <si>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</si>
  <si>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</si>
  <si>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</si>
  <si>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</si>
  <si>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</si>
  <si>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</si>
  <si>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</si>
  <si>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</si>
  <si>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</si>
  <si>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</si>
  <si>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</si>
  <si>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</si>
  <si>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</si>
  <si>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</si>
  <si>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</si>
  <si>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</si>
  <si>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</si>
  <si>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</si>
  <si>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</si>
  <si>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</si>
  <si>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</si>
  <si>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</si>
  <si>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</si>
  <si>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</si>
  <si>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</si>
  <si>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</si>
  <si>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</si>
  <si>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</si>
  <si>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</si>
  <si>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</si>
  <si>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</si>
  <si>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</si>
  <si>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</si>
  <si>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</si>
  <si>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</si>
  <si>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</si>
  <si>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</si>
  <si>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</si>
  <si>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</si>
  <si>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</si>
  <si>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</si>
  <si>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</si>
  <si>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</si>
  <si>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</si>
  <si>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</si>
  <si>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</si>
  <si>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</si>
  <si>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</si>
  <si>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</si>
  <si>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</si>
  <si>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</si>
  <si>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</si>
  <si>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</si>
  <si>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</si>
  <si>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</si>
  <si>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</si>
  <si>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</si>
  <si>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</si>
  <si>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</si>
  <si>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</si>
  <si>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</si>
  <si>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</si>
  <si>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</si>
  <si>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</si>
  <si>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</si>
  <si>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</si>
  <si>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</si>
  <si>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</si>
  <si>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</si>
  <si>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</si>
  <si>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</si>
  <si>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</si>
  <si>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</si>
  <si>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</si>
  <si>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</si>
  <si>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</si>
  <si>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</si>
  <si>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</si>
  <si>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</si>
  <si>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</si>
  <si>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</si>
  <si>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</si>
  <si>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</si>
  <si>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</si>
  <si>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</si>
  <si>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</si>
  <si>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</si>
  <si>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</si>
  <si>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</si>
  <si>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</si>
  <si>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</si>
  <si>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</si>
  <si>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</si>
  <si>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</si>
  <si>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</si>
  <si>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</si>
  <si>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</si>
  <si>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</si>
  <si>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</si>
  <si>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</si>
  <si>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</si>
  <si>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</si>
  <si>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</si>
  <si>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</si>
  <si>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</si>
  <si>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</si>
  <si>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</si>
  <si>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</si>
  <si>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</si>
  <si>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</si>
  <si>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</si>
  <si>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</si>
  <si>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</si>
  <si>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</si>
  <si>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</si>
  <si>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</si>
  <si>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</si>
  <si>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</si>
  <si>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</si>
  <si>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</si>
  <si>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</si>
  <si>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</si>
  <si>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</si>
  <si>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</si>
  <si>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</si>
  <si>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</si>
  <si>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</si>
  <si>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</si>
  <si>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</si>
  <si>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</si>
  <si>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</si>
  <si>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</si>
  <si>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</si>
  <si>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</si>
  <si>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</si>
  <si>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</si>
  <si>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</si>
  <si>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</si>
  <si>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</si>
  <si>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</si>
  <si>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</si>
  <si>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</si>
  <si>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</si>
  <si>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</si>
  <si>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</si>
  <si>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</si>
  <si>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</si>
  <si>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</si>
  <si>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</si>
  <si>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</si>
  <si>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</si>
  <si>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</si>
  <si>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</si>
  <si>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</si>
  <si>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</si>
  <si>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</si>
  <si>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</si>
  <si>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</si>
  <si>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</si>
  <si>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</si>
  <si>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</si>
  <si>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</si>
  <si>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</si>
  <si>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</si>
  <si>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</si>
  <si>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</si>
  <si>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</si>
  <si>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</si>
  <si>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</si>
  <si>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</si>
  <si>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</si>
  <si>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</si>
  <si>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</si>
  <si>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</si>
  <si>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</si>
  <si>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</si>
  <si>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</si>
  <si>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</si>
  <si>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</si>
  <si>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</si>
  <si>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</si>
  <si>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</si>
  <si>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</si>
  <si>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</si>
  <si>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</si>
  <si>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</si>
  <si>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</si>
  <si>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</si>
  <si>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</si>
  <si>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</si>
  <si>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</si>
  <si>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</si>
  <si>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</si>
  <si>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</si>
  <si>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</si>
  <si>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</si>
  <si>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</si>
  <si>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</si>
  <si>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</si>
  <si>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</si>
  <si>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</si>
  <si>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</si>
  <si>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</si>
  <si>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</si>
  <si>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</si>
  <si>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</si>
  <si>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</si>
  <si>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</si>
  <si>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</si>
  <si>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</si>
  <si>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</si>
  <si>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</si>
  <si>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</si>
  <si>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</si>
  <si>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</si>
  <si>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</si>
  <si>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</si>
  <si>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</si>
  <si>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</si>
  <si>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</si>
  <si>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</si>
  <si>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</si>
  <si>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</si>
  <si>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</si>
  <si>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</si>
  <si>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</si>
  <si>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</si>
  <si>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</si>
  <si>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</si>
  <si>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</si>
  <si>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</si>
  <si>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</si>
  <si>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</si>
  <si>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</si>
  <si>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</si>
  <si>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</si>
  <si>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</si>
  <si>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</si>
  <si>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</si>
  <si>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</si>
  <si>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</si>
  <si>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</si>
  <si>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</si>
  <si>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</si>
  <si>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</si>
  <si>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</si>
  <si>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</si>
  <si>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</si>
  <si>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</si>
  <si>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</si>
  <si>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</si>
  <si>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</si>
  <si>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</si>
  <si>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</si>
  <si>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</si>
  <si>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</si>
  <si>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</si>
  <si>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</si>
  <si>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</si>
  <si>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</si>
  <si>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</si>
  <si>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</si>
  <si>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</si>
  <si>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</si>
  <si>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</si>
  <si>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</si>
  <si>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</si>
  <si>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</si>
  <si>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</si>
  <si>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</si>
  <si>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</si>
  <si>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</si>
  <si>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</si>
  <si>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</si>
  <si>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</si>
  <si>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</si>
  <si>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</si>
  <si>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</si>
  <si>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</si>
  <si>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</si>
  <si>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</si>
  <si>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</si>
  <si>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</si>
  <si>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</si>
  <si>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</si>
  <si>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</si>
  <si>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</si>
  <si>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</si>
  <si>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</si>
  <si>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</si>
  <si>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</si>
  <si>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</si>
  <si>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</si>
  <si>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</si>
  <si>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</si>
  <si>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</si>
  <si>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</si>
  <si>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</si>
  <si>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</si>
  <si>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</si>
  <si>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</si>
  <si>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</si>
  <si>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</si>
  <si>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</si>
  <si>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</si>
  <si>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</si>
  <si>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</si>
  <si>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</si>
  <si>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</si>
  <si>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</si>
  <si>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</si>
  <si>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</si>
  <si>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</si>
  <si>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</si>
  <si>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</si>
  <si>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</si>
  <si>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</si>
  <si>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</si>
  <si>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</si>
  <si>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</si>
  <si>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</si>
  <si>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</si>
  <si>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</si>
  <si>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</si>
  <si>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</si>
  <si>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</si>
  <si>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</si>
  <si>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</si>
  <si>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</si>
  <si>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</si>
  <si>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</si>
  <si>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</si>
  <si>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</si>
  <si>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</si>
  <si>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</si>
  <si>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</si>
  <si>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</si>
  <si>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</si>
  <si>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</si>
  <si>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</si>
  <si>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</si>
  <si>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</si>
  <si>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</si>
  <si>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</si>
  <si>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</si>
  <si>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</si>
  <si>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</si>
  <si>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</si>
  <si>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</si>
  <si>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</si>
  <si>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</si>
  <si>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</si>
  <si>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</si>
  <si>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</si>
  <si>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</si>
  <si>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</si>
  <si>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</si>
  <si>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</si>
  <si>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</si>
  <si>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</si>
  <si>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</si>
  <si>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</si>
  <si>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</si>
  <si>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</si>
  <si>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</si>
  <si>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</si>
  <si>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</si>
  <si>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</si>
  <si>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</si>
  <si>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</si>
  <si>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</si>
  <si>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</si>
  <si>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</si>
  <si>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</si>
  <si>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</si>
  <si>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</si>
  <si>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</si>
  <si>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</si>
  <si>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</si>
  <si>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</si>
  <si>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</si>
  <si>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</si>
  <si>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</si>
  <si>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</si>
  <si>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</si>
  <si>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</si>
  <si>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</si>
  <si>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</si>
  <si>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</si>
  <si>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</si>
  <si>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</si>
  <si>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</si>
  <si>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</si>
  <si>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</si>
  <si>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</si>
  <si>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</si>
  <si>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</si>
  <si>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</si>
  <si>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</si>
  <si>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</si>
  <si>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</si>
  <si>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</si>
  <si>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</si>
  <si>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</si>
  <si>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</si>
  <si>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</si>
  <si>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</si>
  <si>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</si>
  <si>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</si>
  <si>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</si>
  <si>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</si>
  <si>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</si>
  <si>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</si>
  <si>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</si>
  <si>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</si>
  <si>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</si>
  <si>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</si>
  <si>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</si>
  <si>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</si>
  <si>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</si>
  <si>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</si>
  <si>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</si>
  <si>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</si>
  <si>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</si>
  <si>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</si>
  <si>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</si>
  <si>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</si>
  <si>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</si>
  <si>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</si>
  <si>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</si>
  <si>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</si>
  <si>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</si>
  <si>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</si>
  <si>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</si>
  <si>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</si>
  <si>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</si>
  <si>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</si>
  <si>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</si>
  <si>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</si>
  <si>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</si>
  <si>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</si>
  <si>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</si>
  <si>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</si>
  <si>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</si>
  <si>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</si>
  <si>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</si>
  <si>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</si>
  <si>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</si>
  <si>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</si>
  <si>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</si>
  <si>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</si>
  <si>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</si>
  <si>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</si>
  <si>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</si>
  <si>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</si>
  <si>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</si>
  <si>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</si>
  <si>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</si>
  <si>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</si>
  <si>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</si>
  <si>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</si>
  <si>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</si>
  <si>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</si>
  <si>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</si>
  <si>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</si>
  <si>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</si>
  <si>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</si>
  <si>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</si>
  <si>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</si>
  <si>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</si>
  <si>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</si>
  <si>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</si>
  <si>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</si>
  <si>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</si>
  <si>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</si>
  <si>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</si>
  <si>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</si>
  <si>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</si>
  <si>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</si>
  <si>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</si>
  <si>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</si>
  <si>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</si>
  <si>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</si>
  <si>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</si>
  <si>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</si>
  <si>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</si>
  <si>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</si>
  <si>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</si>
  <si>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</si>
  <si>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</si>
  <si>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</si>
  <si>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</si>
  <si>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</si>
  <si>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</si>
  <si>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</si>
  <si>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</si>
  <si>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</si>
  <si>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</si>
  <si>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</si>
  <si>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</si>
  <si>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</si>
  <si>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</si>
  <si>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</si>
  <si>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</si>
  <si>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</si>
  <si>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</si>
  <si>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</si>
  <si>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</si>
  <si>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</si>
  <si>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</si>
  <si>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</si>
  <si>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</si>
  <si>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</si>
  <si>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</si>
  <si>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</si>
  <si>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</si>
  <si>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</si>
  <si>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</si>
  <si>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</si>
  <si>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</si>
  <si>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</si>
  <si>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</si>
  <si>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</si>
  <si>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</si>
  <si>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</si>
  <si>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</si>
  <si>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</si>
  <si>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</si>
  <si>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</si>
  <si>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</si>
  <si>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</si>
  <si>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</si>
  <si>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</si>
  <si>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</si>
  <si>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</si>
  <si>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</si>
  <si>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</si>
  <si>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</si>
  <si>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</si>
  <si>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</si>
  <si>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</si>
  <si>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</si>
  <si>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</si>
  <si>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</si>
  <si>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</si>
  <si>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</si>
  <si>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</si>
  <si>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</si>
  <si>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</si>
  <si>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</si>
  <si>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</si>
  <si>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</si>
  <si>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</si>
  <si>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</si>
  <si>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</si>
  <si>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</si>
  <si>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</si>
  <si>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</si>
  <si>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</si>
  <si>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</si>
  <si>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</si>
  <si>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</si>
  <si>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</si>
  <si>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</si>
  <si>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</si>
  <si>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</si>
  <si>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</si>
  <si>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</si>
  <si>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</si>
  <si>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</si>
  <si>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</si>
  <si>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</si>
  <si>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</si>
  <si>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</si>
  <si>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</si>
  <si>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</si>
  <si>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</si>
  <si>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</si>
  <si>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</si>
  <si>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</si>
  <si>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</si>
  <si>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</si>
  <si>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</si>
  <si>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</si>
  <si>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</si>
  <si>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</si>
  <si>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</si>
  <si>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</si>
  <si>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</si>
  <si>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</si>
  <si>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</si>
  <si>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</si>
  <si>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</si>
  <si>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</si>
  <si>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</si>
  <si>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</si>
  <si>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</si>
  <si>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</si>
  <si>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</si>
  <si>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</si>
  <si>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</si>
  <si>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</si>
  <si>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</si>
  <si>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</si>
  <si>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</si>
  <si>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</si>
  <si>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</si>
  <si>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</si>
  <si>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</si>
  <si>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</si>
  <si>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</si>
  <si>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</si>
  <si>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</si>
  <si>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</si>
  <si>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</si>
  <si>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</si>
  <si>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</si>
  <si>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</si>
  <si>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</si>
  <si>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</si>
  <si>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</si>
  <si>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</si>
  <si>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</si>
  <si>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</si>
  <si>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</si>
  <si>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</si>
  <si>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</si>
  <si>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</si>
  <si>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</si>
  <si>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</si>
  <si>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</si>
  <si>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</si>
  <si>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</si>
  <si>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</si>
  <si>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</si>
  <si>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</si>
  <si>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</si>
  <si>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</si>
  <si>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</si>
  <si>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</si>
  <si>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</si>
  <si>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</si>
  <si>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</si>
  <si>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</si>
  <si>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</si>
  <si>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</si>
  <si>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</si>
  <si>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</si>
  <si>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</si>
  <si>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</si>
  <si>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</si>
  <si>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</si>
  <si>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</si>
  <si>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</si>
  <si>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</si>
  <si>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</si>
  <si>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</si>
  <si>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</si>
  <si>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</si>
  <si>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</si>
  <si>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</si>
  <si>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</si>
  <si>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</si>
  <si>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</si>
  <si>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</si>
  <si>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</si>
  <si>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</si>
  <si>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</si>
  <si>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</si>
  <si>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</si>
  <si>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</si>
  <si>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</si>
  <si>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</si>
  <si>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</si>
  <si>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</si>
  <si>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</si>
  <si>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</si>
  <si>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</si>
  <si>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</si>
  <si>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</si>
  <si>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</si>
  <si>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</si>
  <si>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</si>
  <si>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</si>
  <si>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</si>
  <si>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</si>
  <si>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</si>
  <si>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</si>
  <si>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</si>
  <si>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</si>
  <si>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</si>
  <si>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</si>
  <si>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</si>
  <si>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</si>
  <si>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</si>
  <si>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</si>
  <si>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</si>
  <si>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</si>
  <si>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</si>
  <si>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</si>
  <si>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</si>
  <si>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</si>
  <si>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</si>
  <si>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</si>
  <si>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</si>
  <si>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</si>
  <si>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</si>
  <si>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</si>
  <si>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</si>
  <si>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</si>
  <si>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</si>
  <si>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</si>
  <si>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</si>
  <si>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</si>
  <si>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</si>
  <si>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</si>
  <si>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</si>
  <si>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</si>
  <si>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</si>
  <si>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</si>
  <si>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</si>
  <si>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</si>
  <si>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</si>
  <si>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</si>
  <si>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</si>
  <si>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</si>
  <si>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</si>
  <si>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</si>
  <si>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</si>
  <si>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</si>
  <si>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</si>
  <si>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</si>
  <si>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</si>
  <si>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</si>
  <si>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</si>
  <si>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</si>
  <si>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</si>
  <si>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</si>
  <si>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</si>
  <si>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</si>
  <si>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</si>
  <si>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</si>
  <si>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</si>
  <si>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</si>
  <si>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</si>
  <si>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</si>
  <si>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</si>
  <si>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</si>
  <si>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</si>
  <si>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</si>
  <si>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</si>
  <si>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</si>
  <si>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</si>
  <si>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</si>
  <si>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</si>
  <si>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</si>
  <si>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</si>
  <si>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</si>
  <si>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</si>
  <si>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</si>
  <si>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</si>
  <si>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</si>
  <si>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</si>
  <si>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</si>
  <si>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</si>
  <si>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</si>
  <si>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</si>
  <si>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</si>
  <si>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</si>
  <si>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</si>
  <si>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</si>
  <si>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</si>
  <si>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</si>
  <si>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</si>
  <si>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</si>
  <si>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</si>
  <si>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</si>
  <si>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</si>
  <si>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</si>
  <si>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</si>
  <si>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</si>
  <si>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</si>
  <si>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</si>
  <si>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</si>
  <si>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</si>
  <si>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</si>
  <si>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</si>
  <si>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</si>
  <si>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</si>
  <si>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</si>
  <si>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</si>
  <si>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</si>
  <si>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</si>
  <si>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</si>
  <si>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</si>
  <si>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</si>
  <si>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</si>
  <si>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</si>
  <si>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</si>
  <si>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</si>
  <si>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</si>
  <si>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</si>
  <si>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</si>
  <si>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</si>
  <si>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</si>
  <si>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</si>
  <si>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</si>
  <si>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</si>
  <si>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</si>
  <si>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</si>
  <si>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</si>
  <si>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</si>
  <si>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</si>
  <si>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</si>
  <si>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</si>
  <si>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</si>
  <si>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</si>
  <si>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</si>
  <si>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</si>
  <si>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</si>
  <si>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</si>
  <si>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</si>
  <si>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</si>
  <si>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</si>
  <si>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</si>
  <si>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</si>
  <si>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</si>
  <si>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</si>
  <si>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</si>
  <si>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</si>
  <si>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</si>
  <si>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</si>
  <si>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</si>
  <si>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</si>
  <si>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</si>
  <si>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</si>
  <si>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</si>
  <si>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</si>
  <si>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</si>
  <si>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</si>
  <si>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</si>
  <si>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</si>
  <si>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</si>
  <si>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</si>
  <si>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</si>
  <si>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</si>
  <si>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</si>
  <si>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</si>
  <si>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</si>
  <si>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</si>
  <si>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</si>
  <si>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</si>
  <si>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</si>
  <si>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</si>
  <si>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</si>
  <si>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</si>
  <si>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</si>
  <si>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</si>
  <si>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</si>
  <si>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</si>
  <si>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</si>
  <si>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</si>
  <si>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</si>
  <si>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</si>
  <si>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</si>
  <si>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</si>
  <si>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</si>
  <si>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</si>
  <si>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</si>
  <si>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</si>
  <si>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</si>
  <si>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</si>
  <si>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</si>
  <si>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</si>
  <si>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</si>
  <si>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</si>
  <si>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</si>
  <si>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</si>
  <si>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</si>
  <si>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</si>
  <si>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</si>
  <si>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</si>
  <si>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</si>
  <si>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</si>
  <si>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</si>
  <si>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</si>
  <si>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</si>
  <si>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</si>
  <si>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</si>
  <si>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</si>
  <si>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</si>
  <si>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</si>
  <si>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</si>
  <si>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</si>
  <si>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</si>
  <si>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</si>
  <si>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</si>
  <si>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</si>
  <si>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</si>
  <si>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</si>
  <si>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</si>
  <si>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</si>
  <si>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</si>
  <si>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</si>
  <si>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</si>
  <si>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</si>
  <si>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</si>
  <si>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</si>
  <si>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</si>
  <si>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</si>
  <si>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</si>
  <si>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</si>
  <si>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</si>
  <si>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</si>
  <si>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</si>
  <si>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</si>
  <si>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</si>
  <si>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</si>
  <si>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</si>
  <si>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</si>
  <si>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</si>
  <si>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</si>
  <si>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</si>
  <si>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</si>
  <si>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</si>
  <si>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</si>
  <si>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</si>
  <si>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</si>
  <si>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</si>
  <si>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</si>
  <si>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</si>
  <si>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</si>
  <si>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</si>
  <si>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</si>
  <si>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</si>
  <si>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</si>
  <si>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</si>
  <si>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</si>
  <si>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</si>
  <si>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</si>
  <si>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</si>
  <si>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</si>
  <si>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</si>
  <si>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</si>
  <si>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</si>
  <si>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</si>
  <si>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</si>
  <si>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</si>
  <si>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</si>
  <si>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</si>
  <si>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</si>
  <si>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</si>
  <si>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</si>
  <si>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</si>
  <si>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</si>
  <si>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</si>
  <si>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</si>
  <si>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</si>
  <si>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</si>
  <si>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</si>
  <si>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</si>
  <si>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</si>
  <si>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</si>
  <si>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</si>
  <si>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</si>
  <si>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</si>
  <si>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</si>
  <si>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</si>
  <si>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</si>
  <si>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</si>
  <si>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</si>
  <si>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</si>
  <si>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</si>
  <si>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</si>
  <si>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</si>
  <si>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</si>
  <si>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</si>
  <si>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</si>
  <si>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</si>
  <si>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</si>
  <si>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</si>
  <si>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</si>
  <si>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</si>
  <si>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</si>
  <si>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</si>
  <si>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</si>
  <si>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</si>
  <si>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</si>
  <si>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</si>
  <si>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</si>
  <si>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</si>
  <si>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</si>
  <si>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</si>
  <si>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</si>
  <si>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</si>
  <si>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</si>
  <si>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</si>
  <si>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</si>
  <si>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</si>
  <si>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</si>
  <si>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</si>
  <si>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</si>
  <si>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</si>
  <si>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</si>
  <si>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</si>
  <si>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</si>
  <si>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</si>
  <si>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</si>
  <si>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</si>
  <si>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</si>
  <si>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</si>
  <si>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</si>
  <si>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</si>
  <si>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</si>
  <si>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</si>
  <si>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</si>
  <si>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</si>
  <si>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</si>
  <si>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</si>
  <si>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</si>
  <si>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</si>
  <si>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</si>
  <si>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</si>
  <si>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</si>
  <si>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</si>
  <si>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</si>
  <si>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</si>
  <si>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</si>
  <si>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</si>
  <si>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</si>
  <si>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</si>
  <si>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</si>
  <si>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</si>
  <si>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</si>
  <si>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</si>
  <si>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</si>
  <si>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</si>
  <si>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</si>
  <si>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</si>
  <si>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</si>
  <si>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</si>
  <si>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</si>
  <si>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</si>
  <si>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</si>
  <si>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</si>
  <si>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</si>
  <si>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</si>
  <si>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</si>
  <si>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</si>
  <si>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</si>
  <si>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</si>
  <si>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</si>
  <si>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</si>
  <si>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</si>
  <si>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</si>
  <si>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</si>
  <si>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</si>
  <si>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</si>
  <si>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</si>
  <si>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</si>
  <si>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</si>
  <si>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</si>
  <si>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</si>
  <si>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</si>
  <si>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</si>
  <si>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</si>
  <si>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</si>
  <si>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</si>
  <si>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</si>
  <si>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</si>
  <si>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</si>
  <si>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</si>
  <si>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</si>
  <si>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</si>
  <si>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</si>
  <si>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</si>
  <si>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</si>
  <si>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</si>
  <si>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</si>
  <si>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</si>
  <si>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</si>
  <si>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</si>
  <si>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</si>
  <si>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</si>
  <si>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</si>
  <si>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</si>
  <si>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</si>
  <si>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</si>
  <si>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</si>
  <si>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</si>
  <si>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</si>
  <si>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</si>
  <si>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</si>
  <si>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</si>
  <si>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</si>
  <si>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</si>
  <si>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</si>
  <si>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</si>
  <si>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</si>
  <si>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</si>
  <si>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</si>
  <si>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</si>
  <si>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</si>
  <si>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</si>
  <si>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</si>
  <si>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</si>
  <si>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</si>
  <si>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</si>
  <si>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</si>
  <si>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</si>
  <si>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</si>
  <si>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</si>
  <si>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</si>
  <si>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</si>
  <si>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</si>
  <si>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</si>
  <si>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</si>
  <si>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</si>
  <si>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</si>
  <si>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</si>
  <si>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</si>
  <si>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</si>
  <si>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</si>
  <si>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</si>
  <si>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</si>
  <si>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</si>
  <si>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</si>
  <si>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</si>
  <si>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</si>
  <si>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</si>
  <si>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</si>
  <si>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</si>
  <si>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</si>
  <si>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</si>
  <si>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</si>
  <si>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</si>
  <si>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</si>
  <si>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</si>
  <si>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</si>
  <si>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</si>
  <si>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</si>
  <si>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</si>
  <si>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</si>
  <si>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</si>
  <si>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</si>
  <si>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</si>
  <si>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</si>
  <si>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</si>
  <si>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</si>
  <si>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</si>
  <si>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</si>
  <si>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</si>
  <si>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</si>
  <si>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</si>
  <si>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</si>
  <si>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</si>
  <si>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</si>
  <si>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</si>
  <si>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</si>
  <si>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</si>
  <si>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</si>
  <si>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</si>
  <si>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</si>
  <si>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</si>
  <si>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</si>
  <si>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</si>
  <si>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</si>
  <si>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</si>
  <si>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</si>
  <si>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</si>
  <si>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</si>
  <si>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</si>
  <si>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</si>
  <si>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</si>
  <si>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</si>
  <si>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</si>
  <si>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</si>
  <si>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</si>
  <si>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</si>
  <si>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</si>
  <si>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</si>
  <si>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</si>
  <si>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</si>
  <si>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</si>
  <si>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</si>
  <si>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</si>
  <si>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</si>
  <si>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</si>
  <si>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</si>
  <si>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</si>
  <si>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</si>
  <si>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</si>
  <si>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</si>
  <si>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</si>
  <si>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</si>
  <si>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</si>
  <si>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</si>
  <si>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</si>
  <si>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</si>
  <si>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</si>
  <si>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</si>
  <si>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</si>
  <si>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</si>
  <si>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</si>
  <si>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</si>
  <si>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</si>
  <si>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</si>
  <si>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</si>
  <si>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</si>
  <si>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</si>
  <si>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</si>
  <si>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</si>
  <si>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</si>
  <si>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</si>
  <si>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</si>
  <si>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</si>
  <si>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</si>
  <si>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</si>
  <si>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</si>
  <si>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</si>
  <si>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</si>
  <si>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</si>
  <si>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</si>
  <si>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</si>
  <si>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</si>
  <si>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</si>
  <si>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</si>
  <si>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</si>
  <si>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</si>
  <si>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</si>
  <si>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</si>
  <si>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</si>
  <si>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</si>
  <si>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</si>
  <si>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</si>
  <si>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</si>
  <si>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</si>
  <si>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</si>
  <si>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</si>
  <si>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</si>
  <si>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</si>
  <si>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</si>
  <si>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</si>
  <si>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</si>
  <si>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</si>
  <si>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</si>
  <si>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</si>
  <si>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</si>
  <si>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</si>
  <si>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</si>
  <si>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</si>
  <si>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</si>
  <si>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</si>
  <si>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</si>
  <si>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</si>
  <si>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</si>
  <si>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</si>
  <si>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</si>
  <si>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</si>
  <si>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</si>
  <si>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</si>
  <si>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</si>
  <si>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</si>
  <si>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</si>
  <si>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</si>
  <si>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</si>
  <si>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</si>
  <si>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</si>
  <si>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</si>
  <si>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</si>
  <si>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</si>
  <si>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</si>
  <si>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</si>
  <si>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</si>
  <si>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</si>
  <si>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</si>
  <si>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</si>
  <si>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</si>
  <si>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</si>
  <si>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</si>
  <si>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</si>
  <si>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</si>
  <si>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</si>
  <si>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</si>
  <si>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</si>
  <si>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</si>
  <si>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</si>
  <si>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</si>
  <si>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</si>
  <si>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</si>
  <si>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</si>
  <si>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</si>
  <si>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</si>
  <si>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</si>
  <si>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</si>
  <si>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</si>
  <si>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</si>
  <si>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</si>
  <si>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</si>
  <si>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</si>
  <si>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</si>
  <si>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</si>
  <si>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</si>
  <si>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</si>
  <si>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</si>
  <si>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</si>
  <si>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</si>
  <si>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</si>
  <si>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</si>
  <si>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</si>
  <si>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</si>
  <si>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</si>
  <si>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</si>
  <si>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</si>
  <si>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</si>
  <si>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</si>
  <si>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</si>
  <si>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</si>
  <si>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</si>
  <si>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</si>
  <si>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</si>
  <si>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</si>
  <si>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</si>
  <si>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</si>
  <si>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</si>
  <si>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</si>
  <si>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</si>
  <si>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</si>
  <si>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</si>
  <si>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</si>
  <si>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</si>
  <si>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</si>
  <si>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</si>
  <si>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</si>
  <si>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</si>
  <si>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</si>
  <si>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</si>
  <si>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</si>
  <si>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</si>
  <si>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</si>
  <si>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</si>
  <si>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</si>
  <si>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</si>
  <si>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</si>
  <si>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</si>
  <si>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</si>
  <si>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</si>
  <si>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</si>
  <si>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</si>
  <si>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</si>
  <si>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</si>
  <si>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</si>
  <si>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</si>
  <si>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</si>
  <si>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</si>
  <si>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</si>
  <si>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</si>
  <si>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</si>
  <si>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</si>
  <si>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</si>
  <si>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</si>
  <si>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</si>
  <si>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</si>
  <si>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</si>
  <si>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</si>
  <si>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</si>
  <si>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</si>
  <si>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</si>
  <si>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</si>
  <si>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</si>
  <si>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</si>
  <si>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</si>
  <si>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</si>
  <si>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</si>
  <si>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</si>
  <si>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</si>
  <si>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</si>
  <si>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</si>
  <si>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</si>
  <si>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</si>
  <si>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</si>
  <si>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</si>
  <si>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</si>
  <si>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</si>
  <si>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</si>
  <si>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</si>
  <si>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</si>
  <si>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</si>
  <si>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</si>
  <si>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</si>
  <si>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</si>
  <si>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</si>
  <si>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</si>
  <si>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</si>
  <si>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</si>
  <si>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</si>
  <si>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</si>
  <si>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</si>
  <si>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</si>
  <si>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</si>
  <si>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</si>
  <si>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</si>
  <si>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</si>
  <si>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</si>
  <si>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</si>
  <si>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</si>
  <si>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</si>
  <si>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</si>
  <si>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</si>
  <si>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</si>
  <si>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</si>
  <si>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</si>
  <si>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</si>
  <si>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</si>
  <si>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</si>
  <si>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</si>
  <si>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</si>
  <si>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</si>
  <si>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</si>
  <si>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</si>
  <si>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</si>
  <si>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</si>
  <si>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</si>
  <si>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</si>
  <si>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</si>
  <si>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</si>
  <si>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</si>
  <si>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</si>
  <si>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</si>
  <si>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</si>
  <si>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</si>
  <si>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</si>
  <si>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</si>
  <si>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</si>
  <si>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</si>
  <si>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</si>
  <si>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</si>
  <si>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</si>
  <si>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</si>
  <si>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</si>
  <si>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</si>
  <si>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</si>
  <si>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</si>
  <si>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</si>
  <si>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</si>
  <si>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</si>
  <si>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</si>
  <si>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</si>
  <si>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</si>
  <si>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</si>
  <si>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</si>
  <si>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</si>
  <si>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</si>
  <si>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</si>
  <si>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</si>
  <si>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</si>
  <si>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</si>
  <si>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</si>
  <si>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</si>
  <si>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</si>
  <si>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</si>
  <si>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</si>
  <si>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</si>
  <si>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</si>
  <si>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</si>
  <si>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</si>
  <si>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</si>
  <si>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</si>
  <si>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</si>
  <si>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</si>
  <si>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</si>
  <si>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</si>
  <si>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</si>
  <si>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</si>
  <si>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</si>
  <si>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</si>
  <si>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</si>
  <si>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</si>
  <si>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</si>
  <si>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</si>
  <si>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</si>
  <si>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</si>
  <si>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</si>
  <si>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</si>
  <si>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</si>
  <si>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</si>
  <si>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</si>
  <si>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</si>
  <si>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</si>
  <si>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</si>
  <si>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</si>
  <si>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</si>
  <si>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</si>
  <si>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</si>
  <si>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</si>
  <si>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</si>
  <si>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</si>
  <si>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</si>
  <si>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</si>
  <si>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</si>
  <si>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</si>
  <si>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</si>
  <si>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</si>
  <si>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</si>
  <si>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</si>
  <si>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</si>
  <si>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</si>
  <si>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</si>
  <si>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</si>
  <si>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</si>
  <si>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</si>
  <si>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</si>
  <si>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</si>
  <si>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</si>
  <si>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</si>
  <si>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</si>
  <si>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</si>
  <si>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</si>
  <si>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</si>
  <si>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</si>
  <si>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</si>
  <si>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</si>
  <si>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</si>
  <si>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</si>
  <si>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</si>
  <si>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</si>
  <si>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</si>
  <si>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</si>
  <si>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</si>
  <si>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</si>
  <si>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</si>
  <si>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</si>
  <si>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</si>
  <si>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</si>
  <si>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</si>
  <si>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</si>
  <si>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</si>
  <si>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</si>
  <si>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</si>
  <si>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</si>
  <si>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</si>
  <si>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</si>
  <si>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</si>
  <si>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</si>
  <si>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</si>
  <si>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</si>
  <si>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</si>
  <si>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</si>
  <si>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</si>
  <si>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</si>
  <si>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</si>
  <si>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</si>
  <si>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</si>
  <si>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</si>
  <si>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</si>
  <si>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</si>
  <si>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</si>
  <si>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</si>
  <si>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</si>
  <si>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</si>
  <si>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</si>
  <si>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</si>
  <si>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</si>
  <si>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</si>
  <si>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</si>
  <si>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</si>
  <si>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</si>
  <si>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</si>
  <si>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</si>
  <si>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</si>
  <si>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</si>
  <si>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</si>
  <si>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</si>
  <si>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</si>
  <si>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</si>
  <si>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</si>
  <si>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</si>
  <si>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</si>
  <si>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</si>
  <si>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</si>
  <si>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</si>
  <si>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</si>
  <si>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</si>
  <si>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</si>
  <si>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</si>
  <si>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</si>
  <si>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</si>
  <si>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</si>
  <si>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</si>
  <si>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</si>
  <si>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</si>
  <si>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</si>
  <si>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</si>
  <si>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</si>
  <si>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</si>
  <si>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</si>
  <si>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</si>
  <si>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</si>
  <si>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</si>
  <si>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</si>
  <si>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</si>
  <si>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</si>
  <si>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</si>
  <si>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</si>
  <si>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</si>
  <si>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</si>
  <si>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</si>
  <si>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</si>
  <si>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</si>
  <si>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</si>
  <si>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</si>
  <si>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</si>
  <si>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</si>
  <si>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</si>
  <si>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</si>
  <si>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</si>
  <si>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</si>
  <si>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</si>
  <si>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</si>
  <si>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</si>
  <si>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</si>
  <si>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</si>
  <si>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</si>
  <si>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</si>
  <si>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</si>
  <si>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</si>
  <si>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</si>
  <si>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</si>
  <si>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</si>
  <si>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</si>
  <si>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</si>
  <si>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</si>
  <si>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</si>
  <si>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</si>
  <si>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</si>
  <si>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</si>
  <si>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</si>
  <si>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</si>
  <si>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</si>
  <si>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</si>
  <si>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</si>
  <si>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</si>
  <si>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</si>
  <si>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</si>
  <si>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</si>
  <si>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</si>
  <si>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</si>
  <si>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</si>
  <si>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</si>
  <si>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</si>
  <si>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</si>
  <si>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</si>
  <si>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</si>
  <si>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</si>
  <si>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</si>
  <si>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</si>
  <si>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</si>
  <si>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</si>
  <si>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</si>
  <si>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</si>
  <si>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</si>
  <si>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</si>
  <si>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</si>
  <si>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</si>
  <si>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</si>
  <si>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</si>
  <si>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</si>
  <si>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</si>
  <si>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</si>
  <si>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</si>
  <si>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</si>
  <si>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</si>
  <si>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</si>
  <si>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</si>
  <si>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</si>
  <si>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</si>
  <si>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</si>
  <si>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</si>
  <si>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</si>
  <si>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</si>
  <si>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</si>
  <si>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</si>
  <si>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</si>
  <si>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</si>
  <si>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</si>
  <si>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</si>
  <si>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</si>
  <si>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</si>
  <si>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</si>
  <si>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</si>
  <si>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</si>
  <si>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</si>
  <si>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</si>
  <si>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</si>
  <si>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</si>
  <si>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</si>
  <si>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</si>
  <si>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</si>
  <si>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</si>
  <si>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</si>
  <si>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</si>
  <si>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</si>
  <si>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</si>
  <si>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</si>
  <si>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</si>
  <si>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</si>
  <si>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</si>
  <si>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</si>
  <si>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</si>
  <si>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</si>
  <si>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</si>
  <si>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</si>
  <si>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</si>
  <si>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</si>
  <si>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</si>
  <si>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</si>
  <si>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</si>
  <si>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</si>
  <si>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</si>
  <si>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</si>
  <si>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</si>
  <si>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</si>
  <si>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</si>
  <si>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</si>
  <si>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</si>
  <si>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</si>
  <si>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</si>
  <si>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</si>
  <si>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</si>
  <si>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</si>
  <si>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</si>
  <si>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</si>
  <si>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</si>
  <si>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</si>
  <si>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</si>
  <si>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</si>
  <si>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</si>
  <si>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</si>
  <si>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</si>
  <si>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</si>
  <si>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</si>
  <si>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</si>
  <si>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</si>
  <si>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</si>
  <si>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</si>
  <si>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</si>
  <si>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</si>
  <si>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</si>
  <si>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</si>
  <si>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</si>
  <si>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</si>
  <si>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</si>
  <si>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</si>
  <si>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</si>
  <si>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</si>
  <si>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</si>
  <si>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</si>
  <si>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</si>
  <si>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</si>
  <si>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</si>
  <si>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</si>
  <si>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</si>
  <si>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</si>
  <si>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</si>
  <si>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</si>
  <si>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</si>
  <si>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</si>
  <si>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</si>
  <si>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</si>
  <si>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</si>
  <si>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</si>
  <si>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</si>
  <si>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</si>
  <si>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</si>
  <si>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</si>
  <si>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</si>
  <si>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</si>
  <si>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</si>
  <si>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</si>
  <si>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</si>
  <si>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</si>
  <si>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</si>
  <si>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</si>
  <si>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</si>
  <si>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</si>
  <si>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</si>
  <si>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</si>
  <si>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</si>
  <si>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</si>
  <si>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</si>
  <si>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</si>
  <si>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</si>
  <si>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</si>
  <si>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</si>
  <si>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</si>
  <si>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</si>
  <si>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</si>
  <si>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</si>
  <si>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</si>
  <si>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</si>
  <si>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</si>
  <si>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</si>
  <si>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</si>
  <si>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</si>
  <si>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</si>
  <si>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</si>
  <si>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</si>
  <si>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</si>
  <si>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</si>
  <si>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</si>
  <si>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</si>
  <si>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</si>
  <si>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</si>
  <si>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</si>
  <si>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</si>
  <si>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</si>
  <si>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</si>
  <si>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</si>
  <si>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</si>
  <si>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</si>
  <si>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</si>
  <si>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</si>
  <si>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</si>
  <si>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</si>
  <si>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</si>
  <si>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</si>
  <si>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</si>
  <si>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</si>
  <si>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</si>
  <si>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</si>
  <si>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</si>
  <si>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</si>
  <si>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</si>
  <si>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</si>
  <si>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</si>
  <si>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</si>
  <si>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</si>
  <si>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</si>
  <si>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</si>
  <si>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</si>
  <si>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</si>
  <si>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</si>
  <si>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</si>
  <si>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</si>
  <si>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</si>
  <si>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</si>
  <si>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</si>
  <si>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</si>
  <si>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</si>
  <si>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</si>
  <si>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</si>
  <si>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</si>
  <si>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</si>
  <si>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</si>
  <si>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</si>
  <si>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</si>
  <si>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</si>
  <si>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</si>
  <si>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</si>
  <si>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</si>
  <si>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</si>
  <si>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</si>
  <si>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</si>
  <si>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</si>
  <si>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</si>
  <si>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</si>
  <si>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</si>
  <si>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</si>
  <si>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</si>
  <si>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</si>
  <si>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</si>
  <si>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</si>
  <si>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</si>
  <si>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</si>
  <si>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</si>
  <si>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</si>
  <si>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</si>
  <si>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</si>
  <si>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</si>
  <si>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</si>
  <si>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</si>
  <si>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</si>
  <si>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</si>
  <si>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</si>
  <si>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</si>
  <si>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</si>
  <si>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</si>
  <si>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</si>
  <si>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</si>
  <si>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</si>
  <si>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</si>
  <si>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</si>
  <si>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</si>
  <si>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</si>
  <si>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</si>
  <si>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</si>
  <si>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</si>
  <si>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</si>
  <si>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</si>
  <si>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</si>
  <si>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</si>
  <si>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</si>
  <si>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</si>
  <si>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</si>
  <si>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</si>
  <si>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</si>
  <si>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</si>
  <si>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</si>
  <si>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</si>
  <si>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</si>
  <si>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</si>
  <si>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</si>
  <si>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</si>
  <si>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</si>
  <si>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</si>
  <si>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</si>
  <si>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</si>
  <si>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</si>
  <si>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</si>
  <si>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</si>
  <si>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</si>
  <si>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</si>
  <si>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</si>
  <si>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</si>
  <si>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</si>
  <si>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</si>
  <si>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</si>
  <si>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</si>
  <si>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</si>
  <si>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</si>
  <si>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</si>
  <si>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</si>
  <si>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</si>
  <si>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</si>
  <si>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</si>
  <si>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</si>
  <si>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</si>
  <si>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</si>
  <si>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</si>
  <si>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</si>
  <si>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</si>
  <si>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</si>
  <si>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</si>
  <si>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</si>
  <si>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</si>
  <si>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</si>
  <si>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</si>
  <si>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</si>
  <si>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</si>
  <si>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</si>
  <si>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</si>
  <si>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</si>
  <si>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</si>
  <si>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</si>
  <si>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</si>
  <si>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</si>
  <si>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</si>
  <si>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</si>
  <si>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</si>
  <si>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</si>
  <si>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</si>
  <si>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</si>
  <si>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</si>
  <si>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</si>
  <si>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</si>
  <si>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</si>
  <si>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</si>
  <si>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</si>
  <si>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</si>
  <si>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</si>
  <si>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</si>
  <si>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</si>
  <si>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</si>
  <si>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</si>
  <si>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</si>
  <si>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</si>
  <si>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</si>
  <si>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</si>
  <si>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</si>
  <si>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</si>
  <si>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</si>
  <si>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</si>
  <si>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</si>
  <si>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</si>
  <si>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</si>
  <si>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</si>
  <si>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</si>
  <si>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</si>
  <si>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</si>
  <si>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</si>
  <si>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</si>
  <si>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</si>
  <si>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</si>
  <si>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</si>
  <si>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</si>
  <si>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</si>
  <si>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</si>
  <si>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</si>
  <si>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</si>
  <si>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</si>
  <si>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</si>
  <si>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</si>
  <si>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</si>
  <si>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</si>
  <si>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</si>
  <si>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</si>
  <si>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</si>
  <si>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</si>
  <si>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</si>
  <si>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</si>
  <si>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</si>
  <si>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</si>
  <si>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</si>
  <si>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</si>
  <si>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</si>
  <si>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</si>
  <si>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</si>
  <si>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</si>
  <si>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</si>
  <si>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</si>
  <si>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</si>
  <si>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</si>
  <si>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</si>
  <si>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</si>
  <si>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</si>
  <si>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</si>
  <si>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</si>
  <si>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</si>
  <si>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</si>
  <si>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</si>
  <si>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</si>
  <si>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</si>
  <si>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</si>
  <si>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</si>
  <si>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</si>
  <si>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</si>
  <si>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</si>
  <si>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</si>
  <si>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</si>
  <si>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</si>
  <si>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</si>
  <si>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</si>
  <si>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</si>
  <si>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</si>
  <si>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</si>
  <si>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</si>
  <si>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</si>
  <si>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</si>
  <si>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</si>
  <si>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</si>
  <si>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</si>
  <si>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</si>
  <si>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</si>
  <si>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</si>
  <si>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</si>
  <si>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</si>
  <si>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</si>
  <si>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</si>
  <si>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</si>
  <si>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</si>
  <si>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</si>
  <si>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</si>
  <si>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</si>
  <si>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</si>
  <si>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</si>
  <si>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</si>
  <si>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</si>
  <si>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</si>
  <si>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</si>
  <si>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</si>
  <si>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</si>
  <si>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</si>
  <si>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</si>
  <si>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</si>
  <si>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</si>
  <si>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</si>
  <si>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</si>
  <si>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</si>
  <si>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</si>
  <si>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</si>
  <si>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</si>
  <si>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</si>
  <si>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</si>
  <si>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</si>
  <si>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</si>
  <si>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</si>
  <si>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</si>
  <si>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</si>
  <si>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</si>
  <si>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</si>
  <si>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</si>
  <si>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</si>
  <si>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</si>
  <si>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</si>
  <si>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</si>
  <si>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</si>
  <si>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</si>
  <si>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</si>
  <si>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</si>
  <si>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</si>
  <si>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</si>
  <si>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</si>
  <si>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</si>
  <si>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</si>
  <si>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</si>
  <si>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</si>
  <si>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</si>
  <si>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</si>
  <si>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</si>
  <si>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</si>
  <si>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</si>
  <si>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</si>
  <si>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</si>
  <si>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</si>
  <si>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</si>
  <si>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</si>
  <si>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</si>
  <si>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</si>
  <si>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</si>
  <si>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</si>
  <si>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</si>
  <si>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</si>
  <si>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</si>
  <si>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</si>
  <si>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</si>
  <si>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</si>
  <si>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</si>
  <si>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</si>
  <si>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</si>
  <si>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</si>
  <si>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</si>
  <si>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</si>
  <si>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</si>
  <si>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</si>
  <si>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</si>
  <si>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</si>
  <si>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</si>
  <si>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</si>
  <si>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</si>
  <si>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</si>
  <si>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</si>
  <si>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</si>
  <si>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</si>
  <si>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</si>
  <si>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</si>
  <si>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</si>
  <si>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</si>
  <si>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</si>
  <si>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</si>
  <si>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</si>
  <si>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</si>
  <si>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</si>
  <si>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</si>
  <si>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</si>
  <si>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</si>
  <si>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</si>
  <si>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</si>
  <si>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</si>
  <si>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</si>
  <si>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</si>
  <si>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</si>
  <si>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</si>
  <si>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</si>
  <si>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</si>
  <si>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</si>
  <si>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</si>
  <si>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</si>
  <si>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</si>
  <si>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</si>
  <si>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</si>
  <si>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</si>
  <si>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</si>
  <si>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</si>
  <si>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</si>
  <si>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</si>
  <si>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</si>
  <si>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</si>
  <si>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</si>
  <si>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</si>
  <si>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</si>
  <si>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</si>
  <si>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</si>
  <si>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</si>
  <si>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</si>
  <si>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</si>
  <si>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</si>
  <si>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</si>
  <si>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</si>
  <si>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</si>
  <si>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</si>
  <si>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</si>
  <si>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</si>
  <si>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</si>
  <si>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</si>
  <si>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</si>
  <si>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</si>
  <si>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</si>
  <si>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</si>
  <si>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</si>
  <si>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</si>
  <si>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</si>
  <si>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</si>
  <si>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</si>
  <si>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</si>
  <si>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</si>
  <si>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</si>
  <si>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</si>
  <si>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</si>
  <si>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</si>
  <si>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</si>
  <si>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</si>
  <si>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</si>
  <si>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</si>
  <si>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</si>
  <si>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</si>
  <si>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</si>
  <si>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</si>
  <si>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</si>
  <si>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</si>
  <si>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</si>
  <si>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</si>
  <si>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</si>
  <si>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</si>
  <si>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</si>
  <si>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</si>
  <si>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</si>
  <si>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</si>
  <si>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</si>
  <si>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</si>
  <si>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</si>
  <si>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</si>
  <si>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</si>
  <si>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</si>
  <si>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</si>
  <si>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</si>
  <si>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</si>
  <si>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</si>
  <si>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</si>
  <si>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</si>
  <si>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</si>
  <si>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</si>
  <si>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</si>
  <si>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</si>
  <si>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</si>
  <si>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</si>
  <si>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</si>
  <si>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</si>
  <si>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</si>
  <si>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</si>
  <si>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</si>
  <si>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</si>
  <si>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</si>
  <si>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</si>
  <si>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</si>
  <si>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</si>
  <si>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</si>
  <si>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</si>
  <si>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</si>
  <si>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</si>
  <si>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</si>
  <si>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</si>
  <si>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</si>
  <si>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</si>
  <si>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</si>
  <si>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</si>
  <si>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</si>
  <si>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</si>
  <si>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</si>
  <si>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</si>
  <si>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</si>
  <si>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</si>
  <si>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</si>
  <si>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</si>
  <si>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</si>
  <si>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</si>
  <si>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</si>
  <si>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</si>
  <si>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</si>
  <si>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</si>
  <si>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</si>
  <si>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</si>
  <si>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</si>
  <si>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</si>
  <si>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</si>
  <si>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</si>
  <si>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</si>
  <si>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</si>
  <si>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</si>
  <si>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</si>
  <si>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</si>
  <si>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</si>
  <si>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</si>
  <si>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</si>
  <si>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</si>
  <si>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</si>
  <si>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</si>
  <si>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</si>
  <si>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</si>
  <si>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</si>
  <si>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</si>
  <si>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</si>
  <si>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</si>
  <si>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</si>
  <si>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</si>
  <si>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</si>
  <si>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</si>
  <si>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</si>
  <si>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</si>
  <si>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</si>
  <si>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</si>
  <si>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</si>
  <si>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</si>
  <si>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</si>
  <si>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</si>
  <si>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</si>
  <si>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</si>
  <si>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</si>
  <si>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</si>
  <si>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</si>
  <si>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</si>
  <si>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</si>
  <si>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</si>
  <si>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</si>
  <si>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</si>
  <si>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</si>
  <si>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</si>
  <si>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</si>
  <si>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</si>
  <si>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</si>
  <si>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</si>
  <si>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</si>
  <si>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</si>
  <si>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</si>
  <si>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</si>
  <si>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</si>
  <si>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</si>
  <si>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</si>
  <si>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</si>
  <si>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</si>
  <si>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</si>
  <si>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</si>
  <si>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</si>
  <si>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</si>
  <si>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</si>
  <si>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</si>
  <si>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</si>
  <si>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</si>
  <si>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</si>
  <si>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</si>
  <si>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</si>
  <si>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</si>
  <si>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</si>
  <si>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</si>
  <si>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</si>
  <si>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</si>
  <si>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</si>
  <si>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</si>
  <si>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</si>
  <si>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</si>
  <si>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</si>
  <si>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</si>
  <si>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</si>
  <si>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</si>
  <si>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</si>
  <si>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</si>
  <si>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</si>
  <si>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</si>
  <si>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</si>
  <si>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</si>
  <si>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</si>
  <si>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</si>
  <si>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</si>
  <si>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</si>
  <si>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</si>
  <si>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</si>
  <si>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</si>
  <si>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</si>
  <si>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</si>
  <si>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</si>
  <si>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</si>
  <si>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</si>
  <si>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</si>
  <si>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</si>
  <si>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</si>
  <si>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</si>
  <si>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</si>
  <si>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</si>
  <si>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</si>
  <si>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</si>
  <si>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</si>
  <si>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</si>
  <si>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</si>
  <si>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</si>
  <si>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</si>
  <si>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</si>
  <si>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</si>
  <si>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</si>
  <si>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</si>
  <si>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</si>
  <si>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</si>
  <si>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</si>
  <si>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</si>
  <si>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</si>
  <si>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</si>
  <si>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</si>
  <si>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</si>
  <si>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</si>
  <si>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</si>
  <si>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</si>
  <si>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</si>
  <si>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</si>
  <si>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</si>
  <si>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</si>
  <si>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</si>
  <si>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</si>
  <si>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</si>
  <si>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</si>
  <si>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</si>
  <si>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</si>
  <si>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</si>
  <si>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</si>
  <si>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</si>
  <si>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</si>
  <si>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</si>
  <si>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</si>
  <si>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</si>
  <si>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</si>
  <si>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</si>
  <si>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</si>
  <si>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</si>
  <si>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</si>
  <si>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</si>
  <si>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</si>
  <si>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</si>
  <si>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</si>
  <si>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</si>
  <si>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</si>
  <si>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</si>
  <si>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</si>
  <si>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</si>
  <si>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</si>
  <si>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</si>
  <si>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</si>
  <si>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</si>
  <si>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</si>
  <si>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</si>
  <si>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</si>
  <si>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</si>
  <si>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</si>
  <si>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</si>
  <si>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</si>
  <si>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</si>
  <si>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</si>
  <si>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</si>
  <si>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</si>
  <si>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</si>
  <si>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</si>
  <si>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</si>
  <si>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</si>
  <si>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</si>
  <si>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</si>
  <si>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</si>
  <si>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</si>
  <si>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</si>
  <si>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</si>
  <si>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</si>
  <si>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</si>
  <si>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</si>
  <si>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</si>
  <si>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</si>
  <si>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</si>
  <si>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</si>
  <si>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</si>
  <si>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</si>
  <si>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</si>
  <si>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</si>
  <si>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</si>
  <si>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</si>
  <si>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</si>
  <si>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</si>
  <si>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</si>
  <si>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</si>
  <si>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</si>
  <si>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</si>
  <si>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</si>
  <si>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</si>
  <si>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</si>
  <si>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</si>
  <si>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</si>
  <si>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</si>
  <si>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</si>
  <si>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</si>
  <si>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</si>
  <si>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</si>
  <si>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</si>
  <si>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</si>
  <si>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</si>
  <si>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</si>
  <si>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</si>
  <si>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</si>
  <si>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</si>
  <si>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</si>
  <si>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</si>
  <si>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</si>
  <si>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</si>
  <si>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</si>
  <si>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</si>
  <si>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</si>
  <si>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</si>
  <si>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</si>
  <si>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</si>
  <si>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</si>
  <si>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</si>
  <si>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</si>
  <si>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</si>
  <si>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</si>
  <si>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</si>
  <si>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</si>
  <si>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</si>
  <si>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</si>
  <si>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</si>
  <si>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</si>
  <si>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</si>
  <si>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</si>
  <si>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</si>
  <si>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</si>
  <si>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</si>
  <si>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</si>
  <si>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</si>
  <si>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</si>
  <si>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</si>
  <si>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</si>
  <si>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</si>
  <si>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</si>
  <si>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</si>
  <si>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</si>
  <si>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</si>
  <si>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</si>
  <si>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</si>
  <si>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</si>
  <si>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</si>
  <si>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</si>
  <si>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</si>
  <si>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</si>
  <si>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</si>
  <si>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</si>
  <si>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</si>
  <si>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</si>
  <si>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</si>
  <si>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</si>
  <si>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</si>
  <si>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</si>
  <si>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</si>
  <si>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</si>
  <si>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</si>
  <si>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</si>
  <si>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</si>
  <si>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</si>
  <si>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</si>
  <si>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</si>
  <si>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</si>
  <si>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</si>
  <si>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</si>
  <si>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</si>
  <si>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</si>
  <si>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</si>
  <si>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</si>
  <si>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</si>
  <si>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</si>
  <si>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</si>
  <si>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</si>
  <si>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</si>
  <si>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</si>
  <si>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</si>
  <si>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</si>
  <si>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</si>
  <si>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</si>
  <si>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</si>
  <si>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</si>
  <si>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</si>
  <si>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</si>
  <si>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</si>
  <si>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</si>
  <si>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</si>
  <si>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</si>
  <si>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</si>
  <si>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</si>
  <si>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</si>
  <si>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</si>
  <si>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</si>
  <si>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</si>
  <si>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</si>
  <si>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</si>
  <si>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</si>
  <si>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</si>
  <si>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</si>
  <si>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</si>
  <si>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</si>
  <si>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</si>
  <si>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</si>
  <si>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</si>
  <si>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</si>
  <si>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</si>
  <si>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</si>
  <si>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</si>
  <si>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</si>
  <si>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</si>
  <si>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</si>
  <si>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</si>
  <si>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</si>
  <si>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</si>
  <si>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</si>
  <si>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</si>
  <si>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</si>
  <si>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</si>
  <si>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</si>
  <si>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</si>
  <si>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</si>
  <si>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</si>
  <si>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</si>
  <si>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</si>
  <si>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</si>
  <si>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</si>
  <si>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</si>
  <si>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</si>
  <si>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</si>
  <si>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</si>
  <si>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</si>
  <si>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</si>
  <si>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</si>
  <si>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</si>
  <si>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</si>
  <si>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</si>
  <si>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</si>
  <si>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</si>
  <si>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</si>
  <si>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</si>
  <si>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</si>
  <si>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</si>
  <si>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</si>
  <si>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</si>
  <si>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</si>
  <si>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</si>
  <si>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</si>
  <si>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</si>
  <si>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</si>
  <si>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</si>
  <si>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</si>
  <si>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</si>
  <si>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</si>
  <si>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</si>
  <si>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</si>
  <si>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</si>
  <si>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</si>
  <si>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</si>
  <si>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</si>
  <si>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</si>
  <si>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</si>
  <si>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</si>
  <si>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</si>
  <si>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</si>
  <si>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</si>
  <si>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</si>
  <si>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</si>
  <si>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</si>
  <si>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</si>
  <si>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</si>
  <si>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</si>
  <si>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</si>
  <si>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</si>
  <si>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</si>
  <si>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</si>
  <si>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</si>
  <si>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</si>
  <si>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</si>
  <si>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</si>
  <si>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</si>
  <si>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</si>
  <si>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</si>
  <si>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</si>
  <si>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</si>
  <si>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</si>
  <si>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</si>
  <si>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</si>
  <si>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</si>
  <si>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</si>
  <si>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</si>
  <si>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</si>
  <si>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</si>
  <si>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</si>
  <si>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</si>
  <si>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</si>
  <si>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</si>
  <si>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</si>
  <si>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</si>
  <si>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</si>
  <si>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</si>
  <si>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</si>
  <si>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</si>
  <si>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</si>
  <si>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</si>
  <si>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</si>
  <si>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</si>
  <si>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</si>
  <si>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</si>
  <si>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</si>
  <si>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</si>
  <si>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</si>
  <si>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</si>
  <si>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</si>
  <si>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</si>
  <si>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</si>
  <si>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</si>
  <si>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</si>
  <si>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</si>
  <si>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</si>
  <si>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</si>
  <si>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</si>
  <si>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</si>
  <si>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</si>
  <si>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</si>
  <si>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</si>
  <si>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</si>
  <si>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</si>
  <si>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</si>
  <si>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</si>
  <si>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</si>
  <si>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</si>
  <si>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</si>
  <si>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</si>
  <si>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</si>
  <si>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</si>
  <si>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</si>
  <si>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</si>
  <si>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</si>
  <si>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</si>
  <si>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</si>
  <si>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</si>
  <si>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</si>
  <si>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</si>
  <si>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</si>
  <si>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</si>
  <si>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</si>
  <si>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</si>
  <si>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</si>
  <si>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</si>
  <si>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</si>
  <si>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</si>
  <si>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</si>
  <si>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</si>
  <si>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</si>
  <si>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</si>
  <si>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</si>
  <si>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</si>
  <si>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</si>
  <si>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</si>
  <si>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</si>
  <si>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</si>
  <si>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</si>
  <si>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</si>
  <si>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</si>
  <si>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</si>
  <si>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</si>
  <si>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</si>
  <si>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</si>
  <si>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</si>
  <si>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</si>
  <si>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</si>
  <si>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</si>
  <si>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</si>
  <si>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</si>
  <si>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</si>
  <si>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</si>
  <si>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</si>
  <si>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</si>
  <si>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</si>
  <si>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</si>
  <si>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</si>
  <si>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</si>
  <si>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</si>
  <si>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</si>
  <si>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</si>
  <si>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</si>
  <si>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</si>
  <si>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</si>
  <si>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</si>
  <si>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</si>
  <si>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</si>
  <si>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</si>
  <si>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</si>
  <si>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</si>
  <si>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</si>
  <si>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</si>
  <si>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</si>
  <si>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</si>
  <si>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</si>
  <si>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</si>
  <si>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</si>
  <si>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</si>
  <si>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</si>
  <si>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</si>
  <si>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</si>
  <si>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</si>
  <si>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</si>
  <si>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</si>
  <si>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</si>
  <si>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</si>
  <si>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</si>
  <si>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</si>
  <si>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</si>
  <si>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</si>
  <si>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</si>
  <si>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</si>
  <si>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</si>
  <si>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</si>
  <si>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</si>
  <si>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</si>
  <si>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</si>
  <si>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</si>
  <si>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</si>
  <si>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</si>
  <si>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</si>
  <si>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</si>
  <si>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</si>
  <si>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</si>
  <si>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</si>
  <si>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</si>
  <si>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</si>
  <si>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</si>
  <si>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</si>
  <si>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</si>
  <si>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</si>
  <si>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</si>
  <si>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</si>
  <si>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</si>
  <si>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</si>
  <si>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</si>
  <si>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</si>
  <si>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</si>
  <si>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</si>
  <si>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</si>
  <si>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</si>
  <si>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</si>
  <si>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</si>
  <si>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</si>
  <si>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</si>
  <si>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</si>
  <si>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</si>
  <si>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</si>
  <si>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</si>
  <si>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</si>
  <si>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</si>
  <si>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</si>
  <si>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</si>
  <si>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</si>
  <si>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</si>
  <si>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</si>
  <si>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</si>
  <si>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</si>
  <si>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</si>
  <si>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</si>
  <si>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</si>
  <si>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</si>
  <si>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</si>
  <si>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</si>
  <si>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</si>
  <si>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</si>
  <si>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</si>
  <si>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</si>
  <si>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</si>
  <si>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</si>
  <si>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</si>
  <si>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</si>
  <si>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</si>
  <si>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</si>
  <si>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</si>
  <si>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</si>
  <si>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</si>
  <si>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</si>
  <si>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</si>
  <si>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</si>
  <si>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</si>
  <si>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</si>
  <si>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</si>
  <si>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</si>
  <si>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</si>
  <si>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</si>
  <si>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</si>
  <si>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</si>
  <si>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</si>
  <si>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</si>
  <si>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</si>
  <si>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</si>
  <si>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</si>
  <si>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</si>
  <si>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</si>
  <si>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</si>
  <si>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</si>
  <si>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</si>
  <si>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</si>
  <si>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</si>
  <si>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</si>
  <si>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</si>
  <si>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</si>
  <si>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</si>
  <si>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</si>
  <si>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</si>
  <si>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</si>
  <si>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</si>
  <si>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</si>
  <si>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</si>
  <si>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</si>
  <si>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</si>
  <si>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</si>
  <si>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</si>
  <si>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</si>
  <si>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</si>
  <si>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</si>
  <si>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</si>
  <si>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</si>
  <si>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</si>
  <si>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</si>
  <si>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</si>
  <si>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</si>
  <si>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</si>
  <si>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</si>
  <si>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</si>
  <si>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</si>
  <si>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</si>
  <si>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</si>
  <si>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</si>
  <si>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</si>
  <si>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</si>
  <si>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</si>
  <si>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</si>
  <si>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</si>
  <si>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</si>
  <si>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</si>
  <si>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</si>
  <si>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</si>
  <si>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</si>
  <si>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</si>
  <si>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</si>
  <si>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</si>
  <si>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</si>
  <si>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</si>
  <si>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</si>
  <si>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</si>
  <si>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</si>
  <si>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</si>
  <si>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</si>
  <si>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</si>
  <si>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</si>
  <si>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</si>
  <si>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</si>
  <si>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</si>
  <si>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</si>
  <si>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</si>
  <si>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</si>
  <si>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</si>
  <si>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</si>
  <si>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</si>
  <si>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</si>
  <si>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</si>
  <si>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</si>
  <si>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</si>
  <si>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</si>
  <si>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</si>
  <si>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</si>
  <si>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</si>
  <si>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</si>
  <si>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</si>
  <si>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</si>
  <si>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</si>
  <si>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</si>
  <si>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</si>
  <si>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</si>
  <si>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</si>
  <si>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</si>
  <si>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</si>
  <si>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</si>
  <si>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</si>
  <si>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</si>
  <si>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</si>
  <si>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</si>
  <si>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</si>
  <si>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</si>
  <si>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</si>
  <si>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</si>
  <si>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</si>
  <si>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</si>
  <si>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</si>
  <si>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</si>
  <si>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</si>
  <si>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</si>
  <si>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</si>
  <si>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</si>
  <si>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</si>
  <si>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</si>
  <si>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</si>
  <si>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</si>
  <si>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</si>
  <si>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</si>
  <si>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</si>
  <si>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</si>
  <si>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</si>
  <si>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</si>
  <si>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</si>
  <si>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</si>
  <si>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</si>
  <si>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</si>
  <si>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</si>
  <si>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</si>
  <si>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</si>
  <si>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</si>
  <si>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</si>
  <si>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</si>
  <si>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</si>
  <si>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</si>
  <si>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</si>
  <si>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</si>
  <si>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</si>
  <si>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</si>
  <si>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</si>
  <si>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</si>
  <si>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</si>
  <si>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</si>
  <si>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</si>
  <si>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</si>
  <si>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</si>
  <si>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</si>
  <si>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</si>
  <si>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</si>
  <si>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</si>
  <si>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</si>
  <si>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</si>
  <si>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</si>
  <si>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</si>
  <si>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</si>
  <si>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</si>
  <si>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</si>
  <si>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</si>
  <si>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</si>
  <si>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</si>
  <si>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</si>
  <si>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</si>
  <si>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</si>
  <si>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</si>
  <si>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</si>
  <si>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</si>
  <si>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</si>
  <si>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</si>
  <si>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</si>
  <si>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</si>
  <si>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</si>
  <si>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</si>
  <si>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</si>
  <si>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</si>
  <si>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</si>
  <si>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</si>
  <si>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</si>
  <si>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</si>
  <si>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</si>
  <si>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</si>
  <si>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</si>
  <si>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</si>
  <si>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</si>
  <si>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</si>
  <si>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</si>
  <si>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</si>
  <si>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</si>
  <si>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</si>
  <si>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</si>
  <si>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</si>
  <si>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</si>
  <si>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</si>
  <si>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</si>
  <si>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</si>
  <si>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</si>
  <si>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</si>
  <si>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</si>
  <si>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</si>
  <si>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</si>
  <si>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</si>
  <si>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</si>
  <si>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</si>
  <si>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</si>
  <si>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</si>
  <si>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</si>
  <si>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</si>
  <si>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</si>
  <si>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</si>
  <si>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</si>
  <si>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</si>
  <si>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</si>
  <si>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</si>
  <si>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</si>
  <si>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</si>
  <si>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</si>
  <si>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</si>
  <si>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</si>
  <si>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</si>
  <si>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</si>
  <si>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</si>
  <si>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</si>
  <si>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</si>
  <si>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</si>
  <si>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</si>
  <si>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</si>
  <si>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</si>
  <si>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</si>
  <si>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</si>
  <si>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</si>
  <si>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</si>
  <si>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</si>
  <si>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</si>
  <si>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</si>
  <si>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</si>
  <si>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</si>
  <si>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</si>
  <si>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</si>
  <si>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</si>
  <si>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</si>
  <si>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</si>
  <si>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</si>
  <si>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</si>
  <si>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</si>
  <si>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</si>
  <si>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</si>
  <si>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</si>
  <si>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</si>
  <si>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</si>
  <si>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</si>
  <si>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</si>
  <si>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</si>
  <si>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</si>
  <si>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</si>
  <si>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</si>
  <si>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</si>
  <si>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</si>
  <si>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</si>
  <si>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</si>
  <si>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</si>
  <si>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</si>
  <si>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</si>
  <si>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</si>
  <si>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</si>
  <si>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</si>
  <si>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</si>
  <si>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</si>
  <si>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</si>
  <si>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</si>
  <si>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</si>
  <si>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</si>
  <si>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</si>
  <si>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</si>
  <si>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</si>
  <si>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</si>
  <si>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</si>
  <si>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</si>
  <si>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</si>
  <si>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</si>
  <si>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</si>
  <si>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</si>
  <si>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</si>
  <si>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</si>
  <si>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</si>
  <si>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</si>
  <si>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</si>
  <si>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</si>
  <si>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</si>
  <si>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</si>
  <si>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</si>
  <si>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</si>
  <si>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</si>
  <si>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</si>
  <si>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</si>
  <si>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</si>
  <si>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</si>
  <si>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</si>
  <si>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</si>
  <si>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</si>
  <si>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</si>
  <si>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</si>
  <si>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</si>
  <si>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</si>
  <si>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</si>
  <si>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</si>
  <si>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</si>
  <si>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</si>
  <si>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</si>
  <si>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</si>
  <si>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</si>
  <si>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</si>
  <si>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</si>
  <si>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</si>
  <si>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</si>
  <si>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</si>
  <si>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</si>
  <si>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</si>
  <si>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</si>
  <si>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</si>
  <si>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</si>
  <si>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</si>
  <si>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</si>
  <si>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</si>
  <si>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</si>
  <si>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</si>
  <si>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</si>
  <si>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</si>
  <si>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</si>
  <si>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</si>
  <si>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</si>
  <si>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</si>
  <si>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</si>
  <si>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</si>
  <si>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</si>
  <si>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</si>
  <si>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</si>
  <si>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</si>
  <si>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</si>
  <si>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</si>
  <si>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</si>
  <si>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</si>
  <si>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</si>
  <si>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</si>
  <si>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</si>
  <si>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</si>
  <si>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</si>
  <si>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</si>
  <si>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</si>
  <si>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</si>
  <si>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</si>
  <si>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</si>
  <si>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</si>
  <si>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</si>
  <si>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</si>
  <si>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</si>
  <si>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</si>
  <si>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</si>
  <si>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</si>
  <si>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</si>
  <si>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</si>
  <si>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</si>
  <si>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</si>
  <si>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</si>
  <si>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</si>
  <si>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</si>
  <si>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</si>
  <si>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</si>
  <si>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</si>
  <si>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</si>
  <si>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</si>
  <si>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</si>
  <si>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</si>
  <si>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</si>
  <si>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</si>
  <si>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</si>
  <si>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</si>
  <si>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</si>
  <si>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</si>
  <si>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</si>
  <si>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</si>
  <si>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</si>
  <si>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</si>
  <si>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</si>
  <si>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</si>
  <si>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</si>
  <si>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</si>
  <si>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</si>
  <si>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</si>
  <si>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</si>
  <si>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</si>
  <si>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</si>
  <si>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</si>
  <si>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</si>
  <si>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</si>
  <si>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</si>
  <si>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</si>
  <si>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</si>
  <si>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</si>
  <si>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</si>
  <si>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</si>
  <si>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</si>
  <si>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</si>
  <si>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</si>
  <si>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</si>
  <si>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</si>
  <si>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</si>
  <si>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</si>
  <si>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</si>
  <si>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</si>
  <si>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</si>
  <si>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</si>
  <si>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</si>
  <si>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</si>
  <si>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</si>
  <si>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</si>
  <si>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</si>
  <si>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</si>
  <si>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</si>
  <si>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</si>
  <si>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</si>
  <si>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</si>
  <si>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</si>
  <si>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</si>
  <si>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</si>
  <si>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</si>
  <si>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</si>
  <si>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</si>
  <si>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</si>
  <si>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</si>
  <si>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</si>
  <si>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</si>
  <si>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</si>
  <si>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</si>
  <si>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</si>
  <si>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</si>
  <si>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</si>
  <si>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</si>
  <si>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</si>
  <si>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</si>
  <si>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</si>
  <si>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</si>
  <si>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</si>
  <si>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</si>
  <si>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</si>
  <si>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</si>
  <si>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</si>
  <si>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</si>
  <si>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</si>
  <si>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</si>
  <si>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</si>
  <si>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</si>
  <si>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</si>
  <si>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</si>
  <si>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</si>
  <si>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</si>
  <si>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</si>
  <si>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</si>
  <si>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</si>
  <si>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</si>
  <si>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</si>
  <si>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</si>
  <si>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</si>
  <si>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</si>
  <si>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</si>
  <si>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</si>
  <si>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</si>
  <si>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</si>
  <si>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</si>
  <si>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</si>
  <si>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</si>
  <si>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</si>
  <si>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</si>
  <si>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</si>
  <si>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</si>
  <si>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</si>
  <si>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</si>
  <si>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</si>
  <si>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</si>
  <si>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</si>
  <si>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</si>
  <si>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</si>
  <si>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</si>
  <si>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</si>
  <si>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</si>
  <si>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</si>
  <si>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</si>
  <si>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</si>
  <si>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</si>
  <si>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</si>
  <si>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</si>
  <si>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</si>
  <si>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</si>
  <si>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</si>
  <si>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</si>
  <si>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</si>
  <si>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</si>
  <si>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</si>
  <si>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</si>
  <si>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</si>
  <si>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</si>
  <si>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</si>
  <si>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</si>
  <si>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</si>
  <si>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</si>
  <si>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</si>
  <si>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</si>
  <si>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</si>
  <si>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</si>
  <si>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</si>
  <si>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</si>
  <si>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</si>
  <si>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</si>
  <si>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</si>
  <si>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</si>
  <si>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</si>
  <si>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</si>
  <si>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</si>
  <si>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</si>
  <si>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</si>
  <si>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</si>
  <si>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</si>
  <si>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</si>
  <si>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</si>
  <si>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</si>
  <si>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</si>
  <si>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</si>
  <si>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</si>
  <si>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</si>
  <si>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</si>
  <si>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</si>
  <si>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</si>
  <si>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</si>
  <si>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</si>
  <si>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</si>
  <si>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</si>
  <si>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</si>
  <si>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</si>
  <si>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</si>
  <si>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</si>
  <si>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</si>
  <si>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</si>
  <si>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</si>
  <si>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</si>
  <si>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</si>
  <si>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</si>
  <si>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</si>
  <si>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</si>
  <si>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</si>
  <si>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</si>
  <si>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</si>
  <si>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</si>
  <si>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</si>
  <si>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</si>
  <si>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</si>
  <si>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</si>
  <si>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</si>
  <si>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</si>
  <si>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</si>
  <si>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</si>
  <si>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</si>
  <si>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</si>
  <si>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</si>
  <si>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</si>
  <si>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</si>
  <si>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</si>
  <si>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</si>
  <si>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</si>
  <si>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</si>
  <si>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</si>
  <si>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</si>
  <si>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</si>
  <si>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</si>
  <si>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</si>
  <si>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</si>
  <si>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</si>
  <si>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</si>
  <si>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</si>
  <si>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</si>
  <si>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</si>
  <si>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</si>
  <si>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</si>
  <si>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</si>
  <si>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</si>
  <si>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</si>
  <si>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</si>
  <si>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</si>
  <si>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</si>
  <si>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</si>
  <si>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</si>
  <si>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</si>
  <si>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</si>
  <si>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</si>
  <si>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</si>
  <si>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</si>
  <si>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</si>
  <si>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</si>
  <si>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</si>
  <si>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</si>
  <si>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</si>
  <si>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</si>
  <si>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</si>
  <si>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</si>
  <si>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</si>
  <si>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</si>
  <si>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</si>
  <si>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</si>
  <si>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</si>
  <si>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</si>
  <si>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</si>
  <si>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</si>
  <si>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</si>
  <si>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</si>
  <si>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</si>
  <si>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</si>
  <si>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</si>
  <si>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</si>
  <si>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</si>
  <si>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</si>
  <si>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</si>
  <si>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</si>
  <si>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</si>
  <si>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</si>
  <si>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</si>
  <si>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</si>
  <si>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</si>
  <si>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</si>
  <si>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</si>
  <si>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</si>
  <si>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</si>
  <si>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</si>
  <si>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</si>
  <si>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</si>
  <si>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</si>
  <si>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</si>
  <si>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</si>
  <si>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</si>
  <si>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</si>
  <si>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</si>
  <si>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</si>
  <si>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</si>
  <si>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</si>
  <si>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</si>
  <si>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</si>
  <si>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</si>
  <si>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</si>
  <si>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</si>
  <si>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</si>
  <si>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</si>
  <si>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</si>
  <si>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</si>
  <si>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</si>
  <si>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</si>
  <si>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</si>
  <si>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</si>
  <si>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</si>
  <si>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</si>
  <si>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</si>
  <si>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</si>
  <si>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</si>
  <si>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</si>
  <si>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</si>
  <si>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</si>
  <si>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</si>
  <si>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</si>
  <si>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</si>
  <si>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</si>
  <si>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</si>
  <si>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</si>
  <si>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</si>
  <si>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</si>
  <si>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</si>
  <si>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</si>
  <si>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</si>
  <si>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</si>
  <si>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</si>
  <si>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</si>
  <si>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</si>
  <si>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</si>
  <si>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</si>
  <si>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</si>
  <si>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</si>
  <si>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</si>
  <si>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</si>
  <si>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</si>
  <si>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</si>
  <si>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</si>
  <si>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</si>
  <si>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</si>
  <si>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</si>
  <si>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</si>
  <si>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</si>
  <si>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</si>
  <si>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</si>
  <si>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</si>
  <si>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</si>
  <si>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</si>
  <si>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</si>
  <si>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</si>
  <si>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</si>
  <si>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</si>
  <si>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</si>
  <si>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</si>
  <si>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</si>
  <si>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</si>
  <si>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</si>
  <si>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</si>
  <si>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</si>
  <si>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</si>
  <si>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</si>
  <si>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</si>
  <si>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</si>
  <si>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</si>
  <si>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</si>
  <si>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</si>
  <si>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</si>
  <si>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</si>
  <si>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</si>
  <si>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</si>
  <si>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</si>
  <si>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</si>
  <si>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</si>
  <si>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</si>
  <si>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</si>
  <si>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</si>
  <si>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</si>
  <si>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</si>
  <si>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</si>
  <si>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</si>
  <si>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</si>
  <si>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</si>
  <si>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</si>
  <si>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</si>
  <si>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</si>
  <si>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</si>
  <si>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</si>
  <si>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</si>
  <si>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</si>
  <si>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</si>
  <si>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</si>
  <si>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</si>
  <si>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</si>
  <si>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</si>
  <si>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</si>
  <si>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</si>
  <si>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</si>
  <si>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</si>
  <si>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</si>
  <si>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</si>
  <si>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</si>
  <si>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</si>
  <si>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</si>
  <si>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</si>
  <si>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</si>
  <si>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</si>
  <si>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</si>
  <si>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</si>
  <si>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</si>
  <si>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</si>
  <si>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</si>
  <si>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</si>
  <si>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</si>
  <si>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</si>
  <si>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</si>
  <si>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</si>
  <si>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</si>
  <si>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</si>
  <si>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</si>
  <si>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</si>
  <si>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</si>
  <si>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</si>
  <si>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</si>
  <si>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</si>
  <si>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</si>
  <si>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</si>
  <si>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</si>
  <si>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</si>
  <si>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</si>
  <si>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</si>
  <si>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</si>
  <si>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</si>
  <si>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</si>
  <si>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</si>
  <si>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</si>
  <si>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</si>
  <si>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</si>
  <si>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</si>
  <si>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</si>
  <si>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</si>
  <si>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</si>
  <si>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</si>
  <si>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</si>
  <si>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</si>
  <si>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</si>
  <si>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</si>
  <si>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</si>
  <si>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</si>
  <si>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</si>
  <si>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</si>
  <si>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</si>
  <si>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</si>
  <si>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</si>
  <si>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</si>
  <si>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</si>
  <si>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</si>
  <si>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</si>
  <si>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</si>
  <si>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</si>
  <si>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</si>
  <si>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</si>
  <si>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</si>
  <si>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</si>
  <si>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</si>
  <si>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</si>
  <si>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</si>
  <si>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</si>
  <si>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</si>
  <si>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</si>
  <si>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</si>
  <si>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</si>
  <si>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</si>
  <si>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</si>
  <si>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</si>
  <si>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</si>
  <si>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</si>
  <si>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</si>
  <si>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</si>
  <si>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</si>
  <si>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</si>
  <si>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</si>
  <si>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</si>
  <si>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</si>
  <si>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</si>
  <si>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</si>
  <si>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</si>
  <si>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</si>
  <si>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</si>
  <si>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</si>
  <si>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</si>
  <si>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</si>
  <si>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</si>
  <si>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</si>
  <si>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</si>
  <si>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</si>
  <si>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</si>
  <si>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</si>
  <si>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</si>
  <si>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</si>
  <si>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</si>
  <si>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</si>
  <si>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</si>
  <si>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</si>
  <si>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</si>
  <si>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</si>
  <si>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</si>
  <si>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</si>
  <si>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</si>
  <si>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</si>
  <si>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</si>
  <si>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</si>
  <si>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</si>
  <si>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</si>
  <si>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</si>
  <si>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</si>
  <si>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</si>
  <si>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</si>
  <si>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</si>
  <si>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</si>
  <si>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</si>
  <si>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</si>
  <si>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</si>
  <si>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</si>
  <si>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</si>
  <si>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</si>
  <si>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</si>
  <si>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</si>
  <si>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</si>
  <si>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</si>
  <si>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</si>
  <si>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</si>
  <si>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</si>
  <si>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</si>
  <si>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</si>
  <si>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</si>
  <si>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</si>
  <si>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</si>
  <si>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</si>
  <si>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</si>
  <si>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</si>
  <si>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</si>
  <si>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</si>
  <si>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</si>
  <si>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</si>
  <si>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</si>
  <si>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</si>
  <si>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</si>
  <si>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</si>
  <si>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</si>
  <si>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</si>
  <si>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</si>
  <si>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</si>
  <si>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</si>
  <si>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</si>
  <si>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</si>
  <si>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</si>
  <si>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</si>
  <si>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</si>
  <si>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</si>
  <si>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</si>
  <si>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</si>
  <si>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</si>
  <si>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</si>
  <si>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</si>
  <si>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</si>
  <si>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</si>
  <si>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</si>
  <si>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</si>
  <si>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</si>
  <si>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</si>
  <si>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</si>
  <si>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</si>
  <si>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</si>
  <si>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</si>
  <si>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</si>
  <si>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</si>
  <si>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</si>
  <si>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</si>
  <si>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</si>
  <si>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</si>
  <si>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</si>
  <si>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</si>
  <si>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</si>
  <si>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</si>
  <si>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</si>
  <si>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</si>
  <si>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</si>
  <si>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</si>
  <si>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</si>
  <si>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</si>
  <si>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</si>
  <si>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</si>
  <si>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</si>
  <si>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</si>
  <si>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</si>
  <si>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</si>
  <si>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</si>
  <si>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</si>
  <si>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</si>
  <si>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</si>
  <si>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</si>
  <si>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</si>
  <si>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</si>
  <si>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</si>
  <si>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</si>
  <si>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</si>
  <si>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</si>
  <si>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</si>
  <si>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</si>
  <si>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</si>
  <si>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</si>
  <si>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</si>
  <si>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</si>
  <si>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</si>
  <si>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</si>
  <si>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</si>
  <si>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</si>
  <si>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</si>
  <si>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</si>
  <si>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</si>
  <si>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</si>
  <si>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</si>
  <si>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</si>
  <si>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</si>
  <si>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</si>
  <si>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</si>
  <si>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</si>
  <si>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</si>
  <si>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</si>
  <si>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</si>
  <si>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</si>
  <si>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</si>
  <si>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</si>
  <si>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</si>
  <si>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</si>
  <si>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</si>
  <si>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</si>
  <si>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</si>
  <si>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</si>
  <si>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</si>
  <si>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</si>
  <si>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</si>
  <si>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</si>
  <si>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</si>
  <si>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</si>
  <si>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</si>
  <si>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</si>
  <si>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</si>
  <si>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</si>
  <si>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</si>
  <si>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</si>
  <si>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</si>
  <si>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</si>
  <si>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</si>
  <si>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</si>
  <si>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</si>
  <si>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</si>
  <si>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</si>
  <si>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</si>
  <si>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</si>
  <si>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</si>
  <si>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</si>
  <si>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</si>
  <si>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</si>
  <si>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</si>
  <si>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</si>
  <si>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</si>
  <si>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</si>
  <si>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</si>
  <si>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</si>
  <si>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</si>
  <si>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</si>
  <si>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</si>
  <si>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</si>
  <si>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</si>
  <si>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</si>
  <si>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</si>
  <si>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</si>
  <si>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</si>
  <si>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</si>
  <si>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</si>
  <si>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</si>
  <si>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</si>
  <si>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</si>
  <si>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</si>
  <si>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</si>
  <si>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</si>
  <si>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</si>
  <si>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</si>
  <si>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</si>
  <si>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</si>
  <si>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</si>
  <si>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</si>
  <si>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</si>
  <si>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</si>
  <si>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</si>
  <si>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</si>
  <si>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</si>
  <si>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</si>
  <si>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</si>
  <si>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</si>
  <si>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</si>
  <si>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</si>
  <si>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</si>
  <si>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</si>
  <si>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</si>
  <si>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</si>
  <si>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</si>
  <si>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</si>
  <si>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</si>
  <si>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</si>
  <si>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</si>
  <si>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</si>
  <si>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</si>
  <si>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</si>
  <si>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</si>
  <si>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</si>
  <si>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</si>
  <si>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</si>
  <si>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</si>
  <si>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</si>
  <si>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</si>
  <si>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</si>
  <si>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</si>
  <si>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</si>
  <si>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</si>
  <si>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</si>
  <si>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</si>
  <si>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</si>
  <si>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</si>
  <si>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</si>
  <si>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</si>
  <si>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</si>
  <si>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</si>
  <si>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</si>
  <si>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</si>
  <si>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</si>
  <si>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</si>
  <si>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</si>
  <si>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</si>
  <si>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</si>
  <si>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</si>
  <si>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</si>
  <si>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</si>
  <si>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</si>
  <si>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</si>
  <si>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</si>
  <si>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</si>
  <si>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</si>
  <si>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</si>
  <si>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</si>
  <si>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</si>
  <si>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</si>
  <si>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</si>
  <si>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</si>
  <si>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</si>
  <si>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</si>
  <si>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</si>
  <si>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</si>
  <si>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</si>
  <si>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</si>
  <si>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</si>
  <si>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</si>
  <si>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</si>
  <si>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</si>
  <si>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</si>
  <si>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</si>
  <si>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</si>
  <si>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</si>
  <si>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</si>
  <si>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</si>
  <si>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</si>
  <si>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</si>
  <si>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</si>
  <si>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</si>
  <si>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</si>
  <si>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</si>
  <si>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</si>
  <si>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</si>
  <si>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</si>
  <si>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</si>
  <si>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</si>
  <si>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</si>
  <si>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</si>
  <si>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</si>
  <si>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</si>
  <si>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</si>
  <si>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</si>
  <si>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</si>
  <si>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</si>
  <si>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</si>
  <si>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</si>
  <si>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</si>
  <si>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</si>
  <si>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</si>
  <si>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</si>
  <si>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</si>
  <si>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</si>
  <si>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</si>
  <si>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</si>
  <si>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</si>
  <si>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</si>
  <si>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</si>
  <si>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</si>
  <si>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</si>
  <si>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</si>
  <si>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</si>
  <si>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</si>
  <si>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</si>
  <si>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</si>
  <si>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</si>
  <si>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</si>
  <si>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</si>
  <si>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</si>
  <si>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</si>
  <si>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</si>
  <si>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</si>
  <si>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</si>
  <si>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</si>
  <si>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</si>
  <si>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</si>
  <si>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</si>
  <si>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</si>
  <si>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</si>
  <si>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</si>
  <si>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</si>
  <si>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</si>
  <si>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</si>
  <si>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</si>
  <si>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</si>
  <si>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</si>
  <si>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</si>
  <si>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</si>
  <si>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</si>
  <si>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</si>
  <si>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</si>
  <si>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</si>
  <si>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</si>
  <si>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</si>
  <si>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</si>
  <si>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</si>
  <si>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</si>
  <si>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</si>
  <si>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</si>
  <si>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</si>
  <si>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</si>
  <si>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</si>
  <si>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</si>
  <si>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</si>
  <si>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</si>
  <si>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</si>
  <si>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</si>
  <si>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</si>
  <si>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</si>
  <si>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</si>
  <si>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</si>
  <si>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</si>
  <si>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</si>
  <si>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</si>
  <si>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</si>
  <si>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</si>
  <si>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</si>
  <si>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</si>
  <si>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</si>
  <si>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</si>
  <si>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</si>
  <si>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</si>
  <si>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</si>
  <si>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</si>
  <si>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</si>
  <si>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</si>
  <si>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</si>
  <si>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</si>
  <si>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</si>
  <si>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</si>
  <si>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</si>
  <si>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</si>
  <si>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</si>
  <si>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</si>
  <si>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</si>
  <si>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</si>
  <si>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</si>
  <si>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</si>
  <si>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</si>
  <si>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</si>
  <si>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</si>
  <si>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</si>
  <si>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</si>
  <si>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</si>
  <si>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</si>
  <si>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</si>
  <si>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</si>
  <si>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</si>
  <si>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</si>
  <si>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</si>
  <si>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</si>
  <si>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</si>
  <si>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</si>
  <si>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</si>
  <si>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</si>
  <si>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</si>
  <si>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</si>
  <si>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</si>
  <si>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</si>
  <si>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</si>
  <si>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</si>
  <si>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</si>
  <si>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</si>
  <si>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</si>
  <si>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</si>
  <si>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</si>
  <si>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</si>
  <si>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</si>
  <si>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</si>
  <si>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</si>
  <si>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</si>
  <si>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</si>
  <si>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</si>
  <si>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</si>
  <si>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</si>
  <si>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</si>
  <si>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</si>
  <si>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</si>
  <si>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</si>
  <si>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</si>
  <si>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</si>
  <si>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</si>
  <si>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</si>
  <si>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</si>
  <si>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</si>
  <si>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</si>
  <si>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</si>
  <si>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</si>
  <si>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</si>
  <si>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</si>
  <si>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</si>
  <si>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</si>
  <si>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</si>
  <si>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</si>
  <si>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</si>
  <si>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</si>
  <si>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</si>
  <si>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</si>
  <si>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</si>
  <si>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</si>
  <si>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</si>
  <si>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</si>
  <si>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</si>
  <si>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</si>
  <si>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</si>
  <si>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</si>
  <si>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</si>
  <si>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</si>
  <si>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</si>
  <si>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</si>
  <si>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</si>
  <si>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</si>
  <si>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</si>
  <si>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</si>
  <si>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</si>
  <si>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</si>
  <si>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</si>
  <si>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</si>
  <si>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</si>
  <si>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</si>
  <si>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</si>
  <si>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</si>
  <si>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</si>
  <si>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</si>
  <si>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</si>
  <si>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</si>
  <si>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</si>
  <si>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</si>
  <si>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</si>
  <si>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</si>
  <si>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</si>
  <si>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</si>
  <si>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</si>
  <si>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</si>
  <si>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</si>
  <si>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</si>
  <si>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</si>
  <si>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</si>
  <si>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</si>
  <si>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</si>
  <si>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</si>
  <si>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</si>
  <si>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</si>
  <si>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</si>
  <si>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</si>
  <si>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</si>
  <si>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</si>
  <si>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</si>
  <si>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</si>
  <si>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</si>
  <si>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</si>
  <si>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</si>
  <si>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</si>
  <si>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</si>
  <si>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</si>
  <si>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</si>
  <si>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</si>
  <si>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</si>
  <si>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</si>
  <si>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</si>
  <si>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</si>
  <si>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</si>
  <si>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</si>
  <si>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</si>
  <si>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</si>
  <si>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</si>
  <si>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</si>
  <si>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</si>
  <si>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</si>
  <si>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</si>
  <si>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</si>
  <si>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</si>
  <si>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</si>
  <si>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</si>
  <si>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</si>
  <si>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</si>
  <si>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</si>
  <si>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</si>
  <si>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</si>
  <si>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</si>
  <si>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</si>
  <si>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</si>
  <si>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</si>
  <si>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</si>
  <si>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</si>
  <si>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</si>
  <si>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</si>
  <si>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</si>
  <si>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</si>
  <si>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</si>
  <si>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</si>
  <si>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</si>
  <si>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</si>
  <si>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</si>
  <si>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</si>
  <si>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</si>
  <si>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</si>
  <si>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</si>
  <si>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</si>
  <si>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</si>
  <si>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</si>
  <si>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</si>
  <si>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</si>
  <si>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</si>
  <si>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</si>
  <si>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</si>
  <si>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</si>
  <si>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</si>
  <si>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</si>
  <si>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</si>
  <si>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</si>
  <si>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</si>
  <si>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</si>
  <si>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</si>
  <si>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</si>
  <si>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</si>
  <si>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</si>
  <si>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</si>
  <si>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</si>
  <si>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</si>
  <si>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</si>
  <si>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</si>
  <si>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</si>
  <si>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</si>
  <si>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</si>
  <si>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</si>
  <si>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</si>
  <si>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</si>
  <si>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</si>
  <si>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</si>
  <si>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</si>
  <si>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</si>
  <si>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</si>
  <si>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</si>
  <si>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</si>
  <si>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</si>
  <si>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</si>
  <si>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</si>
  <si>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</si>
  <si>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</si>
  <si>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</si>
  <si>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</si>
  <si>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</si>
  <si>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</si>
  <si>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</si>
  <si>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</si>
  <si>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</si>
  <si>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</si>
  <si>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</si>
  <si>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</si>
  <si>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</si>
  <si>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</si>
  <si>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</si>
  <si>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</si>
  <si>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</si>
  <si>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</si>
  <si>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</si>
  <si>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</si>
  <si>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</si>
  <si>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</si>
  <si>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</si>
  <si>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</si>
  <si>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</si>
  <si>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</si>
  <si>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</si>
  <si>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</si>
  <si>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</si>
  <si>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</si>
  <si>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</si>
  <si>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</si>
  <si>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</si>
  <si>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</si>
  <si>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</si>
  <si>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</si>
  <si>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</si>
  <si>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</si>
  <si>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</si>
  <si>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</si>
  <si>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</si>
  <si>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</si>
  <si>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</si>
  <si>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</si>
  <si>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</si>
  <si>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</si>
  <si>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</si>
  <si>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</si>
  <si>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</si>
  <si>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</si>
  <si>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</si>
  <si>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</si>
  <si>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</si>
  <si>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</si>
  <si>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</si>
  <si>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</si>
  <si>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</si>
  <si>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</si>
  <si>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</si>
  <si>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</si>
  <si>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</si>
  <si>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</si>
  <si>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</si>
  <si>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</si>
  <si>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</si>
  <si>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</si>
  <si>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</si>
  <si>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</si>
  <si>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</si>
  <si>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</si>
  <si>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</si>
  <si>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</si>
  <si>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</si>
  <si>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</si>
  <si>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</si>
  <si>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</si>
  <si>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</si>
  <si>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</si>
  <si>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</si>
  <si>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</si>
  <si>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</si>
  <si>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</si>
  <si>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</si>
  <si>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</si>
  <si>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</si>
  <si>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</si>
  <si>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</si>
  <si>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</si>
  <si>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</si>
  <si>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</si>
  <si>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</si>
  <si>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</si>
  <si>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</si>
  <si>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</si>
  <si>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</si>
  <si>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</si>
  <si>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</si>
  <si>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</si>
  <si>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</si>
  <si>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</si>
  <si>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</si>
  <si>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</si>
  <si>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</si>
  <si>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</si>
  <si>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</si>
  <si>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</si>
  <si>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</si>
  <si>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</si>
  <si>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</si>
  <si>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</si>
  <si>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</si>
  <si>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</si>
  <si>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</si>
  <si>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</si>
  <si>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</si>
  <si>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</si>
  <si>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</si>
  <si>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</si>
  <si>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</si>
  <si>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</si>
  <si>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</si>
  <si>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</si>
  <si>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</si>
  <si>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</si>
  <si>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</si>
  <si>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</si>
  <si>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</si>
  <si>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</si>
  <si>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</si>
  <si>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</si>
  <si>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</si>
  <si>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</si>
  <si>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</si>
  <si>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</si>
  <si>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</si>
  <si>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</si>
  <si>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</si>
  <si>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</si>
  <si>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</si>
  <si>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</si>
  <si>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</si>
  <si>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</si>
  <si>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</si>
  <si>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</si>
  <si>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</si>
  <si>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</si>
  <si>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</si>
  <si>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</si>
  <si>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</si>
  <si>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</si>
  <si>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</si>
  <si>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</si>
  <si>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</si>
  <si>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</si>
  <si>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</si>
  <si>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</si>
  <si>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</si>
  <si>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</si>
  <si>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</si>
  <si>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</si>
  <si>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</si>
  <si>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</si>
  <si>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</si>
  <si>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</si>
  <si>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</si>
  <si>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</si>
  <si>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</si>
  <si>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</si>
  <si>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</si>
  <si>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</si>
  <si>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</si>
  <si>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</si>
  <si>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</si>
  <si>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</si>
  <si>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</si>
  <si>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</si>
  <si>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</si>
  <si>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</si>
  <si>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</si>
  <si>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</si>
  <si>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</si>
  <si>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</si>
  <si>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</si>
  <si>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</si>
  <si>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</si>
  <si>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</si>
  <si>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</si>
  <si>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</si>
  <si>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</si>
  <si>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</si>
  <si>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</si>
  <si>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</si>
  <si>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</si>
  <si>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</si>
  <si>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</si>
  <si>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</si>
  <si>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</si>
  <si>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</si>
  <si>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</si>
  <si>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</si>
  <si>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</si>
  <si>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</si>
  <si>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</si>
  <si>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</si>
  <si>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</si>
  <si>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</si>
  <si>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</si>
  <si>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</si>
  <si>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</si>
  <si>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</si>
  <si>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</si>
  <si>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</si>
  <si>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</si>
  <si>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</si>
  <si>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</si>
  <si>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</si>
  <si>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</si>
  <si>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</si>
  <si>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</si>
  <si>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</si>
  <si>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</si>
  <si>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</si>
  <si>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</si>
  <si>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</si>
  <si>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</si>
  <si>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</si>
  <si>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</si>
  <si>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</si>
  <si>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</si>
  <si>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</si>
  <si>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</si>
  <si>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</si>
  <si>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</si>
  <si>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</si>
  <si>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</si>
  <si>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</si>
  <si>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</si>
  <si>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</si>
  <si>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</si>
  <si>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</si>
  <si>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</si>
  <si>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</si>
  <si>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</si>
  <si>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</si>
  <si>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</si>
  <si>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</si>
  <si>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</si>
  <si>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</si>
  <si>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</si>
  <si>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</si>
  <si>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</si>
  <si>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</si>
  <si>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</si>
  <si>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</si>
  <si>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</si>
  <si>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</si>
  <si>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</si>
  <si>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</si>
  <si>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</si>
  <si>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</si>
  <si>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</si>
  <si>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</si>
  <si>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</si>
  <si>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</si>
  <si>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</si>
  <si>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</si>
  <si>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</si>
  <si>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</si>
  <si>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</si>
  <si>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</si>
  <si>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</si>
  <si>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</si>
  <si>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</si>
  <si>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</si>
  <si>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</si>
  <si>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</si>
  <si>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</si>
  <si>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</si>
  <si>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</si>
  <si>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</si>
  <si>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</si>
  <si>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</si>
  <si>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</si>
  <si>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</si>
  <si>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</si>
  <si>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</si>
  <si>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</si>
  <si>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</si>
  <si>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</si>
  <si>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</si>
  <si>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</si>
  <si>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</si>
  <si>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</si>
  <si>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</si>
  <si>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</si>
  <si>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</si>
  <si>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</si>
  <si>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</si>
  <si>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</si>
  <si>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</si>
  <si>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</si>
  <si>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</si>
  <si>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</si>
  <si>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</si>
  <si>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</si>
  <si>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</si>
  <si>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</si>
  <si>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</si>
  <si>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</si>
  <si>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</si>
  <si>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</si>
  <si>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</si>
  <si>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</si>
  <si>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</si>
  <si>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</si>
  <si>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</si>
  <si>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</si>
  <si>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</si>
  <si>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</si>
  <si>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</si>
  <si>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</si>
  <si>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</si>
  <si>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</si>
  <si>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</si>
  <si>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</si>
  <si>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</si>
  <si>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</si>
  <si>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</si>
  <si>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</si>
  <si>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</si>
  <si>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</si>
  <si>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</si>
  <si>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</si>
  <si>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</si>
  <si>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</si>
  <si>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</si>
  <si>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</si>
  <si>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</si>
  <si>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</si>
  <si>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</si>
  <si>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</si>
  <si>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</si>
  <si>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</si>
  <si>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</si>
  <si>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</si>
  <si>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</si>
  <si>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</si>
  <si>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</si>
  <si>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</si>
  <si>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</si>
  <si>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</si>
  <si>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</si>
  <si>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</si>
  <si>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</si>
  <si>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</si>
  <si>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</si>
  <si>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</si>
  <si>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</si>
  <si>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</si>
  <si>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</si>
  <si>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</si>
  <si>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</si>
  <si>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</si>
  <si>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</si>
  <si>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</si>
  <si>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</si>
  <si>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</si>
  <si>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</si>
  <si>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</si>
  <si>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</si>
  <si>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</si>
  <si>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</si>
  <si>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</si>
  <si>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</si>
  <si>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</si>
  <si>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</si>
  <si>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</si>
  <si>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</si>
  <si>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</si>
  <si>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</si>
  <si>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</si>
  <si>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</si>
  <si>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</si>
  <si>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</si>
  <si>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</si>
  <si>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</si>
  <si>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</si>
  <si>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</si>
  <si>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</si>
  <si>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</si>
  <si>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</si>
  <si>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</si>
  <si>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</si>
  <si>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</si>
  <si>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</si>
  <si>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</si>
  <si>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</si>
  <si>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</si>
  <si>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</si>
  <si>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</si>
  <si>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</si>
  <si>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</si>
  <si>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</si>
  <si>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</si>
  <si>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</si>
  <si>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</si>
  <si>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</si>
  <si>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</si>
  <si>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</si>
  <si>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</si>
  <si>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</si>
  <si>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</si>
  <si>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</si>
  <si>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</si>
  <si>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</si>
  <si>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</si>
  <si>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</si>
  <si>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</si>
  <si>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</si>
  <si>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</si>
  <si>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</si>
  <si>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</si>
  <si>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</si>
  <si>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</si>
  <si>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</si>
  <si>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</si>
  <si>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</si>
  <si>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</si>
  <si>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</si>
  <si>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</si>
  <si>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</si>
  <si>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</si>
  <si>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</si>
  <si>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</si>
  <si>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</si>
  <si>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</si>
  <si>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</si>
  <si>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</si>
  <si>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</si>
  <si>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</si>
  <si>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</si>
  <si>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</si>
  <si>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</si>
  <si>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</si>
  <si>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</si>
  <si>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</si>
  <si>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</si>
  <si>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</si>
  <si>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</si>
  <si>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</si>
  <si>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</si>
  <si>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</si>
  <si>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</si>
  <si>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</si>
  <si>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</si>
  <si>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</si>
  <si>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</si>
  <si>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</si>
  <si>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</si>
  <si>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</si>
  <si>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</si>
  <si>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</si>
  <si>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</si>
  <si>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</si>
  <si>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</si>
  <si>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</si>
  <si>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</si>
  <si>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</si>
  <si>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</si>
  <si>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</si>
  <si>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</si>
  <si>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</si>
  <si>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</si>
  <si>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</si>
  <si>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</si>
  <si>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</si>
  <si>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</si>
  <si>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</si>
  <si>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</si>
  <si>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</si>
  <si>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</si>
  <si>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</si>
  <si>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</si>
  <si>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</si>
  <si>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</si>
  <si>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</si>
  <si>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</si>
  <si>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</si>
  <si>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</si>
  <si>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</si>
  <si>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</si>
  <si>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</si>
  <si>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</si>
  <si>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</si>
  <si>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</si>
  <si>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</si>
  <si>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</si>
  <si>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</si>
  <si>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</si>
  <si>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</si>
  <si>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</si>
  <si>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</si>
  <si>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</si>
  <si>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</si>
  <si>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</si>
  <si>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</si>
  <si>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</si>
  <si>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</si>
  <si>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</si>
  <si>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</si>
  <si>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</si>
  <si>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</si>
  <si>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</si>
  <si>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</si>
  <si>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</si>
  <si>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</si>
  <si>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</si>
  <si>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</si>
  <si>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</si>
  <si>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</si>
  <si>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</si>
  <si>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</si>
  <si>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</si>
  <si>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</si>
  <si>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</si>
  <si>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</si>
  <si>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</si>
  <si>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</si>
  <si>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</si>
  <si>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</si>
  <si>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</si>
  <si>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</si>
  <si>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</si>
  <si>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</si>
  <si>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</si>
  <si>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</si>
  <si>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</si>
  <si>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</si>
  <si>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</si>
  <si>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</si>
  <si>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</si>
  <si>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</si>
  <si>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</si>
  <si>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</si>
  <si>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</si>
  <si>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</si>
  <si>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</si>
  <si>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</si>
  <si>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</si>
  <si>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</si>
  <si>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</si>
  <si>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</si>
  <si>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</si>
  <si>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</si>
  <si>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</si>
  <si>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</si>
  <si>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</si>
  <si>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</si>
  <si>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</si>
  <si>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</si>
  <si>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</si>
  <si>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</si>
  <si>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</si>
  <si>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</si>
  <si>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</si>
  <si>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</si>
  <si>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</si>
  <si>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</si>
  <si>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</si>
  <si>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</si>
  <si>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</si>
  <si>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</si>
  <si>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</si>
  <si>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</si>
  <si>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</si>
  <si>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</si>
  <si>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</si>
  <si>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</si>
  <si>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</si>
  <si>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</si>
  <si>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</si>
  <si>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</si>
  <si>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</si>
  <si>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</si>
  <si>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</si>
  <si>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</si>
  <si>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</si>
  <si>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</si>
  <si>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</si>
  <si>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</si>
  <si>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</si>
  <si>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</si>
  <si>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</si>
  <si>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</si>
  <si>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</si>
  <si>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</si>
  <si>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</si>
  <si>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</si>
  <si>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</si>
  <si>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</si>
  <si>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</si>
  <si>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</si>
  <si>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</si>
  <si>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</si>
  <si>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</si>
  <si>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</si>
  <si>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</si>
  <si>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</si>
  <si>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</si>
  <si>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</si>
  <si>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</si>
  <si>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</si>
  <si>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</si>
  <si>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</si>
  <si>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</si>
  <si>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</si>
  <si>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</si>
  <si>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</si>
  <si>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</si>
  <si>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</si>
  <si>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</si>
  <si>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</si>
  <si>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</si>
  <si>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</si>
  <si>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</si>
  <si>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</si>
  <si>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</si>
  <si>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</si>
  <si>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</si>
  <si>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</si>
  <si>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</si>
  <si>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</si>
  <si>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</si>
  <si>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</si>
  <si>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</si>
  <si>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</si>
  <si>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</si>
  <si>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</si>
  <si>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</si>
  <si>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</si>
  <si>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</si>
  <si>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</si>
  <si>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</si>
  <si>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</si>
  <si>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</si>
  <si>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</si>
  <si>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</si>
  <si>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</si>
  <si>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</si>
  <si>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</si>
  <si>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</si>
  <si>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</si>
  <si>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</si>
  <si>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</si>
  <si>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</si>
  <si>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</si>
  <si>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</si>
  <si>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</si>
  <si>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</si>
  <si>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</si>
  <si>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</si>
  <si>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</si>
  <si>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</si>
  <si>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</si>
  <si>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</si>
  <si>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</si>
  <si>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</si>
  <si>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</si>
  <si>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</si>
  <si>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</si>
  <si>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</si>
  <si>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</si>
  <si>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</si>
  <si>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</si>
  <si>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</si>
  <si>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</si>
  <si>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</si>
  <si>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</si>
  <si>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</si>
  <si>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</si>
  <si>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</si>
  <si>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</si>
  <si>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</si>
  <si>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</si>
  <si>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</si>
  <si>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</si>
  <si>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</si>
  <si>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</si>
  <si>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</si>
  <si>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</si>
  <si>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</si>
  <si>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</si>
  <si>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</si>
  <si>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</si>
  <si>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</si>
  <si>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</si>
  <si>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</si>
  <si>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</si>
  <si>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</si>
  <si>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</si>
  <si>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</si>
  <si>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</si>
  <si>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</si>
  <si>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</si>
  <si>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</si>
  <si>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</si>
  <si>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</si>
  <si>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</si>
  <si>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</si>
  <si>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</si>
  <si>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</si>
  <si>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</si>
  <si>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</si>
  <si>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</si>
  <si>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</si>
  <si>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</si>
  <si>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</si>
  <si>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</si>
  <si>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</si>
  <si>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</si>
  <si>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</si>
  <si>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</si>
  <si>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</si>
  <si>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</si>
  <si>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</si>
  <si>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</si>
  <si>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</si>
  <si>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</si>
  <si>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</si>
  <si>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</si>
  <si>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</si>
  <si>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</si>
  <si>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</si>
  <si>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</si>
  <si>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</si>
  <si>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</si>
  <si>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</si>
  <si>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</si>
  <si>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</si>
  <si>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</si>
  <si>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</si>
  <si>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</si>
  <si>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</si>
  <si>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</si>
  <si>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</si>
  <si>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</si>
  <si>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</si>
  <si>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</si>
  <si>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</si>
  <si>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</si>
  <si>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</si>
  <si>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</si>
  <si>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</si>
  <si>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</si>
  <si>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</si>
  <si>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</si>
  <si>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</si>
  <si>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</si>
  <si>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</si>
  <si>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</si>
  <si>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</si>
  <si>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</si>
  <si>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</si>
  <si>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</si>
  <si>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</si>
  <si>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</si>
  <si>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</si>
  <si>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</si>
  <si>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</si>
  <si>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</si>
  <si>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</si>
  <si>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</si>
  <si>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</si>
  <si>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</si>
  <si>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</si>
  <si>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</si>
  <si>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</si>
  <si>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</si>
  <si>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</si>
  <si>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</si>
  <si>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</si>
  <si>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</si>
  <si>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</si>
  <si>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</si>
  <si>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</si>
  <si>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</si>
  <si>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</si>
  <si>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</si>
  <si>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</si>
  <si>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</si>
  <si>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</si>
  <si>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</si>
  <si>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</si>
  <si>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</si>
  <si>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</si>
  <si>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</si>
  <si>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</si>
  <si>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</si>
  <si>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</si>
  <si>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</si>
  <si>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</si>
  <si>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</si>
  <si>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</si>
  <si>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</si>
  <si>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</si>
  <si>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</si>
  <si>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</si>
  <si>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</si>
  <si>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</si>
  <si>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</si>
  <si>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</si>
  <si>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</si>
  <si>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</si>
  <si>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</si>
  <si>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</si>
  <si>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</si>
  <si>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</si>
  <si>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</si>
  <si>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</si>
  <si>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</si>
  <si>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</si>
  <si>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</si>
  <si>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</si>
  <si>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</si>
  <si>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</si>
  <si>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</si>
  <si>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</si>
  <si>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</si>
  <si>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</si>
  <si>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</si>
  <si>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</si>
  <si>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</si>
  <si>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</si>
  <si>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</si>
  <si>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</si>
  <si>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</si>
  <si>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</si>
  <si>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</si>
  <si>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</si>
  <si>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</si>
  <si>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</si>
  <si>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</si>
  <si>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</si>
  <si>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</si>
  <si>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</si>
  <si>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</si>
  <si>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</si>
  <si>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</si>
  <si>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</si>
  <si>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</si>
  <si>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</si>
  <si>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</si>
  <si>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</si>
  <si>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</si>
  <si>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</si>
  <si>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</si>
  <si>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</si>
  <si>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</si>
  <si>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</si>
  <si>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</si>
  <si>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</si>
  <si>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</si>
  <si>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</si>
  <si>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</si>
  <si>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</si>
  <si>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</si>
  <si>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</si>
  <si>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</si>
  <si>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</si>
  <si>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</si>
  <si>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</si>
  <si>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</si>
  <si>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</si>
  <si>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</si>
  <si>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</si>
  <si>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</si>
  <si>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</si>
  <si>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</si>
  <si>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</si>
  <si>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</si>
  <si>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</si>
  <si>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</si>
  <si>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</si>
  <si>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</si>
  <si>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</si>
  <si>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</si>
  <si>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</si>
  <si>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</si>
  <si>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</si>
  <si>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</si>
  <si>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</si>
  <si>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</si>
  <si>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</si>
  <si>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</si>
  <si>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</si>
  <si>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</si>
  <si>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</si>
  <si>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</si>
  <si>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</si>
  <si>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</si>
  <si>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</si>
  <si>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</si>
  <si>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</si>
  <si>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</si>
  <si>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</si>
  <si>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</si>
  <si>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</si>
  <si>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</si>
  <si>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</si>
  <si>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</si>
  <si>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</si>
  <si>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</si>
  <si>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</si>
  <si>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</si>
  <si>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</si>
  <si>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</si>
  <si>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</si>
  <si>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</si>
  <si>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</si>
  <si>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</si>
  <si>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</si>
  <si>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</si>
  <si>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</si>
  <si>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</si>
  <si>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</si>
  <si>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</si>
  <si>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</si>
  <si>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</si>
  <si>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</si>
  <si>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</si>
  <si>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</si>
  <si>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</si>
  <si>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</si>
  <si>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</si>
  <si>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</si>
  <si>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</si>
  <si>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</si>
  <si>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</si>
  <si>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</si>
  <si>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</si>
  <si>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</si>
  <si>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</si>
  <si>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</si>
  <si>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</si>
  <si>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</si>
  <si>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</si>
  <si>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</si>
  <si>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</si>
  <si>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</si>
  <si>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</si>
  <si>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</si>
  <si>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</si>
  <si>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</si>
  <si>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</si>
  <si>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</si>
  <si>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</si>
  <si>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</si>
  <si>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</si>
  <si>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</si>
  <si>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</si>
  <si>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</si>
  <si>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</si>
  <si>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</si>
  <si>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</si>
  <si>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</si>
  <si>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</si>
  <si>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</si>
  <si>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</si>
  <si>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</si>
  <si>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</si>
  <si>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</si>
  <si>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</si>
  <si>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</si>
  <si>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</si>
  <si>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</si>
  <si>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</si>
  <si>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</si>
  <si>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</si>
  <si>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</si>
  <si>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</si>
  <si>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</si>
  <si>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</si>
  <si>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</si>
  <si>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</si>
  <si>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</si>
  <si>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</si>
  <si>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</si>
  <si>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</si>
  <si>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</si>
  <si>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</si>
  <si>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</si>
  <si>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</si>
  <si>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</si>
  <si>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</si>
  <si>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</si>
  <si>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</si>
  <si>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</si>
  <si>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</si>
  <si>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</si>
  <si>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</si>
  <si>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</si>
  <si>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</si>
  <si>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</si>
  <si>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</si>
  <si>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</si>
  <si>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</si>
  <si>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</si>
  <si>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</si>
  <si>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</si>
  <si>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</si>
  <si>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</si>
  <si>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</si>
  <si>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</si>
  <si>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</si>
  <si>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</si>
  <si>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</si>
  <si>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</si>
  <si>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</si>
  <si>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</si>
  <si>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</si>
  <si>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</si>
  <si>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</si>
  <si>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</si>
  <si>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</si>
  <si>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</si>
  <si>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</si>
  <si>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</si>
  <si>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</si>
  <si>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</si>
  <si>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</si>
  <si>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</si>
  <si>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</si>
  <si>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</si>
  <si>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</si>
  <si>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</si>
  <si>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</si>
  <si>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</si>
  <si>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</si>
  <si>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</si>
  <si>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</si>
  <si>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</si>
  <si>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</si>
  <si>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</si>
  <si>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</si>
  <si>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</si>
  <si>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</si>
  <si>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</si>
  <si>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</si>
  <si>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</si>
  <si>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</si>
  <si>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</si>
  <si>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</si>
  <si>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</si>
  <si>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</si>
  <si>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</si>
  <si>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</si>
  <si>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</si>
  <si>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</si>
  <si>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</si>
  <si>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</si>
  <si>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</si>
  <si>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</si>
  <si>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</si>
  <si>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</si>
  <si>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</si>
  <si>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</si>
  <si>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</si>
  <si>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</si>
  <si>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</si>
  <si>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</si>
  <si>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</si>
  <si>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</si>
  <si>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</si>
  <si>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</si>
  <si>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</si>
  <si>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</si>
  <si>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</si>
  <si>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</si>
  <si>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</si>
  <si>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</si>
  <si>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</si>
  <si>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</si>
  <si>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</si>
  <si>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</si>
  <si>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</si>
  <si>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</si>
  <si>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</si>
  <si>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</si>
  <si>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</si>
  <si>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</si>
  <si>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</si>
  <si>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</si>
  <si>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</si>
  <si>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</si>
  <si>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</si>
  <si>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</si>
  <si>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</si>
  <si>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</si>
  <si>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</si>
  <si>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</si>
  <si>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</si>
  <si>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</si>
  <si>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</si>
  <si>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</si>
  <si>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</si>
  <si>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</si>
  <si>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</si>
  <si>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</si>
  <si>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</si>
  <si>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</si>
  <si>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</si>
  <si>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</si>
  <si>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</si>
  <si>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</si>
  <si>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</si>
  <si>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</si>
  <si>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</si>
  <si>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</si>
  <si>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</si>
  <si>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</si>
  <si>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</si>
  <si>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</si>
  <si>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</si>
  <si>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</si>
  <si>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</si>
  <si>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</si>
  <si>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</si>
  <si>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</si>
  <si>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</si>
  <si>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</si>
  <si>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</si>
  <si>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</si>
  <si>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</si>
  <si>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</si>
  <si>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</si>
  <si>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</si>
  <si>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</si>
  <si>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</si>
  <si>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</si>
  <si>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</si>
  <si>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</si>
  <si>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</si>
  <si>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</si>
  <si>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</si>
  <si>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</si>
  <si>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</si>
  <si>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</si>
  <si>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</si>
  <si>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</si>
  <si>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</si>
  <si>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</si>
  <si>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</si>
  <si>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</si>
  <si>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</si>
  <si>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</si>
  <si>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</si>
  <si>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</si>
  <si>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</si>
  <si>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</si>
  <si>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</si>
  <si>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</si>
  <si>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</si>
  <si>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</si>
  <si>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</si>
  <si>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</si>
  <si>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</si>
  <si>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</si>
  <si>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</si>
  <si>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</si>
  <si>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</si>
  <si>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</si>
  <si>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</si>
  <si>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</si>
  <si>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</si>
  <si>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</si>
  <si>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</si>
  <si>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</si>
  <si>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</si>
  <si>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</si>
  <si>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</si>
  <si>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</si>
  <si>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</si>
  <si>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</si>
  <si>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</si>
  <si>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</si>
  <si>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</si>
  <si>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</si>
  <si>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</si>
  <si>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</si>
  <si>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</si>
  <si>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</si>
  <si>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</si>
  <si>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</si>
  <si>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</si>
  <si>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</si>
  <si>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</si>
  <si>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</si>
  <si>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</si>
  <si>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</si>
  <si>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</si>
  <si>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</si>
  <si>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</si>
  <si>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</si>
  <si>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</si>
  <si>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</si>
  <si>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</si>
  <si>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</si>
  <si>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</si>
  <si>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</si>
  <si>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</si>
  <si>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</si>
  <si>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</si>
  <si>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</si>
  <si>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</si>
  <si>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</si>
  <si>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</si>
  <si>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</si>
  <si>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</si>
  <si>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</si>
  <si>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</si>
  <si>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</si>
  <si>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</si>
  <si>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</si>
  <si>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</si>
  <si>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</si>
  <si>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</si>
  <si>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</si>
  <si>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</si>
  <si>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</si>
  <si>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</si>
  <si>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</si>
  <si>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</si>
  <si>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</si>
  <si>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</si>
  <si>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</si>
  <si>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</si>
  <si>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</si>
  <si>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</si>
  <si>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</si>
  <si>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</si>
  <si>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</si>
  <si>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</si>
  <si>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</si>
  <si>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</si>
  <si>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</si>
  <si>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</si>
  <si>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</si>
  <si>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</si>
  <si>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</si>
  <si>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</si>
  <si>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</si>
  <si>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</si>
  <si>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</si>
  <si>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</si>
  <si>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</si>
  <si>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</si>
  <si>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</si>
  <si>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</si>
  <si>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</si>
  <si>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</si>
  <si>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</si>
  <si>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</si>
  <si>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</si>
  <si>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</si>
  <si>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</si>
  <si>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</si>
  <si>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</si>
  <si>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</si>
  <si>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</si>
  <si>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</si>
  <si>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</si>
  <si>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</si>
  <si>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</si>
  <si>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</si>
  <si>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</si>
  <si>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</si>
  <si>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</si>
  <si>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</si>
  <si>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</si>
  <si>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</si>
  <si>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</si>
  <si>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</si>
  <si>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</si>
  <si>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</si>
  <si>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</si>
  <si>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</si>
  <si>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</si>
  <si>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</si>
  <si>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</si>
  <si>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</si>
  <si>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</si>
  <si>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</si>
  <si>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</si>
  <si>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</si>
  <si>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</si>
  <si>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</si>
  <si>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</si>
  <si>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</si>
  <si>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</si>
  <si>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</si>
  <si>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</si>
  <si>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</si>
  <si>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</si>
  <si>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</si>
  <si>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</si>
  <si>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</si>
  <si>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</si>
  <si>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</si>
  <si>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</si>
  <si>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</si>
  <si>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</si>
  <si>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</si>
  <si>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</si>
  <si>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</si>
  <si>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</si>
  <si>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</si>
  <si>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</si>
  <si>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</si>
  <si>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</si>
  <si>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</si>
  <si>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</si>
  <si>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</si>
  <si>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</si>
  <si>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</si>
  <si>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</si>
  <si>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</si>
  <si>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</si>
  <si>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</si>
  <si>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</si>
  <si>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</si>
  <si>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</si>
  <si>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</si>
  <si>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</si>
  <si>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</si>
  <si>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</si>
  <si>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</si>
  <si>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</si>
  <si>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</si>
  <si>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</si>
  <si>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</si>
  <si>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</si>
  <si>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</si>
  <si>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</si>
  <si>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</si>
  <si>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</si>
  <si>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</si>
  <si>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</si>
  <si>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</si>
  <si>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</si>
  <si>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</si>
  <si>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</si>
  <si>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</si>
  <si>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</si>
  <si>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</si>
  <si>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</si>
  <si>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</si>
  <si>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</si>
  <si>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</si>
  <si>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</si>
  <si>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</si>
  <si>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</si>
  <si>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</si>
  <si>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</si>
  <si>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</si>
  <si>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</si>
  <si>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</si>
  <si>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</si>
  <si>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</si>
  <si>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</si>
  <si>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</si>
  <si>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</si>
  <si>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</si>
  <si>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</si>
  <si>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</si>
  <si>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</si>
  <si>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</si>
  <si>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</si>
  <si>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</si>
  <si>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</si>
  <si>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</si>
  <si>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</si>
  <si>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</si>
  <si>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</si>
  <si>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</si>
  <si>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</si>
  <si>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</si>
  <si>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</si>
  <si>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</si>
  <si>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</si>
  <si>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</si>
  <si>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</si>
  <si>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</si>
  <si>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</si>
  <si>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</si>
  <si>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</si>
  <si>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</si>
  <si>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</si>
  <si>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</si>
  <si>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</si>
  <si>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</si>
  <si>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</si>
  <si>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</si>
  <si>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</si>
  <si>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</si>
  <si>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</si>
  <si>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</si>
  <si>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</si>
  <si>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</si>
  <si>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</si>
  <si>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</si>
  <si>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</si>
  <si>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</si>
  <si>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</si>
  <si>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</si>
  <si>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</si>
  <si>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</si>
  <si>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</si>
  <si>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</si>
  <si>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</si>
  <si>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</si>
  <si>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</si>
  <si>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</si>
  <si>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</si>
  <si>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</si>
  <si>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</si>
  <si>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</si>
  <si>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</si>
  <si>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</si>
  <si>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</si>
  <si>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</si>
  <si>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</si>
  <si>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</si>
  <si>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</si>
  <si>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</si>
  <si>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</si>
  <si>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</si>
  <si>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</si>
  <si>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</si>
  <si>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</si>
  <si>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</si>
  <si>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</si>
  <si>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</si>
  <si>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</si>
  <si>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</si>
  <si>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</si>
  <si>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</si>
  <si>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</si>
  <si>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</si>
  <si>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</si>
  <si>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</si>
  <si>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</si>
  <si>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</si>
  <si>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</si>
  <si>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</si>
  <si>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</si>
  <si>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</si>
  <si>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</si>
  <si>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</si>
  <si>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</si>
  <si>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</si>
  <si>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</si>
  <si>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</si>
  <si>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</si>
  <si>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</si>
  <si>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</si>
  <si>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</si>
  <si>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</si>
  <si>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</si>
  <si>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</si>
  <si>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</si>
  <si>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</si>
  <si>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</si>
  <si>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</si>
  <si>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</si>
  <si>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</si>
  <si>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</si>
  <si>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</si>
  <si>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</si>
  <si>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</si>
  <si>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</si>
  <si>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</si>
  <si>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</si>
  <si>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</si>
  <si>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</si>
  <si>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</si>
  <si>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</si>
  <si>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</si>
  <si>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</si>
  <si>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</si>
  <si>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</si>
  <si>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</si>
  <si>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</si>
  <si>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</si>
  <si>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</si>
  <si>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</si>
  <si>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</si>
  <si>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</si>
  <si>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</si>
  <si>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</si>
  <si>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</si>
  <si>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</si>
  <si>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</si>
  <si>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</si>
  <si>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</si>
  <si>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</si>
  <si>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</si>
  <si>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</si>
  <si>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</si>
  <si>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</si>
  <si>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</si>
  <si>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</si>
  <si>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</si>
  <si>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</si>
  <si>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</si>
  <si>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</si>
  <si>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</si>
  <si>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</si>
  <si>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</si>
  <si>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</si>
  <si>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</si>
  <si>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</si>
  <si>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</si>
  <si>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</si>
  <si>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</si>
  <si>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</si>
  <si>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</si>
  <si>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</si>
  <si>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</si>
  <si>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</si>
  <si>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</si>
  <si>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</si>
  <si>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</si>
  <si>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</si>
  <si>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</si>
  <si>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</si>
  <si>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</si>
  <si>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</si>
  <si>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</si>
  <si>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</si>
  <si>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</si>
  <si>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</si>
  <si>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</si>
  <si>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</si>
  <si>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</si>
  <si>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</si>
  <si>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</si>
  <si>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</si>
  <si>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</si>
  <si>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</si>
  <si>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</si>
  <si>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</si>
  <si>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</si>
  <si>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</si>
  <si>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</si>
  <si>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</si>
  <si>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</si>
  <si>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</si>
  <si>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</si>
  <si>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</si>
  <si>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</si>
  <si>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</si>
  <si>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</si>
  <si>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</si>
  <si>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</si>
  <si>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</si>
  <si>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</si>
  <si>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</si>
  <si>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</si>
  <si>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</si>
  <si>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</si>
  <si>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</si>
  <si>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</si>
  <si>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</si>
  <si>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</si>
  <si>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</si>
  <si>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</si>
  <si>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</si>
  <si>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</si>
  <si>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</si>
  <si>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</si>
  <si>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</si>
  <si>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</si>
  <si>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</si>
  <si>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</si>
  <si>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</si>
  <si>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</si>
  <si>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</si>
  <si>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</si>
  <si>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</si>
  <si>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</si>
  <si>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</si>
  <si>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</si>
  <si>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</si>
  <si>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</si>
  <si>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</si>
  <si>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</si>
  <si>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</si>
  <si>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</si>
  <si>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</si>
  <si>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</si>
  <si>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</si>
  <si>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</si>
  <si>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</si>
  <si>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</si>
  <si>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</si>
  <si>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</si>
  <si>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</si>
  <si>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</si>
  <si>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</si>
  <si>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</si>
  <si>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</si>
  <si>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</si>
  <si>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</si>
  <si>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</si>
  <si>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</si>
  <si>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</si>
  <si>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</si>
  <si>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</si>
  <si>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</si>
  <si>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</si>
  <si>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</si>
  <si>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</si>
  <si>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</si>
  <si>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</si>
  <si>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</si>
  <si>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</si>
  <si>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</si>
  <si>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</si>
  <si>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</si>
  <si>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</si>
  <si>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</si>
  <si>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</si>
  <si>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</si>
  <si>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</si>
  <si>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</si>
  <si>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</si>
  <si>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</si>
  <si>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</si>
  <si>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</si>
  <si>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</si>
  <si>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</si>
  <si>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</si>
  <si>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</si>
  <si>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</si>
  <si>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</si>
  <si>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</si>
  <si>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</si>
  <si>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</si>
  <si>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</si>
  <si>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</si>
  <si>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</si>
  <si>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</si>
  <si>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</si>
  <si>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</si>
  <si>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</si>
  <si>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</si>
  <si>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</si>
  <si>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</si>
  <si>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</si>
  <si>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</si>
  <si>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</si>
  <si>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</si>
  <si>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</si>
  <si>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</si>
  <si>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</si>
  <si>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</si>
  <si>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</si>
  <si>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</si>
  <si>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</si>
  <si>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</si>
  <si>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</si>
  <si>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</si>
  <si>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</si>
  <si>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</si>
  <si>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</si>
  <si>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</si>
  <si>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</si>
  <si>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</si>
  <si>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</si>
  <si>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</si>
  <si>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</si>
  <si>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</si>
  <si>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</si>
  <si>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</si>
  <si>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</si>
  <si>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</si>
  <si>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</si>
  <si>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</si>
  <si>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</si>
  <si>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</si>
  <si>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</si>
  <si>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</si>
  <si>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</si>
  <si>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</si>
  <si>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</si>
  <si>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</si>
  <si>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</si>
  <si>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</si>
  <si>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</si>
  <si>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</si>
  <si>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</si>
  <si>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</si>
  <si>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</si>
  <si>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</si>
  <si>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</si>
  <si>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</si>
  <si>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</si>
  <si>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</si>
  <si>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</si>
  <si>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</si>
  <si>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</si>
  <si>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</si>
  <si>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</si>
  <si>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</si>
  <si>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</si>
  <si>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</si>
  <si>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</si>
  <si>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</si>
  <si>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</si>
  <si>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</si>
  <si>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</si>
  <si>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</si>
  <si>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</si>
  <si>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</si>
  <si>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</si>
  <si>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</si>
  <si>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</si>
  <si>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</si>
  <si>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</si>
  <si>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</si>
  <si>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</si>
  <si>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</si>
  <si>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</si>
  <si>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</si>
  <si>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</si>
  <si>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</si>
  <si>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</si>
  <si>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</si>
  <si>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</si>
  <si>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</si>
  <si>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</si>
  <si>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</si>
  <si>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</si>
  <si>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</si>
  <si>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</si>
  <si>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</si>
  <si>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</si>
  <si>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</si>
  <si>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</si>
  <si>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</si>
  <si>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</si>
  <si>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</si>
  <si>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</si>
  <si>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</si>
  <si>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</si>
  <si>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</si>
  <si>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</si>
  <si>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</si>
  <si>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</si>
  <si>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</si>
  <si>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</si>
  <si>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</si>
  <si>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</si>
  <si>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</si>
  <si>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</si>
  <si>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</si>
  <si>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</si>
  <si>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</si>
  <si>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</si>
  <si>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</si>
  <si>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</si>
  <si>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</si>
  <si>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</si>
  <si>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</si>
  <si>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</si>
  <si>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</si>
  <si>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</si>
  <si>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</si>
  <si>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</si>
  <si>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</si>
  <si>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</si>
  <si>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</si>
  <si>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</si>
  <si>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</si>
  <si>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</si>
  <si>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</si>
  <si>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</si>
  <si>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</si>
  <si>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</si>
  <si>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</si>
  <si>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</si>
  <si>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</si>
  <si>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</si>
  <si>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</si>
  <si>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</si>
  <si>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</si>
  <si>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</si>
  <si>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</si>
  <si>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</si>
  <si>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</si>
  <si>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</si>
  <si>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</si>
  <si>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</si>
  <si>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</si>
  <si>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</si>
  <si>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</si>
  <si>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</si>
  <si>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</si>
  <si>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</si>
  <si>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</si>
  <si>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</si>
  <si>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</si>
  <si>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</si>
  <si>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</si>
  <si>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</si>
  <si>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</si>
  <si>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</si>
  <si>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</si>
  <si>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</si>
  <si>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</si>
  <si>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</si>
  <si>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</si>
  <si>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</si>
  <si>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</si>
  <si>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</si>
  <si>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</si>
  <si>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</si>
  <si>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</si>
  <si>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</si>
  <si>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</si>
  <si>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</si>
  <si>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</si>
  <si>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</si>
  <si>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</si>
  <si>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</si>
  <si>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</si>
  <si>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</si>
  <si>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</si>
  <si>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</si>
  <si>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</si>
  <si>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</si>
  <si>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</si>
  <si>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</si>
  <si>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</si>
  <si>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</si>
  <si>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</si>
  <si>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</si>
  <si>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</si>
  <si>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</si>
  <si>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</si>
  <si>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</si>
  <si>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</si>
  <si>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</si>
  <si>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</si>
  <si>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</si>
  <si>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</si>
  <si>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</si>
  <si>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</si>
  <si>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</si>
  <si>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</si>
  <si>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</si>
  <si>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</si>
  <si>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</si>
  <si>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</si>
  <si>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</si>
  <si>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</si>
  <si>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</si>
  <si>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</si>
  <si>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</si>
  <si>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</si>
  <si>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</si>
  <si>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</si>
  <si>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</si>
  <si>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</si>
  <si>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</si>
  <si>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</si>
  <si>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</si>
  <si>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</si>
  <si>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</si>
  <si>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</si>
  <si>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</si>
  <si>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</si>
  <si>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</si>
  <si>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</si>
  <si>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</si>
  <si>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</si>
  <si>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</si>
  <si>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</si>
  <si>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</si>
  <si>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</si>
  <si>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</si>
  <si>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</si>
  <si>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</si>
  <si>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</si>
  <si>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</si>
  <si>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</si>
  <si>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</si>
  <si>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</si>
  <si>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</si>
  <si>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</si>
  <si>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</si>
  <si>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</si>
  <si>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</si>
  <si>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</si>
  <si>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</si>
  <si>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</si>
  <si>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</si>
  <si>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</si>
  <si>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</si>
  <si>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</si>
  <si>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</si>
  <si>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</si>
  <si>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</si>
  <si>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</si>
  <si>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</si>
  <si>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</si>
  <si>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</si>
  <si>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</si>
  <si>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</si>
  <si>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</si>
  <si>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</si>
  <si>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</si>
  <si>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</si>
  <si>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</si>
  <si>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</si>
  <si>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</si>
  <si>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</si>
  <si>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</si>
  <si>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</si>
  <si>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</si>
  <si>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</si>
  <si>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</si>
  <si>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</si>
  <si>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</si>
  <si>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</si>
  <si>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</si>
  <si>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</si>
  <si>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</si>
  <si>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</si>
  <si>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</si>
  <si>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</si>
  <si>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</si>
  <si>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</si>
  <si>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</si>
  <si>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</si>
  <si>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</si>
  <si>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</si>
  <si>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</si>
  <si>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</si>
  <si>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</si>
  <si>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</si>
  <si>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</si>
  <si>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</si>
  <si>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</si>
  <si>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</si>
  <si>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</si>
  <si>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</si>
  <si>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</si>
  <si>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</si>
  <si>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</si>
  <si>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</si>
  <si>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</si>
  <si>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</si>
  <si>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</si>
  <si>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</si>
  <si>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</si>
  <si>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</si>
  <si>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</si>
  <si>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</si>
  <si>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</si>
  <si>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</si>
  <si>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</si>
  <si>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</si>
  <si>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</si>
  <si>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</si>
  <si>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</si>
  <si>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</si>
  <si>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</si>
  <si>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</si>
  <si>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</si>
  <si>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</si>
  <si>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</si>
  <si>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</si>
  <si>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</si>
  <si>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</si>
  <si>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</si>
  <si>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</si>
  <si>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</si>
  <si>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</si>
  <si>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</si>
  <si>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</si>
  <si>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</si>
  <si>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</si>
  <si>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</si>
  <si>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</si>
  <si>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</si>
  <si>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</si>
  <si>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</si>
  <si>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</si>
  <si>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</si>
  <si>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</si>
  <si>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</si>
  <si>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</si>
  <si>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</si>
  <si>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</si>
  <si>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</si>
  <si>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</si>
  <si>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</si>
  <si>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</si>
  <si>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</si>
  <si>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</si>
  <si>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</si>
  <si>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</si>
  <si>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</si>
  <si>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</si>
  <si>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</si>
  <si>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</si>
  <si>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</si>
  <si>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</si>
  <si>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</si>
  <si>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</si>
  <si>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</si>
  <si>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</si>
  <si>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</si>
  <si>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</si>
  <si>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</si>
  <si>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</si>
  <si>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</si>
  <si>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</si>
  <si>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</si>
  <si>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</si>
  <si>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</si>
  <si>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</si>
  <si>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</si>
  <si>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</si>
  <si>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</si>
  <si>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</si>
  <si>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</si>
  <si>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</si>
  <si>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</si>
  <si>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</si>
  <si>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</si>
  <si>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</si>
  <si>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</si>
  <si>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</si>
  <si>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</si>
  <si>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</si>
  <si>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</si>
  <si>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</si>
  <si>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</si>
  <si>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</si>
  <si>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</si>
  <si>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</si>
  <si>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</si>
  <si>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</si>
  <si>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</si>
  <si>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</si>
  <si>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</si>
  <si>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</si>
  <si>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</si>
  <si>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</si>
  <si>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</si>
  <si>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</si>
  <si>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</si>
  <si>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</si>
  <si>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</si>
  <si>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</si>
  <si>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</si>
  <si>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</si>
  <si>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</si>
  <si>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</si>
  <si>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</si>
  <si>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</si>
  <si>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</si>
  <si>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</si>
  <si>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</si>
  <si>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</si>
  <si>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</si>
  <si>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</si>
  <si>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</si>
  <si>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</si>
  <si>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</si>
  <si>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</si>
  <si>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</si>
  <si>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</si>
  <si>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</si>
  <si>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</si>
  <si>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</si>
  <si>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</si>
  <si>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</si>
  <si>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</si>
  <si>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</si>
  <si>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</si>
  <si>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</si>
  <si>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</si>
  <si>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</si>
  <si>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</si>
  <si>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</si>
  <si>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</si>
  <si>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</si>
  <si>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</si>
  <si>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</si>
  <si>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</si>
  <si>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</si>
  <si>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</si>
  <si>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</si>
  <si>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</si>
  <si>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</si>
  <si>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</si>
  <si>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</si>
  <si>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</si>
  <si>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</si>
  <si>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</si>
  <si>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</si>
  <si>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</si>
  <si>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</si>
  <si>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</si>
  <si>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</si>
  <si>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</si>
  <si>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</si>
  <si>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</si>
  <si>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</si>
  <si>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</si>
  <si>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</si>
  <si>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</si>
  <si>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</si>
  <si>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</si>
  <si>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</si>
  <si>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</si>
  <si>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</si>
  <si>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</si>
  <si>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</si>
  <si>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</si>
  <si>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</si>
  <si>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</si>
  <si>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</si>
  <si>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</si>
  <si>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</si>
  <si>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</si>
  <si>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</si>
  <si>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</si>
  <si>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</si>
  <si>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</si>
  <si>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</si>
  <si>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</si>
  <si>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</si>
  <si>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</si>
  <si>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</si>
  <si>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</si>
  <si>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</si>
  <si>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</si>
  <si>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</si>
  <si>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</si>
  <si>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</si>
  <si>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</si>
  <si>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</si>
  <si>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</si>
  <si>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</si>
  <si>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</si>
  <si>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</si>
  <si>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</si>
  <si>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</si>
  <si>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</si>
  <si>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</si>
  <si>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</si>
  <si>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</si>
  <si>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</si>
  <si>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</si>
  <si>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</si>
  <si>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</si>
  <si>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</si>
  <si>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</si>
  <si>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</si>
  <si>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</si>
  <si>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</si>
  <si>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</si>
  <si>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</si>
  <si>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</si>
  <si>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</si>
  <si>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</si>
  <si>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</si>
  <si>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</si>
  <si>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</si>
  <si>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</si>
  <si>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</si>
  <si>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</si>
  <si>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</si>
  <si>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</si>
  <si>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</si>
  <si>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</si>
  <si>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</si>
  <si>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</si>
  <si>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</si>
  <si>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</si>
  <si>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</si>
  <si>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</si>
  <si>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</si>
  <si>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</si>
  <si>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</si>
  <si>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</si>
  <si>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</si>
  <si>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</si>
  <si>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</si>
  <si>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</si>
  <si>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</si>
  <si>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</si>
  <si>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</si>
  <si>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</si>
  <si>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</si>
  <si>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</si>
  <si>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</si>
  <si>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</si>
  <si>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</si>
  <si>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</si>
  <si>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</si>
  <si>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</si>
  <si>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</si>
  <si>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</si>
  <si>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</si>
  <si>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</si>
  <si>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</si>
  <si>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</si>
  <si>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</si>
  <si>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</si>
  <si>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</si>
  <si>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</si>
  <si>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</si>
  <si>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</si>
  <si>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</si>
  <si>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</si>
  <si>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</si>
  <si>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</si>
  <si>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</si>
  <si>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</si>
  <si>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</si>
  <si>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</si>
  <si>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</si>
  <si>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</si>
  <si>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</si>
  <si>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</si>
  <si>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</si>
  <si>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</si>
  <si>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</si>
  <si>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</si>
  <si>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</si>
  <si>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</si>
  <si>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</si>
  <si>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</si>
  <si>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</si>
  <si>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</si>
  <si>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</si>
  <si>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</si>
  <si>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</si>
  <si>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</si>
  <si>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</si>
  <si>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</si>
  <si>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</si>
  <si>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</si>
  <si>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</si>
  <si>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</si>
  <si>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</si>
  <si>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</si>
  <si>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</si>
  <si>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</si>
  <si>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</si>
  <si>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</si>
  <si>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</si>
  <si>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</si>
  <si>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</si>
  <si>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</si>
  <si>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</si>
  <si>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</si>
  <si>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</si>
  <si>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</si>
  <si>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</si>
  <si>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</si>
  <si>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</si>
  <si>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</si>
  <si>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</si>
  <si>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</si>
  <si>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</si>
  <si>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</si>
  <si>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</si>
  <si>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</si>
  <si>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</si>
  <si>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</si>
  <si>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</si>
  <si>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</si>
  <si>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</si>
  <si>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</si>
  <si>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</si>
  <si>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</si>
  <si>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</si>
  <si>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</si>
  <si>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</si>
  <si>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</si>
  <si>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</si>
  <si>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</si>
  <si>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</si>
  <si>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</si>
  <si>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</si>
  <si>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</si>
  <si>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</si>
  <si>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</si>
  <si>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</si>
  <si>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</si>
  <si>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</si>
  <si>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</si>
  <si>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</si>
  <si>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</si>
  <si>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</si>
  <si>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</si>
  <si>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</si>
  <si>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</si>
  <si>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</si>
  <si>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</si>
  <si>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</si>
  <si>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</si>
  <si>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</si>
  <si>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</si>
  <si>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</si>
  <si>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</si>
  <si>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</si>
  <si>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</si>
  <si>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</si>
  <si>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</si>
  <si>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</si>
  <si>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</si>
  <si>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</si>
  <si>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</si>
  <si>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</si>
  <si>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</si>
  <si>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</si>
  <si>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</si>
  <si>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</si>
  <si>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</si>
  <si>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</si>
  <si>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</si>
  <si>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</si>
  <si>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</si>
  <si>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</si>
  <si>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</si>
  <si>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</si>
  <si>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</si>
  <si>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</si>
  <si>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</si>
  <si>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</si>
  <si>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</si>
  <si>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</si>
  <si>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</si>
  <si>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</si>
  <si>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</si>
  <si>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</si>
  <si>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</si>
  <si>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</si>
  <si>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</si>
  <si>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</si>
  <si>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</si>
  <si>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</si>
  <si>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</si>
  <si>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</si>
  <si>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</si>
  <si>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</si>
  <si>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</si>
  <si>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</si>
  <si>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</si>
  <si>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</si>
  <si>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</si>
  <si>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</si>
  <si>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</si>
  <si>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</si>
  <si>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</si>
  <si>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</si>
  <si>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</si>
  <si>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</si>
  <si>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</si>
  <si>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</si>
  <si>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</si>
  <si>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</si>
  <si>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</si>
  <si>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</si>
  <si>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</si>
  <si>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</si>
  <si>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</si>
  <si>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</si>
  <si>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</si>
  <si>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</si>
  <si>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</si>
  <si>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</si>
  <si>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</si>
  <si>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</si>
  <si>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</si>
  <si>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</si>
  <si>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</si>
  <si>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</si>
  <si>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</si>
  <si>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</si>
  <si>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</si>
  <si>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</si>
  <si>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</si>
  <si>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</si>
  <si>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</si>
  <si>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</si>
  <si>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</si>
  <si>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</si>
  <si>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</si>
  <si>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</si>
  <si>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</si>
  <si>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</si>
  <si>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</si>
  <si>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</si>
  <si>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</si>
  <si>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</si>
  <si>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</si>
  <si>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</si>
  <si>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</si>
  <si>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</si>
  <si>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</si>
  <si>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</si>
  <si>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</si>
  <si>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</si>
  <si>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</si>
  <si>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</si>
  <si>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</si>
  <si>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</si>
  <si>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</si>
  <si>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</si>
  <si>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</si>
  <si>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</si>
  <si>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</si>
  <si>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</si>
  <si>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</si>
  <si>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</si>
  <si>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</si>
  <si>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</si>
  <si>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</si>
  <si>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</si>
  <si>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</si>
  <si>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</si>
  <si>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</si>
  <si>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</si>
  <si>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</si>
  <si>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</si>
  <si>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</si>
  <si>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</si>
  <si>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</si>
  <si>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</si>
  <si>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</si>
  <si>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</si>
  <si>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</si>
  <si>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</si>
  <si>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</si>
  <si>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</si>
  <si>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</si>
  <si>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</si>
  <si>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</si>
  <si>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</si>
  <si>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</si>
  <si>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</si>
  <si>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</si>
  <si>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</si>
  <si>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</si>
  <si>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</si>
  <si>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</si>
  <si>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</si>
  <si>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</si>
  <si>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</si>
  <si>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</si>
  <si>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</si>
  <si>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</si>
  <si>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</si>
  <si>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</si>
  <si>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</si>
  <si>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</si>
  <si>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</si>
  <si>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</si>
  <si>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</si>
  <si>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</si>
  <si>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</si>
  <si>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</si>
  <si>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</si>
  <si>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</si>
  <si>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</si>
  <si>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</si>
  <si>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</si>
  <si>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</si>
  <si>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</si>
  <si>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</si>
  <si>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</si>
  <si>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</si>
  <si>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</si>
  <si>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</si>
  <si>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</si>
  <si>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</si>
  <si>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</si>
  <si>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</si>
  <si>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</si>
  <si>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</si>
  <si>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</si>
  <si>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</si>
  <si>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</si>
  <si>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</si>
  <si>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</si>
  <si>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</si>
  <si>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</si>
  <si>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</si>
  <si>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</si>
  <si>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</si>
  <si>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</si>
  <si>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</si>
  <si>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</si>
  <si>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</si>
  <si>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</si>
  <si>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</si>
  <si>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</si>
  <si>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</si>
  <si>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</si>
  <si>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</si>
  <si>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</si>
  <si>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</si>
  <si>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</si>
  <si>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</si>
  <si>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</si>
  <si>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</si>
  <si>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</si>
  <si>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</si>
  <si>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</si>
  <si>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</si>
  <si>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</si>
  <si>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</si>
  <si>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</si>
  <si>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</si>
  <si>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</si>
  <si>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</si>
  <si>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</si>
  <si>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</si>
  <si>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</si>
  <si>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</si>
  <si>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</si>
  <si>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</si>
  <si>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</si>
  <si>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</si>
  <si>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</si>
  <si>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</si>
  <si>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</si>
  <si>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</si>
  <si>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</si>
  <si>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</si>
  <si>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</si>
  <si>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</si>
  <si>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</si>
  <si>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</si>
  <si>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</si>
  <si>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</si>
  <si>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</si>
  <si>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</si>
  <si>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</si>
  <si>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</si>
  <si>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</si>
  <si>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</si>
  <si>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</si>
  <si>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</si>
  <si>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</si>
  <si>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</si>
  <si>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</si>
  <si>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</si>
  <si>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</si>
  <si>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</si>
  <si>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</si>
  <si>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</si>
  <si>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</si>
  <si>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</si>
  <si>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</si>
  <si>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</si>
  <si>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</si>
  <si>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</si>
  <si>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</si>
  <si>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</si>
  <si>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</si>
  <si>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</si>
  <si>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</si>
  <si>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</si>
  <si>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</si>
  <si>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</si>
  <si>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</si>
  <si>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</si>
  <si>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</si>
  <si>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</si>
  <si>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</si>
  <si>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</si>
  <si>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</si>
  <si>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</si>
  <si>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</si>
  <si>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</si>
  <si>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</si>
  <si>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</si>
  <si>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</si>
  <si>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</si>
  <si>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</si>
  <si>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</si>
  <si>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</si>
  <si>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</si>
  <si>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</si>
  <si>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</si>
  <si>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</si>
  <si>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</si>
  <si>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</si>
  <si>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</si>
  <si>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</si>
  <si>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</si>
  <si>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</si>
  <si>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</si>
  <si>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</si>
  <si>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</si>
  <si>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</si>
  <si>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</si>
  <si>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</si>
  <si>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</si>
  <si>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</si>
  <si>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</si>
  <si>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</si>
  <si>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</si>
  <si>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</si>
  <si>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</si>
  <si>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</si>
  <si>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</si>
  <si>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</si>
  <si>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</si>
  <si>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</si>
  <si>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</si>
  <si>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</si>
  <si>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</si>
  <si>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</si>
  <si>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</si>
  <si>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</si>
  <si>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</si>
  <si>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</si>
  <si>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</si>
  <si>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</si>
  <si>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</si>
  <si>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Etiquetas de columna</t>
  </si>
  <si>
    <t>Total general</t>
  </si>
  <si>
    <t>Cuenta de outcomes</t>
  </si>
  <si>
    <t>Etiquetas de fila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</si>
  <si>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</si>
  <si>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</si>
  <si>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</si>
  <si>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</si>
  <si>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</si>
  <si>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</si>
  <si>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</si>
  <si>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</si>
  <si>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</si>
  <si>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</si>
  <si>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</si>
  <si>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</si>
  <si>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</si>
  <si>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</si>
  <si>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</si>
  <si>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</si>
  <si>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</si>
  <si>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</si>
  <si>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Pledged</t>
  </si>
  <si>
    <t>Blurb</t>
  </si>
  <si>
    <t>Successful</t>
  </si>
  <si>
    <t>Failed</t>
  </si>
  <si>
    <t>Mean Goal</t>
  </si>
  <si>
    <t>Median Goal</t>
  </si>
  <si>
    <t>Mean Pledge</t>
  </si>
  <si>
    <t>Meadian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</si>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</sst>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&quot;$&quot;* #,##0_-;\-&quot;$&quot;* #,##0_-;_-&quot;$&quot;* &quot;-&quot;_-;_-@_-"/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3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8-4BEA-AC58-206F955C4A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28-4BEA-AC58-206F955C4A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28-4BEA-AC58-206F955C4A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28-4BEA-AC58-206F955C4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2947168"/>
        <c:axId val="879176976"/>
      </c:barChart>
      <c:catAx>
        <c:axId val="111294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9176976"/>
        <c:crosses val="autoZero"/>
        <c:auto val="1"/>
        <c:lblAlgn val="ctr"/>
        <c:lblOffset val="100"/>
        <c:noMultiLvlLbl val="0"/>
      </c:catAx>
      <c:valAx>
        <c:axId val="87917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29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Subcategories</a:t>
            </a:r>
            <a:r>
              <a:rPr lang="es-MX" baseline="0"/>
              <a:t>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D-4477-91EC-2AF5599E0B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BD-4477-91EC-2AF5599E0B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BD-4477-91EC-2AF5599E0B5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B-4E84-8A0F-77C098E0E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4570512"/>
        <c:axId val="1117000336"/>
      </c:barChart>
      <c:catAx>
        <c:axId val="120457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000336"/>
        <c:crosses val="autoZero"/>
        <c:auto val="1"/>
        <c:lblAlgn val="ctr"/>
        <c:lblOffset val="100"/>
        <c:noMultiLvlLbl val="0"/>
      </c:catAx>
      <c:valAx>
        <c:axId val="111700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0457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3-40A8-B511-D8D2DC6626C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3-40A8-B511-D8D2DC6626C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3-40A8-B511-D8D2DC6626C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D3-40A8-B511-D8D2DC66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328256"/>
        <c:axId val="1226034128"/>
      </c:lineChart>
      <c:catAx>
        <c:axId val="139032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26034128"/>
        <c:crosses val="autoZero"/>
        <c:auto val="1"/>
        <c:lblAlgn val="ctr"/>
        <c:lblOffset val="100"/>
        <c:noMultiLvlLbl val="0"/>
      </c:catAx>
      <c:valAx>
        <c:axId val="122603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032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2F-48C8-902C-AEF6858CB57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D-462A-A3C2-50B731BE8AA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D-462A-A3C2-50B731BE8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843616"/>
        <c:axId val="1839470832"/>
      </c:lineChart>
      <c:catAx>
        <c:axId val="183484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39470832"/>
        <c:crosses val="autoZero"/>
        <c:auto val="1"/>
        <c:lblAlgn val="ctr"/>
        <c:lblOffset val="100"/>
        <c:noMultiLvlLbl val="0"/>
      </c:catAx>
      <c:valAx>
        <c:axId val="183947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348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16.666666666666668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D0-4DD1-90D2-332CE00D577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27.340823970037452</c:v>
                </c:pt>
                <c:pt idx="2">
                  <c:v>44.970414201183431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83.333333333333329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D0-4DD1-90D2-332CE00D577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D0-4DD1-90D2-332CE00D5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222127"/>
        <c:axId val="2078197055"/>
      </c:lineChart>
      <c:catAx>
        <c:axId val="207722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8197055"/>
        <c:crosses val="autoZero"/>
        <c:auto val="1"/>
        <c:lblAlgn val="ctr"/>
        <c:lblOffset val="100"/>
        <c:noMultiLvlLbl val="0"/>
      </c:catAx>
      <c:valAx>
        <c:axId val="207819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722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9238147-E5BA-4152-A286-C4C8DF7F361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934248-3E59-43A8-9595-A8A6CC1B1FA7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2584DD-D2CA-4046-B4F7-E77BF74B51FF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174625</xdr:rowOff>
    </xdr:from>
    <xdr:to>
      <xdr:col>14</xdr:col>
      <xdr:colOff>469900</xdr:colOff>
      <xdr:row>21</xdr:row>
      <xdr:rowOff>114301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8B40C79-FE0E-4487-8989-E91C41033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180974</xdr:rowOff>
    </xdr:from>
    <xdr:to>
      <xdr:col>15</xdr:col>
      <xdr:colOff>88900</xdr:colOff>
      <xdr:row>24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969B2B9-1F4E-4ED9-B221-8DC555480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22225</xdr:rowOff>
    </xdr:from>
    <xdr:to>
      <xdr:col>12</xdr:col>
      <xdr:colOff>171450</xdr:colOff>
      <xdr:row>18</xdr:row>
      <xdr:rowOff>3175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02408-E830-48F8-AE8E-3078F545A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816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6847EAB7-4C0A-416F-9085-61AA35EB89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915218A-999D-46CA-8317-33EED89C858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308" cy="62816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3</xdr:row>
      <xdr:rowOff>0</xdr:rowOff>
    </xdr:from>
    <xdr:to>
      <xdr:col>13</xdr:col>
      <xdr:colOff>450850</xdr:colOff>
      <xdr:row>22</xdr:row>
      <xdr:rowOff>12700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732ADA3-BA02-49A4-8578-69397EF12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1187450</xdr:colOff>
      <xdr:row>14</xdr:row>
      <xdr:rowOff>38100</xdr:rowOff>
    </xdr:from>
    <xdr:to>
      <xdr:col>7</xdr:col>
      <xdr:colOff>628650</xdr:colOff>
      <xdr:row>33</xdr:row>
      <xdr:rowOff>6349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C09D9F-F2E1-41DC-98D3-9382242C2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rtega Segura" refreshedDate="44451.83127372685" createdVersion="6" refreshedVersion="6" minRefreshableVersion="3" recordCount="4114" xr:uid="{45C3C28F-BAED-4CDA-B07A-9993390730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rtega Segura" refreshedDate="44452.936112268515" createdVersion="6" refreshedVersion="6" minRefreshableVersion="3" recordCount="4114" xr:uid="{7F958ACF-C3DD-40E2-9D86-1B4592B3B5A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rtega Segura" refreshedDate="44458.343780208335" createdVersion="6" refreshedVersion="6" minRefreshableVersion="3" recordCount="4114" xr:uid="{2B152A48-A53B-4CFA-8E55-D7FC4EE86AF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F4FF3-786A-4732-9A25-B2972905346E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57B83-F45B-4B25-AD15-761B97AC12C5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7602D-0622-4A4B-99CE-925F9F4E5987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82864-CADA-4309-877E-0A41A561AA83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U1" sqref="U1"/>
    </sheetView>
  </sheetViews>
  <sheetFormatPr baseColWidth="10"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6" width="17" bestFit="1" customWidth="1"/>
    <col min="17" max="17" width="41.1796875" customWidth="1"/>
    <col min="18" max="18" width="22.81640625" bestFit="1" customWidth="1"/>
    <col min="19" max="19" width="21.453125" bestFit="1" customWidth="1"/>
    <col min="20" max="20" width="20.269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8359</v>
      </c>
      <c r="R1" s="7" t="s">
        <v>8358</v>
      </c>
      <c r="S1" s="7" t="s">
        <v>8365</v>
      </c>
      <c r="T1" s="7" t="s">
        <v>8366</v>
      </c>
      <c r="U1" s="7" t="s">
        <v>8398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8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5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5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8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8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5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8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8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8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8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8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8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8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8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8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8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8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8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8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8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8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8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8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8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8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8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8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8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8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8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8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8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8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8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8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8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8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8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8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8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8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8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8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8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8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8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8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8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8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5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8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8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8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8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8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8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8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8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8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8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8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8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8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8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8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8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8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8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8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8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8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8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8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8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8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8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8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8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8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8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8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8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8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8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8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8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8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8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8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8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8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8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8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8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8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8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8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8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8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8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8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8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8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8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8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8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8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8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8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8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8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8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8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8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8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8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8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8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8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8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8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5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8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8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8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8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8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8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5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8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8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8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8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8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8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8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8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8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8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8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8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8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8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8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8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8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8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8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8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8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8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8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8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8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8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8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8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8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8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8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8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8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8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8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8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8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8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8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8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8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8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8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8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8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8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8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8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8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8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8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8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8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8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8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5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8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8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8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8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8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8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8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8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8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8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8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8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8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8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8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8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8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8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8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8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8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8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8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8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8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8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5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8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8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8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8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8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8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8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8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8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8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8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8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8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8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8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8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8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8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8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8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8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8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8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8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8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8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8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8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8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8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8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8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8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8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8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8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8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8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8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8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8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8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8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8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8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8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8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8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8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8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8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8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8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8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8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8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8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8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8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8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8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8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8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8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8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8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8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8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8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8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8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8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8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8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8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8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8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8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8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8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8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8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8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8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8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8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8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8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8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8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8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8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8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8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8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8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8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8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8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5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8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8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8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8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8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8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8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8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8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8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8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8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8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8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8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8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8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8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8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8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8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8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8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8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8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8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8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8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8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9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8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8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8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8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8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8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8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8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8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8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8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8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8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8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8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8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8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8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8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8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8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8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8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8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8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8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8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8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8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8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8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8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8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8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8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8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8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8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8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8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5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8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8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8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8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8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8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8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8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8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8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8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8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8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8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8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8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8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8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8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8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8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8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8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8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8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8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8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8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8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8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8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8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8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8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8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8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8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8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8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8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8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8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8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8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8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8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8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8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8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8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8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8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8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8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8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8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8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8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8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8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8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8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8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8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8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8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8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8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8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8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8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8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8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8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8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8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8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8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8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8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8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8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8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8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8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8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8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5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8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8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8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8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8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8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8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8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8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8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8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8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8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8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8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8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8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8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8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8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8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8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8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8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8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8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8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8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8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8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8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8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8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8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8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8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8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8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8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8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8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8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8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8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8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8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8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8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8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8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8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8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8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8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8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8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8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8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8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8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8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8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8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8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8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8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8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8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8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8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8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8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8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8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8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8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8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8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8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8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8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8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8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8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8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8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8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8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8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8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8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8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8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8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8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8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8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8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8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8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8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8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8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8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8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8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8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8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8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8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8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8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8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8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8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8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8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8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8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8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8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8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8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8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8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8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8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8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8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8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8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8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8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8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8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8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8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8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8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8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8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8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8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8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8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8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8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8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8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8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8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8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8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8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8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8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8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8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8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8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8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8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8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8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8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8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8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8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8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8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8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8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8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8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8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8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8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8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8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8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8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8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8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8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8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8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8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8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8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8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8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8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8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8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8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8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8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8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8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8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8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8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8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8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8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8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8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8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8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8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5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8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8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8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8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8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8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8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8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8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8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8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8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8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8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8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8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8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8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8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8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8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8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8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8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8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8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8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8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8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8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8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8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8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8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8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8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8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8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8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8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8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8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8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8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8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8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8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8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8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8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8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8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8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8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8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8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8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8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8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8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8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8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8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8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8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8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8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8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8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8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8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8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8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8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8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8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8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8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8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8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8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8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8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8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8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8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8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8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8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8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8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8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8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8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8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8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8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8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8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8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8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8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8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8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8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8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8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8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8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8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8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8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8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8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8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8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8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8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8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8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8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8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8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8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8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8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8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8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8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8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8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5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8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8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8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8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8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8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8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8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8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8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8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8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8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8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8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8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8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8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8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8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8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8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8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8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8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8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8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8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8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8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8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8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8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8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8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8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8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8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8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8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8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8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8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8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8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8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8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8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8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8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8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8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8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8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8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8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8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8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8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8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8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8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8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8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8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8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8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8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8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8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8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8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8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8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8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8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5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8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8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8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8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8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8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8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8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8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8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8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8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8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8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8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8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8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8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8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8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8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8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8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8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8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8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8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8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8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8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8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8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8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8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8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8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8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8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8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8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8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8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8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8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8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8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8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8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8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8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8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8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8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8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8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8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8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8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8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8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8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8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8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8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8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8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8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8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8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8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8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8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8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8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8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8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8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8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8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8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8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8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8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8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8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8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8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8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8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8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8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8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8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8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8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8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8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8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8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8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8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8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8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8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8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8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8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8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8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8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8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8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8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8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8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8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8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8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8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8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8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8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8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8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8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8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8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8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8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8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8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8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8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8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8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8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8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8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8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8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8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8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8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8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8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8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8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8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8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8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8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8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8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8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8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8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8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8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8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8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8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8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8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8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8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8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8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8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8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8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8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8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8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8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8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8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8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8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8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8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8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8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8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8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8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8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8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8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8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8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8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8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8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8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8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8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8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8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8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8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8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8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8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8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8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8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8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8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8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8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8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8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8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8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8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8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8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8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8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8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8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8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8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8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8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8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8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8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8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8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8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8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8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8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8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8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8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8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8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8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8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8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8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8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8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8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8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8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8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8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8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8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8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5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8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8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8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8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8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8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8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8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8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8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8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8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8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8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8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8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8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8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8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8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8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8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8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8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8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8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8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8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8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8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8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8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8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8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8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8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8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8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8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8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8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8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8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8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8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8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8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8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8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8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8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8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8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8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8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8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8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8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8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8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8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8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8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8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8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8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8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8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8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8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8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8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8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8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8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8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8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8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8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8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8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8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8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8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8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8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8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8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8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8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8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8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8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8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8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8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8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8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8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5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8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8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8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8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8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8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8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8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8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8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8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8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8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8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8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8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8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8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8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8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8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8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8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8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5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8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8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8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8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8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8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8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8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8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8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5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8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8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8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8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8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8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8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8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8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8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8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8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8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8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8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8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8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8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8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8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8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8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8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8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8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8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8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8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8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8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8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8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8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8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8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8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8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8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8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8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8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8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8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8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8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8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8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8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8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8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8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8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8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8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8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8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8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8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8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8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8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8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8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8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5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8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8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8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8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8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8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8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8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8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8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8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8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8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8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8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8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8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8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8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8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8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8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8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8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8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8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8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8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8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8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8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8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8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8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8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8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8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8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8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8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8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8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8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8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8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8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8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8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8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8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8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8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8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8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8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8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8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8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8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8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8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8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8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8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8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5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8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8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8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8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8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8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8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8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8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8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8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8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8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8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8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8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8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8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8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8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8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8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8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8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8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8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8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8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8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8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8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8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8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8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5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8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8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8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8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8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5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8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8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8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8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8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8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8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8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8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8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8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8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8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8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8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8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8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8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8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8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8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8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8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8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8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8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8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8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8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8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8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8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8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8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8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8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8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8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8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8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8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8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8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8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5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8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8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8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8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8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8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8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8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8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8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8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8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8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8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8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8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8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8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8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8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8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8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8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8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8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8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8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8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8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8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8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8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8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8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8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8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8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8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8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8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8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8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8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8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8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8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8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8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8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8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8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8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8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8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8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8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8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8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8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8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8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8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8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8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8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8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8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8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8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8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8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8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8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8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8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8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8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8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8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8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8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8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8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8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8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8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8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8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8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8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8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8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8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8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8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8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8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8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8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8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8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8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8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8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8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8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8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8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8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8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8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8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8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8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8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8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8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8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8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8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8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8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8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8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8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8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8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8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8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8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8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8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8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8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8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8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8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8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8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8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8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8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8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8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8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8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8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8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8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8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8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8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8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8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8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8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8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8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8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8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8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8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8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8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8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8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8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8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8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8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8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8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8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8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8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8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8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8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8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8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8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8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8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8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8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8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8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8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8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8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8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8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8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8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8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8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8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8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8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8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8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8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8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8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8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8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8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8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8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8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8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8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8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8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8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8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8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8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8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8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5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8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8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8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8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8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8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8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8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8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8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8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8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8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8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8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8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8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8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8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8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8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8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8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8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8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8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8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8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8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8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8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8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8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8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8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8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8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8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8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8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8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8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8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8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8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8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8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8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8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8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8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8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8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8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8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8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8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8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8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8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8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8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8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8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8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8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8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8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8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8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8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8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8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8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8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8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8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8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8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8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8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8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8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8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8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8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8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8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8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8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8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8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8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8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8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8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8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8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8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8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8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8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8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8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8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8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8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8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8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8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8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8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8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8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8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8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8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8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8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8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8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8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8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8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5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8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8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8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8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8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8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8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8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8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8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8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8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8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8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8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8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8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8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8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8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8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8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8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8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8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8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8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8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8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8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8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8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8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8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8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8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8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8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8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8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8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8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8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8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8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8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8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8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8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8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8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8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8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8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8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8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8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8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8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8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8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8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8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8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8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8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8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8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8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8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8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8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8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8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8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8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8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8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8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8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8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8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5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8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8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8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8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8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8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8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8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8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8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8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8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8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8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8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8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8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8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8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8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8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8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8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8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8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8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8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8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8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8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8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8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8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8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8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8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8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8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8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8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8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8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8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8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8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8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8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8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8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8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8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8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8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8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8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8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8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8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8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8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8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8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8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8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8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8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8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8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8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8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8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8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8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8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8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8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8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8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8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8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8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8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8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8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8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8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8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8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8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5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8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8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8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8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8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8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8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8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8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8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8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8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8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8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8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8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8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8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8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8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8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8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8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8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8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8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8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8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8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8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8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8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8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8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8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8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5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8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8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8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8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8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8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8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8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8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8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8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8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8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8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8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8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8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8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8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8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8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8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8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8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8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8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8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8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8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8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8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8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8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8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8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8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8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8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8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8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8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8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5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8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8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8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8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8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8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8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8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8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8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8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8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8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8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8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8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8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8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8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8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8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8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8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8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8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8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8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8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8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8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8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8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8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8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8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8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8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8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8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8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8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8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8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8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8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8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8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8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8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8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8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8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8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8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8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8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8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8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8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8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8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8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8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8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8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8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8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8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8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8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8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8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8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8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8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8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8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8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8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8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8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8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8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8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8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8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8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8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8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8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8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8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8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8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8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8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8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8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8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8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8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8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8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8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8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8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8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8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8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8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8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8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8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8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8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8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8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8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8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8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8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8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8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8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8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8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8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8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8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8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8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8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8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8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8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8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8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8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8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8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8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8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8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8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8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8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8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8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8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8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8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8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8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8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8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8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8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8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8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8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8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8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8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8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8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8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8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8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8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8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8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8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8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8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8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8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8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8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8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8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8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5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8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8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8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8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8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8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8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8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8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8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8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8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8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8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8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8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8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8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8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8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8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8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8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8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8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8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8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8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8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8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8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8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8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8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8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8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8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8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8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8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8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8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8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8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8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8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8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8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8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8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8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8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8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8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8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8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8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8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8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8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8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8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8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8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8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8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8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8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8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8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8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8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8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8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8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8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8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8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8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8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8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8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8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8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8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8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8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8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8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8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8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8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8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8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8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8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8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8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8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8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8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8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8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8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8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8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8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8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8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8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8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8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8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8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8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8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8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8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8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8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8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8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8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8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8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8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8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8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8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8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8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8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8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8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8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8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8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8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8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8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8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8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8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8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8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8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8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8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8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8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8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8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8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8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8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8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5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8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8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8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8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8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8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8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8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8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8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8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8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8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8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8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8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8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8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8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8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8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8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8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8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8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8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8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8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8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8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8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8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8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8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8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8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8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8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8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8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8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8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8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8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8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8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8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8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8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8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8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8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8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8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8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8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8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8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8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8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8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8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8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8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8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8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8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8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8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8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8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8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5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8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8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8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8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8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8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8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8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8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8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8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8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8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8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5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8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8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8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8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8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8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8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8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8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5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8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8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8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8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8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8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8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8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8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8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8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8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8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8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8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8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8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8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8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8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8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8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8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8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8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8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8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8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8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8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8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8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8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8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8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8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8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8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8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8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8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8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8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8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8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8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8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8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8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8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8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8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8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8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8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8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8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8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8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8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8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8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8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8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8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8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8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8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8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8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8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8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8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8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8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8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8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8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8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8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8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8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8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8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8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8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8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8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8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8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8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8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8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8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8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8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8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8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8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8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8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8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8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8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8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8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8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8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8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8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8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8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8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8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8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8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8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8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8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8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8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8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8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8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8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8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8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8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8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8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8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8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8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8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8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8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8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8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8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8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8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8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8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8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8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8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8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8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8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8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8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8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8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8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8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8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8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8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8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8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8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8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8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8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8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8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8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8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8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8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8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8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8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8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8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5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8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8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8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8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8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8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8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8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8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8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8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8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8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8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8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8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8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8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8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8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8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8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8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8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8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8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8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8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8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8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8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8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8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8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8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8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8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8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8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8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8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8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8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8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8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8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8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8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8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8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8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8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8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8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8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8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8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8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8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8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8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8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8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8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8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8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8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8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8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8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8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8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8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8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8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8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8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8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8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8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8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5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8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8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8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8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8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8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8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8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8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8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8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8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8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8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8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8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8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8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8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8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8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8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8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8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8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8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8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8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8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8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8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8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8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8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8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8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8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8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8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8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8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8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8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8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8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8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8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8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8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8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8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8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8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8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8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8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8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8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8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8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8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8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8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8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8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8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8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8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8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8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8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8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8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8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8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8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8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8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8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8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8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8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8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8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8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8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8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8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8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8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8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8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8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8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8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8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8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8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8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8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8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8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8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8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8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8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8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8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8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8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8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8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8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8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8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5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8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8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8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8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8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8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8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8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8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8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8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8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8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8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8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8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8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8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8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8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8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8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8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8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8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8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8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8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8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8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8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8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8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8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8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8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8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8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8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8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8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8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8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8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8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8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8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8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8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8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8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8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8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8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8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8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8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8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8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8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8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8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8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8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8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8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8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8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8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8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8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8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8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8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8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8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8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8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8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8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8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8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8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8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8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8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8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8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8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8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8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8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8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8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8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8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8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8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8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8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8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8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8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8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8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8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8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8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8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8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8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8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8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8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8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8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8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8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8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8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8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8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8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8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8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8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8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8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8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8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8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8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8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8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8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8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8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8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8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8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8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8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8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8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8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8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8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8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8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8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8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8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8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8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8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8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8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8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8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8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8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8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8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5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8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8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8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8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8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8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8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8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8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8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8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8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8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8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8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8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8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8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8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8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8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8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8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8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8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8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8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8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8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8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8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8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8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8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8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8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8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8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8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8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8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8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8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8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8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8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8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8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8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8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8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8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8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8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8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8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8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8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8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8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8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8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8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8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8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8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8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8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8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8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8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8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8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8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8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8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8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8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8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8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8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8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8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8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8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8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8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8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8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8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8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8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8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8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8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8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8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8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8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8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8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8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8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8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8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8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8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8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8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8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8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8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8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8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8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8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8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8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8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8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8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8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8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8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8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8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8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8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8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8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8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8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8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8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8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8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8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8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8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5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8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8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8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8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8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8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8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8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8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8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8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8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8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8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8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8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8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8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8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8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8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8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8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8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8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8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8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8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8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8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8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8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8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8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8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8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8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8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8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8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8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8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8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8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8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8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8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8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8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8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8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8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8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8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8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8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8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8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8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8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8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8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8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8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8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8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8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8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8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8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8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8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8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8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8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8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8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8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8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8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8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8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8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8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8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8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8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8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8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8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8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8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8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8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8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8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8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8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8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8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8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8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8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8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8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8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8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8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8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8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8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8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8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P4115">
    <sortCondition ref="A1"/>
  </sortState>
  <conditionalFormatting sqref="F1:F1048576">
    <cfRule type="cellIs" dxfId="12" priority="3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  <cfRule type="cellIs" dxfId="9" priority="8" operator="equal">
      <formula>"live"</formula>
    </cfRule>
  </conditionalFormatting>
  <conditionalFormatting sqref="F249">
    <cfRule type="cellIs" dxfId="8" priority="7" operator="equal">
      <formula>"succesful"</formula>
    </cfRule>
  </conditionalFormatting>
  <conditionalFormatting sqref="O1:O1048576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780F4-627A-480B-9259-F16456A30697}">
  <dimension ref="A1:F6"/>
  <sheetViews>
    <sheetView workbookViewId="0">
      <selection activeCell="B16" sqref="B16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1.7265625" bestFit="1" customWidth="1"/>
  </cols>
  <sheetData>
    <row r="1" spans="1:6" x14ac:dyDescent="0.35">
      <c r="A1" s="9" t="s">
        <v>8222</v>
      </c>
      <c r="B1" t="s">
        <v>8223</v>
      </c>
    </row>
    <row r="3" spans="1:6" x14ac:dyDescent="0.35">
      <c r="A3" s="9" t="s">
        <v>8362</v>
      </c>
      <c r="B3" s="9" t="s">
        <v>8360</v>
      </c>
    </row>
    <row r="4" spans="1:6" x14ac:dyDescent="0.3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F5969-B755-4383-BA58-A60C43E026CD}">
  <dimension ref="A1:F9"/>
  <sheetViews>
    <sheetView zoomScale="90" zoomScaleNormal="90" workbookViewId="0">
      <selection activeCell="P15" sqref="P15"/>
    </sheetView>
  </sheetViews>
  <sheetFormatPr baseColWidth="10" defaultRowHeight="14.5" x14ac:dyDescent="0.35"/>
  <cols>
    <col min="1" max="1" width="18.453125" bestFit="1" customWidth="1"/>
    <col min="2" max="2" width="21.90625" bestFit="1" customWidth="1"/>
    <col min="3" max="3" width="5.6328125" bestFit="1" customWidth="1"/>
    <col min="4" max="4" width="3.81640625" bestFit="1" customWidth="1"/>
    <col min="5" max="5" width="9.26953125" bestFit="1" customWidth="1"/>
    <col min="6" max="6" width="12" bestFit="1" customWidth="1"/>
  </cols>
  <sheetData>
    <row r="1" spans="1:6" x14ac:dyDescent="0.35">
      <c r="A1" s="9" t="s">
        <v>8222</v>
      </c>
      <c r="B1" t="s">
        <v>8224</v>
      </c>
    </row>
    <row r="2" spans="1:6" x14ac:dyDescent="0.35">
      <c r="A2" s="9" t="s">
        <v>8359</v>
      </c>
      <c r="B2" t="s">
        <v>8315</v>
      </c>
    </row>
    <row r="4" spans="1:6" x14ac:dyDescent="0.35">
      <c r="A4" s="9" t="s">
        <v>8362</v>
      </c>
      <c r="B4" s="9" t="s">
        <v>8360</v>
      </c>
    </row>
    <row r="5" spans="1:6" x14ac:dyDescent="0.3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1" t="s">
        <v>8357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35">
      <c r="A7" s="11" t="s">
        <v>8316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35">
      <c r="A8" s="11" t="s">
        <v>8355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35">
      <c r="A9" s="11" t="s">
        <v>8361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1B7EE-742D-494C-B8D6-146CF7162054}">
  <dimension ref="A1:F18"/>
  <sheetViews>
    <sheetView workbookViewId="0">
      <selection activeCell="F20" sqref="F20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6" x14ac:dyDescent="0.35">
      <c r="A1" s="9" t="s">
        <v>8359</v>
      </c>
      <c r="B1" t="s">
        <v>8315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8362</v>
      </c>
      <c r="B4" s="9" t="s">
        <v>8360</v>
      </c>
    </row>
    <row r="5" spans="1:6" x14ac:dyDescent="0.3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3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3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3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3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3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3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3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3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3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3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3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3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0A02F-3C7C-4188-9BDD-20B049DF9079}">
  <dimension ref="A1:F6"/>
  <sheetViews>
    <sheetView workbookViewId="0">
      <selection activeCell="H11" sqref="H11"/>
    </sheetView>
  </sheetViews>
  <sheetFormatPr baseColWidth="10" defaultRowHeight="14.5" x14ac:dyDescent="0.35"/>
  <cols>
    <col min="1" max="1" width="30.90625" bestFit="1" customWidth="1"/>
    <col min="2" max="2" width="119.453125" bestFit="1" customWidth="1"/>
    <col min="5" max="5" width="17.08984375" customWidth="1"/>
    <col min="6" max="6" width="16" customWidth="1"/>
  </cols>
  <sheetData>
    <row r="1" spans="1:6" x14ac:dyDescent="0.35">
      <c r="A1" s="2" t="s">
        <v>8380</v>
      </c>
      <c r="B1" s="2" t="s">
        <v>8383</v>
      </c>
      <c r="C1" s="2" t="s">
        <v>8381</v>
      </c>
      <c r="D1" s="2" t="s">
        <v>8382</v>
      </c>
      <c r="E1" s="2" t="s">
        <v>8307</v>
      </c>
      <c r="F1" s="2" t="s">
        <v>8261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DA98-F254-4AF9-B66B-DC9D757C495C}">
  <dimension ref="A1:T413"/>
  <sheetViews>
    <sheetView topLeftCell="G205" workbookViewId="0">
      <selection activeCell="F5" sqref="F5"/>
    </sheetView>
  </sheetViews>
  <sheetFormatPr baseColWidth="10" defaultRowHeight="14.5" x14ac:dyDescent="0.35"/>
  <cols>
    <col min="2" max="2" width="37.81640625" bestFit="1" customWidth="1"/>
    <col min="3" max="3" width="40.36328125" bestFit="1" customWidth="1"/>
    <col min="6" max="6" width="11.6328125" customWidth="1"/>
    <col min="12" max="12" width="13.08984375" bestFit="1" customWidth="1"/>
    <col min="13" max="13" width="11.1796875" bestFit="1" customWidth="1"/>
    <col min="14" max="14" width="22.81640625" bestFit="1" customWidth="1"/>
    <col min="15" max="15" width="17" bestFit="1" customWidth="1"/>
    <col min="16" max="16" width="15.90625" bestFit="1" customWidth="1"/>
    <col min="17" max="17" width="14.08984375" bestFit="1" customWidth="1"/>
    <col min="19" max="19" width="21.90625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8359</v>
      </c>
      <c r="R1" s="7" t="s">
        <v>8358</v>
      </c>
      <c r="S1" s="7" t="s">
        <v>8365</v>
      </c>
      <c r="T1" s="7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8" t="s">
        <v>8315</v>
      </c>
      <c r="R2" t="s">
        <v>8316</v>
      </c>
      <c r="S2" s="12">
        <v>42646.092812499999</v>
      </c>
      <c r="T2" s="12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8" t="s">
        <v>8315</v>
      </c>
      <c r="R3" t="s">
        <v>8316</v>
      </c>
      <c r="S3" s="12">
        <v>42430.040798611109</v>
      </c>
      <c r="T3" s="12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8" t="s">
        <v>8315</v>
      </c>
      <c r="R4" t="s">
        <v>8316</v>
      </c>
      <c r="S4" s="12">
        <v>42238.13282407407</v>
      </c>
      <c r="T4" s="12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8" t="s">
        <v>8315</v>
      </c>
      <c r="R5" t="s">
        <v>8316</v>
      </c>
      <c r="S5" s="12">
        <v>41850.400937500002</v>
      </c>
      <c r="T5" s="12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8" t="s">
        <v>8315</v>
      </c>
      <c r="R6" t="s">
        <v>8316</v>
      </c>
      <c r="S6" s="12">
        <v>42753.205625000002</v>
      </c>
      <c r="T6" s="12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8" t="s">
        <v>8315</v>
      </c>
      <c r="R7" t="s">
        <v>8316</v>
      </c>
      <c r="S7" s="12">
        <v>42155.920219907406</v>
      </c>
      <c r="T7" s="12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8" t="s">
        <v>8315</v>
      </c>
      <c r="R8" t="s">
        <v>8316</v>
      </c>
      <c r="S8" s="12">
        <v>42157.591064814813</v>
      </c>
      <c r="T8" s="12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8" t="s">
        <v>8315</v>
      </c>
      <c r="R9" t="s">
        <v>8316</v>
      </c>
      <c r="S9" s="12">
        <v>42676.065150462964</v>
      </c>
      <c r="T9" s="12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8" t="s">
        <v>8315</v>
      </c>
      <c r="R10" t="s">
        <v>8316</v>
      </c>
      <c r="S10" s="12">
        <v>42473.007037037038</v>
      </c>
      <c r="T10" s="12"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8" t="s">
        <v>8315</v>
      </c>
      <c r="R11" t="s">
        <v>8316</v>
      </c>
      <c r="S11" s="12">
        <v>42282.768414351856</v>
      </c>
      <c r="T11" s="12"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8" t="s">
        <v>8315</v>
      </c>
      <c r="R12" t="s">
        <v>8316</v>
      </c>
      <c r="S12" s="12">
        <v>42473.794710648144</v>
      </c>
      <c r="T12" s="12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8" t="s">
        <v>8315</v>
      </c>
      <c r="R13" t="s">
        <v>8316</v>
      </c>
      <c r="S13" s="12">
        <v>42712.23474537037</v>
      </c>
      <c r="T13" s="12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8" t="s">
        <v>8315</v>
      </c>
      <c r="R14" t="s">
        <v>8316</v>
      </c>
      <c r="S14" s="12">
        <v>42561.154664351852</v>
      </c>
      <c r="T14" s="12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8" t="s">
        <v>8315</v>
      </c>
      <c r="R15" t="s">
        <v>8316</v>
      </c>
      <c r="S15" s="12">
        <v>42709.134780092587</v>
      </c>
      <c r="T15" s="12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8" t="s">
        <v>8315</v>
      </c>
      <c r="R16" t="s">
        <v>8316</v>
      </c>
      <c r="S16" s="12">
        <v>42086.614942129629</v>
      </c>
      <c r="T16" s="12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8" t="s">
        <v>8315</v>
      </c>
      <c r="R17" t="s">
        <v>8316</v>
      </c>
      <c r="S17" s="12">
        <v>42064.652673611112</v>
      </c>
      <c r="T17" s="12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8" t="s">
        <v>8315</v>
      </c>
      <c r="R19" t="s">
        <v>8316</v>
      </c>
      <c r="S19" s="12">
        <v>42461.747199074074</v>
      </c>
      <c r="T19" s="12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8" t="s">
        <v>8315</v>
      </c>
      <c r="R20" t="s">
        <v>8316</v>
      </c>
      <c r="S20" s="12">
        <v>42169.814340277779</v>
      </c>
      <c r="T20" s="12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8" t="s">
        <v>8315</v>
      </c>
      <c r="R21" t="s">
        <v>8316</v>
      </c>
      <c r="S21" s="12">
        <v>42483.675208333334</v>
      </c>
      <c r="T21" s="12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8" t="s">
        <v>8315</v>
      </c>
      <c r="R22" t="s">
        <v>8316</v>
      </c>
      <c r="S22" s="12">
        <v>42195.749745370369</v>
      </c>
      <c r="T22" s="12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8" t="s">
        <v>8315</v>
      </c>
      <c r="R23" t="s">
        <v>8316</v>
      </c>
      <c r="S23" s="12">
        <v>42675.057997685188</v>
      </c>
      <c r="T23" s="12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8" t="s">
        <v>8315</v>
      </c>
      <c r="R24" t="s">
        <v>8316</v>
      </c>
      <c r="S24" s="12">
        <v>42018.94159722222</v>
      </c>
      <c r="T24" s="12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8" t="s">
        <v>8315</v>
      </c>
      <c r="R25" t="s">
        <v>8316</v>
      </c>
      <c r="S25" s="12">
        <v>42026.924976851849</v>
      </c>
      <c r="T25" s="12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8" t="s">
        <v>8315</v>
      </c>
      <c r="R26" t="s">
        <v>8316</v>
      </c>
      <c r="S26" s="12">
        <v>41920.787534722222</v>
      </c>
      <c r="T26" s="12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8" t="s">
        <v>8315</v>
      </c>
      <c r="R27" t="s">
        <v>8316</v>
      </c>
      <c r="S27" s="12">
        <v>42558.189432870371</v>
      </c>
      <c r="T27" s="12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8" t="s">
        <v>8315</v>
      </c>
      <c r="R29" t="s">
        <v>8316</v>
      </c>
      <c r="S29" s="12">
        <v>42550.701886574068</v>
      </c>
      <c r="T29" s="12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8" t="s">
        <v>8315</v>
      </c>
      <c r="R30" t="s">
        <v>8316</v>
      </c>
      <c r="S30" s="12">
        <v>42056.013124999998</v>
      </c>
      <c r="T30" s="12"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8" t="s">
        <v>8315</v>
      </c>
      <c r="R31" t="s">
        <v>8316</v>
      </c>
      <c r="S31" s="12">
        <v>42016.938692129625</v>
      </c>
      <c r="T31" s="12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8" t="s">
        <v>8315</v>
      </c>
      <c r="R32" t="s">
        <v>8316</v>
      </c>
      <c r="S32" s="12">
        <v>42591.899988425925</v>
      </c>
      <c r="T32" s="12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8" t="s">
        <v>8315</v>
      </c>
      <c r="R33" t="s">
        <v>8316</v>
      </c>
      <c r="S33" s="12">
        <v>42183.231006944443</v>
      </c>
      <c r="T33" s="12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8" t="s">
        <v>8315</v>
      </c>
      <c r="R34" t="s">
        <v>8316</v>
      </c>
      <c r="S34" s="12">
        <v>41780.525937500002</v>
      </c>
      <c r="T34" s="12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8" t="s">
        <v>8315</v>
      </c>
      <c r="R35" t="s">
        <v>8316</v>
      </c>
      <c r="S35" s="12">
        <v>42158.065694444449</v>
      </c>
      <c r="T35" s="12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8" t="s">
        <v>8315</v>
      </c>
      <c r="R36" t="s">
        <v>8316</v>
      </c>
      <c r="S36" s="12">
        <v>42154.873124999998</v>
      </c>
      <c r="T36" s="12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8" t="s">
        <v>8315</v>
      </c>
      <c r="R37" t="s">
        <v>8316</v>
      </c>
      <c r="S37" s="12">
        <v>42208.84646990741</v>
      </c>
      <c r="T37" s="12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8" t="s">
        <v>8315</v>
      </c>
      <c r="R39" t="s">
        <v>8316</v>
      </c>
      <c r="S39" s="12">
        <v>41759.13962962963</v>
      </c>
      <c r="T39" s="12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8" t="s">
        <v>8315</v>
      </c>
      <c r="R40" t="s">
        <v>8316</v>
      </c>
      <c r="S40" s="12">
        <v>42693.742604166662</v>
      </c>
      <c r="T40" s="12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8" t="s">
        <v>8315</v>
      </c>
      <c r="R41" t="s">
        <v>8316</v>
      </c>
      <c r="S41" s="12">
        <v>42250.598217592589</v>
      </c>
      <c r="T41" s="12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8" t="s">
        <v>8315</v>
      </c>
      <c r="R42" t="s">
        <v>8316</v>
      </c>
      <c r="S42" s="12">
        <v>42060.683935185181</v>
      </c>
      <c r="T42" s="12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8" t="s">
        <v>8315</v>
      </c>
      <c r="R43" t="s">
        <v>8316</v>
      </c>
      <c r="S43" s="12">
        <v>42136.270787037036</v>
      </c>
      <c r="T43" s="12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8" t="s">
        <v>8315</v>
      </c>
      <c r="R44" t="s">
        <v>8316</v>
      </c>
      <c r="S44" s="12">
        <v>42171.034861111111</v>
      </c>
      <c r="T44" s="12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8" t="s">
        <v>8315</v>
      </c>
      <c r="R45" t="s">
        <v>8316</v>
      </c>
      <c r="S45" s="12">
        <v>42494.683634259258</v>
      </c>
      <c r="T45" s="12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8" t="s">
        <v>8315</v>
      </c>
      <c r="R46" t="s">
        <v>8316</v>
      </c>
      <c r="S46" s="12">
        <v>41758.839675925927</v>
      </c>
      <c r="T46" s="12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8" t="s">
        <v>8315</v>
      </c>
      <c r="R47" t="s">
        <v>8316</v>
      </c>
      <c r="S47" s="12">
        <v>42171.824884259258</v>
      </c>
      <c r="T47" s="12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8" t="s">
        <v>8315</v>
      </c>
      <c r="R49" t="s">
        <v>8316</v>
      </c>
      <c r="S49" s="12">
        <v>42746.261782407411</v>
      </c>
      <c r="T49" s="12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8" t="s">
        <v>8315</v>
      </c>
      <c r="R50" t="s">
        <v>8316</v>
      </c>
      <c r="S50" s="12">
        <v>41842.607592592591</v>
      </c>
      <c r="T50" s="12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8" t="s">
        <v>8315</v>
      </c>
      <c r="R51" t="s">
        <v>8316</v>
      </c>
      <c r="S51" s="12">
        <v>41853.240208333329</v>
      </c>
      <c r="T51" s="12">
        <v>41876.207638888889</v>
      </c>
    </row>
    <row r="52" spans="1:20" ht="43.5" x14ac:dyDescent="0.3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8" t="s">
        <v>8315</v>
      </c>
      <c r="R52" t="s">
        <v>8316</v>
      </c>
      <c r="S52" s="12">
        <v>42061.212488425925</v>
      </c>
      <c r="T52" s="12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8" t="s">
        <v>8315</v>
      </c>
      <c r="R53" t="s">
        <v>8316</v>
      </c>
      <c r="S53" s="12">
        <v>42036.24428240741</v>
      </c>
      <c r="T53" s="12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8" t="s">
        <v>8315</v>
      </c>
      <c r="R54" t="s">
        <v>8316</v>
      </c>
      <c r="S54" s="12">
        <v>42157.470185185186</v>
      </c>
      <c r="T54" s="12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8" t="s">
        <v>8315</v>
      </c>
      <c r="R55" t="s">
        <v>8316</v>
      </c>
      <c r="S55" s="12">
        <v>41827.909942129627</v>
      </c>
      <c r="T55" s="12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8" t="s">
        <v>8315</v>
      </c>
      <c r="R56" t="s">
        <v>8316</v>
      </c>
      <c r="S56" s="12">
        <v>42162.729548611111</v>
      </c>
      <c r="T56" s="12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8" t="s">
        <v>8315</v>
      </c>
      <c r="R57" t="s">
        <v>8316</v>
      </c>
      <c r="S57" s="12">
        <v>42233.738564814819</v>
      </c>
      <c r="T57" s="12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8" t="s">
        <v>8315</v>
      </c>
      <c r="R59" t="s">
        <v>8316</v>
      </c>
      <c r="S59" s="12">
        <v>42585.523842592593</v>
      </c>
      <c r="T59" s="12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8" t="s">
        <v>8315</v>
      </c>
      <c r="R60" t="s">
        <v>8316</v>
      </c>
      <c r="S60" s="12">
        <v>41808.669571759259</v>
      </c>
      <c r="T60" s="12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8" t="s">
        <v>8315</v>
      </c>
      <c r="R61" t="s">
        <v>8316</v>
      </c>
      <c r="S61" s="12">
        <v>41852.658310185187</v>
      </c>
      <c r="T61" s="12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8" t="s">
        <v>8315</v>
      </c>
      <c r="R62" t="s">
        <v>8316</v>
      </c>
      <c r="S62" s="12">
        <v>42694.110185185185</v>
      </c>
      <c r="T62" s="12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8" t="s">
        <v>8315</v>
      </c>
      <c r="R63" t="s">
        <v>8316</v>
      </c>
      <c r="S63" s="12">
        <v>42341.818379629629</v>
      </c>
      <c r="T63" s="12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8" t="s">
        <v>8315</v>
      </c>
      <c r="R64" t="s">
        <v>8316</v>
      </c>
      <c r="S64" s="12">
        <v>41880.061006944445</v>
      </c>
      <c r="T64" s="12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8" t="s">
        <v>8315</v>
      </c>
      <c r="R65" t="s">
        <v>8316</v>
      </c>
      <c r="S65" s="12">
        <v>41941.683865740742</v>
      </c>
      <c r="T65" s="12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8" t="s">
        <v>8315</v>
      </c>
      <c r="R66" t="s">
        <v>8316</v>
      </c>
      <c r="S66" s="12">
        <v>42026.88118055556</v>
      </c>
      <c r="T66" s="12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8" t="s">
        <v>8315</v>
      </c>
      <c r="R67" t="s">
        <v>8316</v>
      </c>
      <c r="S67" s="12">
        <v>41922.640590277777</v>
      </c>
      <c r="T67" s="12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8" t="s">
        <v>8315</v>
      </c>
      <c r="R68" t="s">
        <v>8316</v>
      </c>
      <c r="S68" s="12">
        <v>41993.824340277773</v>
      </c>
      <c r="T68" s="12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8" t="s">
        <v>8315</v>
      </c>
      <c r="R69" t="s">
        <v>8316</v>
      </c>
      <c r="S69" s="12">
        <v>42219.915856481486</v>
      </c>
      <c r="T69" s="12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8" t="s">
        <v>8315</v>
      </c>
      <c r="R70" t="s">
        <v>8316</v>
      </c>
      <c r="S70" s="12">
        <v>41909.969386574077</v>
      </c>
      <c r="T70" s="12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8" t="s">
        <v>8315</v>
      </c>
      <c r="R71" t="s">
        <v>8316</v>
      </c>
      <c r="S71" s="12">
        <v>41891.665324074071</v>
      </c>
      <c r="T71" s="12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8" t="s">
        <v>8315</v>
      </c>
      <c r="R72" t="s">
        <v>8316</v>
      </c>
      <c r="S72" s="12">
        <v>41226.017361111109</v>
      </c>
      <c r="T72" s="12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8" t="s">
        <v>8315</v>
      </c>
      <c r="R73" t="s">
        <v>8316</v>
      </c>
      <c r="S73" s="12">
        <v>40478.263923611114</v>
      </c>
      <c r="T73" s="12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8" t="s">
        <v>8315</v>
      </c>
      <c r="R74" t="s">
        <v>8316</v>
      </c>
      <c r="S74" s="12">
        <v>41862.83997685185</v>
      </c>
      <c r="T74" s="12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8" t="s">
        <v>8315</v>
      </c>
      <c r="R75" t="s">
        <v>8316</v>
      </c>
      <c r="S75" s="12">
        <v>40633.154363425929</v>
      </c>
      <c r="T75" s="12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8" t="s">
        <v>8315</v>
      </c>
      <c r="R76" t="s">
        <v>8316</v>
      </c>
      <c r="S76" s="12">
        <v>40970.875671296293</v>
      </c>
      <c r="T76" s="12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8" t="s">
        <v>8315</v>
      </c>
      <c r="R77" t="s">
        <v>8316</v>
      </c>
      <c r="S77" s="12">
        <v>41026.953055555554</v>
      </c>
      <c r="T77" s="12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8" t="s">
        <v>8315</v>
      </c>
      <c r="R79" t="s">
        <v>8316</v>
      </c>
      <c r="S79" s="12">
        <v>41447.839722222219</v>
      </c>
      <c r="T79" s="12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8" t="s">
        <v>8315</v>
      </c>
      <c r="R80" t="s">
        <v>8316</v>
      </c>
      <c r="S80" s="12">
        <v>40884.066678240742</v>
      </c>
      <c r="T80" s="12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8" t="s">
        <v>8315</v>
      </c>
      <c r="R81" t="s">
        <v>8316</v>
      </c>
      <c r="S81" s="12">
        <v>41841.26489583333</v>
      </c>
      <c r="T81" s="12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8" t="s">
        <v>8315</v>
      </c>
      <c r="R82" t="s">
        <v>8316</v>
      </c>
      <c r="S82" s="12">
        <v>41799.685902777775</v>
      </c>
      <c r="T82" s="12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8" t="s">
        <v>8315</v>
      </c>
      <c r="R83" t="s">
        <v>8316</v>
      </c>
      <c r="S83" s="12">
        <v>41775.753761574073</v>
      </c>
      <c r="T83" s="12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8" t="s">
        <v>8315</v>
      </c>
      <c r="R84" t="s">
        <v>8316</v>
      </c>
      <c r="S84" s="12">
        <v>41766.80572916667</v>
      </c>
      <c r="T84" s="12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8" t="s">
        <v>8315</v>
      </c>
      <c r="R85" t="s">
        <v>8316</v>
      </c>
      <c r="S85" s="12">
        <v>40644.159259259257</v>
      </c>
      <c r="T85" s="12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8" t="s">
        <v>8315</v>
      </c>
      <c r="R86" t="s">
        <v>8316</v>
      </c>
      <c r="S86" s="12">
        <v>41940.69158564815</v>
      </c>
      <c r="T86" s="12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8" t="s">
        <v>8315</v>
      </c>
      <c r="R87" t="s">
        <v>8316</v>
      </c>
      <c r="S87" s="12">
        <v>41839.175706018519</v>
      </c>
      <c r="T87" s="12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8" t="s">
        <v>8315</v>
      </c>
      <c r="R89" t="s">
        <v>8316</v>
      </c>
      <c r="S89" s="12">
        <v>41591.737974537034</v>
      </c>
      <c r="T89" s="12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8" t="s">
        <v>8315</v>
      </c>
      <c r="R90" t="s">
        <v>8316</v>
      </c>
      <c r="S90" s="12">
        <v>41789.080370370371</v>
      </c>
      <c r="T90" s="12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8" t="s">
        <v>8315</v>
      </c>
      <c r="R91" t="s">
        <v>8316</v>
      </c>
      <c r="S91" s="12">
        <v>40923.729953703703</v>
      </c>
      <c r="T91" s="12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8" t="s">
        <v>8315</v>
      </c>
      <c r="R92" t="s">
        <v>8316</v>
      </c>
      <c r="S92" s="12">
        <v>41878.878379629627</v>
      </c>
      <c r="T92" s="12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8" t="s">
        <v>8315</v>
      </c>
      <c r="R93" t="s">
        <v>8316</v>
      </c>
      <c r="S93" s="12">
        <v>41862.864675925928</v>
      </c>
      <c r="T93" s="12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8" t="s">
        <v>8315</v>
      </c>
      <c r="R94" t="s">
        <v>8316</v>
      </c>
      <c r="S94" s="12">
        <v>40531.886886574073</v>
      </c>
      <c r="T94" s="12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8" t="s">
        <v>8315</v>
      </c>
      <c r="R95" t="s">
        <v>8316</v>
      </c>
      <c r="S95" s="12">
        <v>41477.930914351848</v>
      </c>
      <c r="T95" s="12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8" t="s">
        <v>8315</v>
      </c>
      <c r="R96" t="s">
        <v>8316</v>
      </c>
      <c r="S96" s="12">
        <v>41781.666770833333</v>
      </c>
      <c r="T96" s="12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8" t="s">
        <v>8315</v>
      </c>
      <c r="R97" t="s">
        <v>8316</v>
      </c>
      <c r="S97" s="12">
        <v>41375.702210648145</v>
      </c>
      <c r="T97" s="12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8" t="s">
        <v>8315</v>
      </c>
      <c r="R99" t="s">
        <v>8316</v>
      </c>
      <c r="S99" s="12">
        <v>41491.79478009259</v>
      </c>
      <c r="T99" s="12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8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8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8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8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8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8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8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8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8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8" t="s">
        <v>8315</v>
      </c>
      <c r="R110" t="s">
        <v>8316</v>
      </c>
      <c r="S110" s="12">
        <v>42772.833379629628</v>
      </c>
      <c r="T110" s="12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8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8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8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8" t="s">
        <v>8315</v>
      </c>
      <c r="R114" t="s">
        <v>8316</v>
      </c>
      <c r="S114" s="12">
        <v>42503.559467592597</v>
      </c>
      <c r="T114" s="12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8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8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43.5" x14ac:dyDescent="0.3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8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8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8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8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8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8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8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8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8" t="s">
        <v>8315</v>
      </c>
      <c r="R126" t="s">
        <v>8316</v>
      </c>
      <c r="S126" s="12">
        <v>42262.096782407403</v>
      </c>
      <c r="T126" s="12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8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8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8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8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8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8" t="s">
        <v>8315</v>
      </c>
      <c r="R133" t="s">
        <v>8316</v>
      </c>
      <c r="S133" s="12">
        <v>42602.576712962968</v>
      </c>
      <c r="T133" s="12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8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8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8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8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8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8" t="s">
        <v>8315</v>
      </c>
      <c r="R140" t="s">
        <v>8316</v>
      </c>
      <c r="S140" s="12">
        <v>42284.516064814816</v>
      </c>
      <c r="T140" s="12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8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8" t="s">
        <v>8315</v>
      </c>
      <c r="R142" t="s">
        <v>8316</v>
      </c>
      <c r="S142" s="12">
        <v>42136.536134259266</v>
      </c>
      <c r="T142" s="12"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8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8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8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8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8" t="s">
        <v>8315</v>
      </c>
      <c r="R147" t="s">
        <v>8316</v>
      </c>
      <c r="S147" s="12">
        <v>42400.704537037032</v>
      </c>
      <c r="T147" s="12"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8" t="s">
        <v>8315</v>
      </c>
      <c r="R148" t="s">
        <v>8316</v>
      </c>
      <c r="S148" s="12">
        <v>42017.88045138889</v>
      </c>
      <c r="T148" s="12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8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8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8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8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8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8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8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8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8" t="s">
        <v>8315</v>
      </c>
      <c r="R157" t="s">
        <v>8316</v>
      </c>
      <c r="S157" s="12">
        <v>42239.957962962959</v>
      </c>
      <c r="T157" s="12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8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8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8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8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8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8" t="s">
        <v>8315</v>
      </c>
      <c r="R164" t="s">
        <v>8316</v>
      </c>
      <c r="S164" s="12">
        <v>42493.219236111108</v>
      </c>
      <c r="T164" s="12"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8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8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8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8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8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8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8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8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8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8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8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8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8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8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8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8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8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8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8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8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8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8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8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8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8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8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8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8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8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8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8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8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8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8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8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8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8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8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8" t="s">
        <v>8315</v>
      </c>
      <c r="R207" t="s">
        <v>8316</v>
      </c>
      <c r="S207" s="12">
        <v>42292.087592592594</v>
      </c>
      <c r="T207" s="12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8" t="s">
        <v>8315</v>
      </c>
      <c r="R208" t="s">
        <v>8316</v>
      </c>
      <c r="S208" s="12">
        <v>41953.8675</v>
      </c>
      <c r="T208" s="12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8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8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8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8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8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8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8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8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8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8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8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8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8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8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8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8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8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8" t="s">
        <v>8315</v>
      </c>
      <c r="R227" t="s">
        <v>8316</v>
      </c>
      <c r="S227" s="12">
        <v>41894.91375</v>
      </c>
      <c r="T227" s="12"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8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8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8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8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8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8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8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8" t="s">
        <v>8315</v>
      </c>
      <c r="R236" t="s">
        <v>8316</v>
      </c>
      <c r="S236" s="12">
        <v>41776.063136574077</v>
      </c>
      <c r="T236" s="12">
        <v>41807.125</v>
      </c>
    </row>
    <row r="237" spans="1:20" ht="43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8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8" t="s">
        <v>8315</v>
      </c>
      <c r="R238" t="s">
        <v>8316</v>
      </c>
      <c r="S238" s="12">
        <v>42572.61681712963</v>
      </c>
      <c r="T238" s="12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8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8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8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8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8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8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8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8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8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8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8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43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8" t="s">
        <v>8315</v>
      </c>
      <c r="R251" t="s">
        <v>8316</v>
      </c>
      <c r="S251" s="12">
        <v>42626.7503125</v>
      </c>
      <c r="T251" s="12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8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8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8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8" t="s">
        <v>8315</v>
      </c>
      <c r="R255" t="s">
        <v>8316</v>
      </c>
      <c r="S255" s="12">
        <v>42643.632858796293</v>
      </c>
      <c r="T255" s="12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8" t="s">
        <v>8315</v>
      </c>
      <c r="R256" t="s">
        <v>8316</v>
      </c>
      <c r="S256" s="12">
        <v>42179.898472222223</v>
      </c>
      <c r="T256" s="12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8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8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8" t="s">
        <v>8315</v>
      </c>
      <c r="R260" t="s">
        <v>8316</v>
      </c>
      <c r="S260" s="12">
        <v>42605.765381944439</v>
      </c>
      <c r="T260" s="12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8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8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8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8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8" t="s">
        <v>8315</v>
      </c>
      <c r="R265" t="s">
        <v>8316</v>
      </c>
      <c r="S265" s="12">
        <v>41921.279976851853</v>
      </c>
      <c r="T265" s="12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8" t="s">
        <v>8315</v>
      </c>
      <c r="R266" t="s">
        <v>8316</v>
      </c>
      <c r="S266" s="12">
        <v>42128.736608796295</v>
      </c>
      <c r="T266" s="12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8" t="s">
        <v>8315</v>
      </c>
      <c r="R267" t="s">
        <v>8316</v>
      </c>
      <c r="S267" s="12">
        <v>42053.916921296302</v>
      </c>
      <c r="T267" s="12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8" t="s">
        <v>8315</v>
      </c>
      <c r="R268" t="s">
        <v>8316</v>
      </c>
      <c r="S268" s="12">
        <v>42171.317442129628</v>
      </c>
      <c r="T268" s="12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8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8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8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8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8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8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8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8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8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8" t="s">
        <v>8315</v>
      </c>
      <c r="R278" t="s">
        <v>8316</v>
      </c>
      <c r="S278" s="12">
        <v>42689.214988425927</v>
      </c>
      <c r="T278" s="12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8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8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8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8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8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8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8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8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8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8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8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8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8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8" t="s">
        <v>8315</v>
      </c>
      <c r="R293" t="s">
        <v>8316</v>
      </c>
      <c r="S293" s="12">
        <v>41856.010069444441</v>
      </c>
      <c r="T293" s="12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8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8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43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8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8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8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8" t="s">
        <v>8315</v>
      </c>
      <c r="R300" t="s">
        <v>8316</v>
      </c>
      <c r="S300" s="12">
        <v>42177.761782407411</v>
      </c>
      <c r="T300" s="12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8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8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8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8" t="s">
        <v>8315</v>
      </c>
      <c r="R304" t="s">
        <v>8316</v>
      </c>
      <c r="S304" s="12">
        <v>42243.6252662037</v>
      </c>
      <c r="T304" s="12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8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8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8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8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8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8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8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8" t="s">
        <v>8315</v>
      </c>
      <c r="R313" t="s">
        <v>8316</v>
      </c>
      <c r="S313" s="12">
        <v>42196.028703703705</v>
      </c>
      <c r="T313" s="12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8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8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8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8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8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8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8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8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8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8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8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8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8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8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8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8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8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8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8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8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8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8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8" t="s">
        <v>8315</v>
      </c>
      <c r="R338" t="s">
        <v>8316</v>
      </c>
      <c r="S338" s="12">
        <v>42220.79487268519</v>
      </c>
      <c r="T338" s="12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8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8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8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8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8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8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8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8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8" t="s">
        <v>8315</v>
      </c>
      <c r="R347" t="s">
        <v>8316</v>
      </c>
      <c r="S347" s="12">
        <v>42619.935694444444</v>
      </c>
      <c r="T347" s="12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8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8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8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8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8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8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8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8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8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8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8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8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8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8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8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8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8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8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8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8" t="s">
        <v>8315</v>
      </c>
      <c r="R370" t="s">
        <v>8316</v>
      </c>
      <c r="S370" s="12">
        <v>41753.593275462961</v>
      </c>
      <c r="T370" s="12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8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8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8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8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8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8" t="s">
        <v>8315</v>
      </c>
      <c r="R376" t="s">
        <v>8316</v>
      </c>
      <c r="S376" s="12">
        <v>41891.96503472222</v>
      </c>
      <c r="T376" s="12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8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8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8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8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8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8" t="s">
        <v>8315</v>
      </c>
      <c r="R383" t="s">
        <v>8316</v>
      </c>
      <c r="S383" s="12">
        <v>41792.542986111112</v>
      </c>
      <c r="T383" s="12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8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8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8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8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8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8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8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8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8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8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8" t="s">
        <v>8315</v>
      </c>
      <c r="R395" t="s">
        <v>8316</v>
      </c>
      <c r="S395" s="12">
        <v>42462.140868055561</v>
      </c>
      <c r="T395" s="12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8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8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43.5" x14ac:dyDescent="0.3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8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8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8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8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8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8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8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8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8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8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8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8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8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8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75784-DDDA-4043-9F71-2D014C66169E}">
  <dimension ref="A1:T251"/>
  <sheetViews>
    <sheetView topLeftCell="N1" workbookViewId="0">
      <selection activeCell="C4" sqref="C4"/>
    </sheetView>
  </sheetViews>
  <sheetFormatPr baseColWidth="10" defaultRowHeight="14.5" x14ac:dyDescent="0.35"/>
  <cols>
    <col min="2" max="2" width="38.36328125" bestFit="1" customWidth="1"/>
    <col min="3" max="3" width="40.36328125" bestFit="1" customWidth="1"/>
    <col min="10" max="10" width="11.1796875" bestFit="1" customWidth="1"/>
    <col min="12" max="12" width="13.08984375" bestFit="1" customWidth="1"/>
    <col min="14" max="14" width="22.81640625" bestFit="1" customWidth="1"/>
    <col min="15" max="15" width="17" bestFit="1" customWidth="1"/>
    <col min="16" max="16" width="15.90625" bestFit="1" customWidth="1"/>
    <col min="17" max="17" width="14.08984375" bestFit="1" customWidth="1"/>
    <col min="19" max="19" width="21.90625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8359</v>
      </c>
      <c r="R1" s="7" t="s">
        <v>8358</v>
      </c>
      <c r="S1" s="7" t="s">
        <v>8365</v>
      </c>
      <c r="T1" s="7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8" t="s">
        <v>8315</v>
      </c>
      <c r="R2" t="s">
        <v>8316</v>
      </c>
      <c r="S2" s="12">
        <v>42492.737847222219</v>
      </c>
      <c r="T2" s="12"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8" t="s">
        <v>8315</v>
      </c>
      <c r="R3" t="s">
        <v>8316</v>
      </c>
      <c r="S3" s="12">
        <v>42103.016585648147</v>
      </c>
      <c r="T3" s="12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8" t="s">
        <v>8315</v>
      </c>
      <c r="R4" t="s">
        <v>8316</v>
      </c>
      <c r="S4" s="12">
        <v>42108.692060185189</v>
      </c>
      <c r="T4" s="12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8" t="s">
        <v>8315</v>
      </c>
      <c r="R5" t="s">
        <v>8316</v>
      </c>
      <c r="S5" s="12">
        <v>42453.806307870371</v>
      </c>
      <c r="T5" s="12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8" t="s">
        <v>8315</v>
      </c>
      <c r="R6" t="s">
        <v>8316</v>
      </c>
      <c r="S6" s="12">
        <v>42123.648831018523</v>
      </c>
      <c r="T6" s="12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8" t="s">
        <v>8315</v>
      </c>
      <c r="R7" t="s">
        <v>8316</v>
      </c>
      <c r="S7" s="12">
        <v>41858.007071759261</v>
      </c>
      <c r="T7" s="12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8" t="s">
        <v>8315</v>
      </c>
      <c r="R8" t="s">
        <v>8316</v>
      </c>
      <c r="S8" s="12">
        <v>41781.045173611114</v>
      </c>
      <c r="T8" s="12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8" t="s">
        <v>8315</v>
      </c>
      <c r="R9" t="s">
        <v>8316</v>
      </c>
      <c r="S9" s="12">
        <v>42370.007766203707</v>
      </c>
      <c r="T9" s="12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8" t="s">
        <v>8315</v>
      </c>
      <c r="R10" t="s">
        <v>8316</v>
      </c>
      <c r="S10" s="12">
        <v>42165.037581018521</v>
      </c>
      <c r="T10" s="12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8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8" t="s">
        <v>8315</v>
      </c>
      <c r="R12" t="s">
        <v>8316</v>
      </c>
      <c r="S12" s="12">
        <v>41784.789687500001</v>
      </c>
      <c r="T12" s="12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8" t="s">
        <v>8315</v>
      </c>
      <c r="R13" t="s">
        <v>8316</v>
      </c>
      <c r="S13" s="12">
        <v>41831.675034722226</v>
      </c>
      <c r="T13" s="12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8" t="s">
        <v>8315</v>
      </c>
      <c r="R14" t="s">
        <v>8316</v>
      </c>
      <c r="S14" s="12">
        <v>41950.114108796297</v>
      </c>
      <c r="T14" s="12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8" t="s">
        <v>8315</v>
      </c>
      <c r="R15" t="s">
        <v>8316</v>
      </c>
      <c r="S15" s="12">
        <v>42627.955104166671</v>
      </c>
      <c r="T15" s="12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8" t="s">
        <v>8315</v>
      </c>
      <c r="R16" t="s">
        <v>8316</v>
      </c>
      <c r="S16" s="12">
        <v>42531.195277777777</v>
      </c>
      <c r="T16" s="12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8" t="s">
        <v>8315</v>
      </c>
      <c r="R17" t="s">
        <v>8316</v>
      </c>
      <c r="S17" s="12">
        <v>42618.827013888891</v>
      </c>
      <c r="T17" s="12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8" t="s">
        <v>8315</v>
      </c>
      <c r="R19" t="s">
        <v>8316</v>
      </c>
      <c r="S19" s="12">
        <v>41746.189409722225</v>
      </c>
      <c r="T19" s="12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8" t="s">
        <v>8315</v>
      </c>
      <c r="R20" t="s">
        <v>8316</v>
      </c>
      <c r="S20" s="12">
        <v>41974.738576388889</v>
      </c>
      <c r="T20" s="12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8" t="s">
        <v>8315</v>
      </c>
      <c r="R21" t="s">
        <v>8316</v>
      </c>
      <c r="S21" s="12">
        <v>42115.11618055556</v>
      </c>
      <c r="T21" s="12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8" t="s">
        <v>8315</v>
      </c>
      <c r="R22" t="s">
        <v>8316</v>
      </c>
      <c r="S22" s="12">
        <v>42002.817488425921</v>
      </c>
      <c r="T22" s="12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8" t="s">
        <v>8315</v>
      </c>
      <c r="R23" t="s">
        <v>8316</v>
      </c>
      <c r="S23" s="12">
        <v>42722.84474537037</v>
      </c>
      <c r="T23" s="12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8" t="s">
        <v>8315</v>
      </c>
      <c r="R24" t="s">
        <v>8316</v>
      </c>
      <c r="S24" s="12">
        <v>42465.128391203703</v>
      </c>
      <c r="T24" s="12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8" t="s">
        <v>8315</v>
      </c>
      <c r="R25" t="s">
        <v>8316</v>
      </c>
      <c r="S25" s="12">
        <v>42171.743969907402</v>
      </c>
      <c r="T25" s="12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8" t="s">
        <v>8315</v>
      </c>
      <c r="R26" t="s">
        <v>8316</v>
      </c>
      <c r="S26" s="12">
        <v>42672.955138888887</v>
      </c>
      <c r="T26" s="12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8" t="s">
        <v>8315</v>
      </c>
      <c r="R27" t="s">
        <v>8316</v>
      </c>
      <c r="S27" s="12">
        <v>42359.725243055553</v>
      </c>
      <c r="T27" s="12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8" t="s">
        <v>8315</v>
      </c>
      <c r="R29" t="s">
        <v>8316</v>
      </c>
      <c r="S29" s="12">
        <v>41916.597638888888</v>
      </c>
      <c r="T29" s="12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8" t="s">
        <v>8315</v>
      </c>
      <c r="R30" t="s">
        <v>8316</v>
      </c>
      <c r="S30" s="12">
        <v>42461.596273148149</v>
      </c>
      <c r="T30" s="12"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8" t="s">
        <v>8315</v>
      </c>
      <c r="R31" t="s">
        <v>8316</v>
      </c>
      <c r="S31" s="12">
        <v>42370.90320601852</v>
      </c>
      <c r="T31" s="12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8" t="s">
        <v>8315</v>
      </c>
      <c r="R32" t="s">
        <v>8316</v>
      </c>
      <c r="S32" s="12">
        <v>41948.727256944447</v>
      </c>
      <c r="T32" s="12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8" t="s">
        <v>8315</v>
      </c>
      <c r="R33" t="s">
        <v>8316</v>
      </c>
      <c r="S33" s="12">
        <v>42047.07640046296</v>
      </c>
      <c r="T33" s="12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8" t="s">
        <v>8315</v>
      </c>
      <c r="R34" t="s">
        <v>8316</v>
      </c>
      <c r="S34" s="12">
        <v>42261.632916666669</v>
      </c>
      <c r="T34" s="12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8" t="s">
        <v>8315</v>
      </c>
      <c r="R35" t="s">
        <v>8316</v>
      </c>
      <c r="S35" s="12">
        <v>41985.427361111113</v>
      </c>
      <c r="T35" s="12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8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8" t="s">
        <v>8315</v>
      </c>
      <c r="R37" t="s">
        <v>8316</v>
      </c>
      <c r="S37" s="12">
        <v>41850.863252314812</v>
      </c>
      <c r="T37" s="12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8" t="s">
        <v>8315</v>
      </c>
      <c r="R38" t="s">
        <v>8316</v>
      </c>
      <c r="S38" s="12">
        <v>41831.742962962962</v>
      </c>
      <c r="T38" s="12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8" t="s">
        <v>8315</v>
      </c>
      <c r="R39" t="s">
        <v>8316</v>
      </c>
      <c r="S39" s="12">
        <v>42415.883425925931</v>
      </c>
      <c r="T39" s="12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8" t="s">
        <v>8315</v>
      </c>
      <c r="R40" t="s">
        <v>8316</v>
      </c>
      <c r="S40" s="12">
        <v>41869.714166666665</v>
      </c>
      <c r="T40" s="12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8" t="s">
        <v>8315</v>
      </c>
      <c r="R41" t="s">
        <v>8316</v>
      </c>
      <c r="S41" s="12">
        <v>41953.773090277777</v>
      </c>
      <c r="T41" s="12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8" t="s">
        <v>8315</v>
      </c>
      <c r="R42" t="s">
        <v>8316</v>
      </c>
      <c r="S42" s="12">
        <v>42037.986284722225</v>
      </c>
      <c r="T42" s="12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8" t="s">
        <v>8315</v>
      </c>
      <c r="R43" t="s">
        <v>8316</v>
      </c>
      <c r="S43" s="12">
        <v>41811.555462962962</v>
      </c>
      <c r="T43" s="12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8" t="s">
        <v>8315</v>
      </c>
      <c r="R44" t="s">
        <v>8316</v>
      </c>
      <c r="S44" s="12">
        <v>42701.908807870372</v>
      </c>
      <c r="T44" s="12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8" t="s">
        <v>8315</v>
      </c>
      <c r="R45" t="s">
        <v>8316</v>
      </c>
      <c r="S45" s="12">
        <v>42258.646504629629</v>
      </c>
      <c r="T45" s="12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8" t="s">
        <v>8315</v>
      </c>
      <c r="R46" t="s">
        <v>8316</v>
      </c>
      <c r="S46" s="12">
        <v>42278.664965277778</v>
      </c>
      <c r="T46" s="12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8" t="s">
        <v>8315</v>
      </c>
      <c r="R47" t="s">
        <v>8316</v>
      </c>
      <c r="S47" s="12">
        <v>42515.078217592592</v>
      </c>
      <c r="T47" s="12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8" t="s">
        <v>8315</v>
      </c>
      <c r="R49" t="s">
        <v>8316</v>
      </c>
      <c r="S49" s="12">
        <v>41982.904386574075</v>
      </c>
      <c r="T49" s="12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8" t="s">
        <v>8315</v>
      </c>
      <c r="R50" t="s">
        <v>8316</v>
      </c>
      <c r="S50" s="12">
        <v>42210.439768518518</v>
      </c>
      <c r="T50" s="12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8" t="s">
        <v>8315</v>
      </c>
      <c r="R51" t="s">
        <v>8316</v>
      </c>
      <c r="S51" s="12">
        <v>42196.166874999995</v>
      </c>
      <c r="T51" s="12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8" t="s">
        <v>8315</v>
      </c>
      <c r="R52" t="s">
        <v>8316</v>
      </c>
      <c r="S52" s="12">
        <v>42606.056863425925</v>
      </c>
      <c r="T52" s="12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8" t="s">
        <v>8315</v>
      </c>
      <c r="R53" t="s">
        <v>8316</v>
      </c>
      <c r="S53" s="12">
        <v>42199.648912037039</v>
      </c>
      <c r="T53" s="12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8" t="s">
        <v>8315</v>
      </c>
      <c r="R54" t="s">
        <v>8316</v>
      </c>
      <c r="S54" s="12">
        <v>42444.877743055549</v>
      </c>
      <c r="T54" s="12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8" t="s">
        <v>8315</v>
      </c>
      <c r="R55" t="s">
        <v>8316</v>
      </c>
      <c r="S55" s="12">
        <v>42499.731701388882</v>
      </c>
      <c r="T55" s="12"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8" t="s">
        <v>8315</v>
      </c>
      <c r="R56" t="s">
        <v>8316</v>
      </c>
      <c r="S56" s="12">
        <v>41929.266215277778</v>
      </c>
      <c r="T56" s="12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8" t="s">
        <v>8315</v>
      </c>
      <c r="R57" t="s">
        <v>8316</v>
      </c>
      <c r="S57" s="12">
        <v>42142.768819444449</v>
      </c>
      <c r="T57" s="12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8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8" t="s">
        <v>8315</v>
      </c>
      <c r="R60" t="s">
        <v>8316</v>
      </c>
      <c r="S60" s="12">
        <v>42245.234340277777</v>
      </c>
      <c r="T60" s="12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8" t="s">
        <v>8315</v>
      </c>
      <c r="R61" t="s">
        <v>8316</v>
      </c>
      <c r="S61" s="12">
        <v>42278.629710648151</v>
      </c>
      <c r="T61" s="12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8" t="s">
        <v>8315</v>
      </c>
      <c r="R62" t="s">
        <v>8316</v>
      </c>
      <c r="S62" s="12">
        <v>41826.61954861111</v>
      </c>
      <c r="T62" s="12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8" t="s">
        <v>8315</v>
      </c>
      <c r="R63" t="s">
        <v>8316</v>
      </c>
      <c r="S63" s="12">
        <v>42205.171018518522</v>
      </c>
      <c r="T63" s="12"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8" t="s">
        <v>8315</v>
      </c>
      <c r="R64" t="s">
        <v>8316</v>
      </c>
      <c r="S64" s="12">
        <v>42041.205000000002</v>
      </c>
      <c r="T64" s="12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8" t="s">
        <v>8315</v>
      </c>
      <c r="R65" t="s">
        <v>8316</v>
      </c>
      <c r="S65" s="12">
        <v>42203.677766203706</v>
      </c>
      <c r="T65" s="12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8" t="s">
        <v>8315</v>
      </c>
      <c r="R66" t="s">
        <v>8316</v>
      </c>
      <c r="S66" s="12">
        <v>41983.752847222218</v>
      </c>
      <c r="T66" s="12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8" t="s">
        <v>8315</v>
      </c>
      <c r="R67" t="s">
        <v>8316</v>
      </c>
      <c r="S67" s="12">
        <v>42103.024398148147</v>
      </c>
      <c r="T67" s="12"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8" t="s">
        <v>8315</v>
      </c>
      <c r="R69" t="s">
        <v>8316</v>
      </c>
      <c r="S69" s="12">
        <v>42297.691006944442</v>
      </c>
      <c r="T69" s="12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8" t="s">
        <v>8315</v>
      </c>
      <c r="R70" t="s">
        <v>8316</v>
      </c>
      <c r="S70" s="12">
        <v>41833.089756944442</v>
      </c>
      <c r="T70" s="12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8" t="s">
        <v>8315</v>
      </c>
      <c r="R71" t="s">
        <v>8316</v>
      </c>
      <c r="S71" s="12">
        <v>42325.920717592591</v>
      </c>
      <c r="T71" s="12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8" t="s">
        <v>8315</v>
      </c>
      <c r="R72" t="s">
        <v>8316</v>
      </c>
      <c r="S72" s="12">
        <v>41858.214629629627</v>
      </c>
      <c r="T72" s="12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8" t="s">
        <v>8315</v>
      </c>
      <c r="R73" t="s">
        <v>8316</v>
      </c>
      <c r="S73" s="12">
        <v>41793.710231481484</v>
      </c>
      <c r="T73" s="12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8" t="s">
        <v>8315</v>
      </c>
      <c r="R74" t="s">
        <v>8316</v>
      </c>
      <c r="S74" s="12">
        <v>41793.814259259263</v>
      </c>
      <c r="T74" s="12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8" t="s">
        <v>8315</v>
      </c>
      <c r="R75" t="s">
        <v>8316</v>
      </c>
      <c r="S75" s="12">
        <v>41831.697939814818</v>
      </c>
      <c r="T75" s="12">
        <v>41861.697939814818</v>
      </c>
    </row>
    <row r="76" spans="1:20" x14ac:dyDescent="0.3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8" t="s">
        <v>8315</v>
      </c>
      <c r="R76" t="s">
        <v>8316</v>
      </c>
      <c r="S76" s="12">
        <v>42621.389340277776</v>
      </c>
      <c r="T76" s="12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8" t="s">
        <v>8315</v>
      </c>
      <c r="R77" t="s">
        <v>8316</v>
      </c>
      <c r="S77" s="12">
        <v>41780.785729166666</v>
      </c>
      <c r="T77" s="12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8" t="s">
        <v>8315</v>
      </c>
      <c r="R79" t="s">
        <v>8316</v>
      </c>
      <c r="S79" s="12">
        <v>41766.617291666669</v>
      </c>
      <c r="T79" s="12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8" t="s">
        <v>8315</v>
      </c>
      <c r="R80" t="s">
        <v>8316</v>
      </c>
      <c r="S80" s="12">
        <v>42248.627013888887</v>
      </c>
      <c r="T80" s="12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8" t="s">
        <v>8315</v>
      </c>
      <c r="R81" t="s">
        <v>8316</v>
      </c>
      <c r="S81" s="12">
        <v>41885.221550925926</v>
      </c>
      <c r="T81" s="12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8" t="s">
        <v>8315</v>
      </c>
      <c r="R82" t="s">
        <v>8316</v>
      </c>
      <c r="S82" s="12">
        <v>42159.224432870367</v>
      </c>
      <c r="T82" s="12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8" t="s">
        <v>8315</v>
      </c>
      <c r="R83" t="s">
        <v>8316</v>
      </c>
      <c r="S83" s="12">
        <v>42265.817002314812</v>
      </c>
      <c r="T83" s="12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8" t="s">
        <v>8315</v>
      </c>
      <c r="R84" t="s">
        <v>8316</v>
      </c>
      <c r="S84" s="12">
        <v>41975.124340277776</v>
      </c>
      <c r="T84" s="12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8" t="s">
        <v>8315</v>
      </c>
      <c r="R85" t="s">
        <v>8316</v>
      </c>
      <c r="S85" s="12">
        <v>42065.190694444449</v>
      </c>
      <c r="T85" s="12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8" t="s">
        <v>8315</v>
      </c>
      <c r="R86" t="s">
        <v>8316</v>
      </c>
      <c r="S86" s="12">
        <v>41848.84002314815</v>
      </c>
      <c r="T86" s="12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8" t="s">
        <v>8315</v>
      </c>
      <c r="R87" t="s">
        <v>8316</v>
      </c>
      <c r="S87" s="12">
        <v>42103.884930555556</v>
      </c>
      <c r="T87" s="12"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8" t="s">
        <v>8315</v>
      </c>
      <c r="R89" t="s">
        <v>8316</v>
      </c>
      <c r="S89" s="12">
        <v>42041.743090277778</v>
      </c>
      <c r="T89" s="12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8" t="s">
        <v>8315</v>
      </c>
      <c r="R90" t="s">
        <v>8316</v>
      </c>
      <c r="S90" s="12">
        <v>41829.73715277778</v>
      </c>
      <c r="T90" s="12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8" t="s">
        <v>8315</v>
      </c>
      <c r="R91" t="s">
        <v>8316</v>
      </c>
      <c r="S91" s="12">
        <v>41789.893599537041</v>
      </c>
      <c r="T91" s="12"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8" t="s">
        <v>8315</v>
      </c>
      <c r="R92" t="s">
        <v>8316</v>
      </c>
      <c r="S92" s="12">
        <v>41833.660995370366</v>
      </c>
      <c r="T92" s="12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8" t="s">
        <v>8315</v>
      </c>
      <c r="R93" t="s">
        <v>8316</v>
      </c>
      <c r="S93" s="12">
        <v>41914.590011574073</v>
      </c>
      <c r="T93" s="12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8" t="s">
        <v>8315</v>
      </c>
      <c r="R94" t="s">
        <v>8316</v>
      </c>
      <c r="S94" s="12">
        <v>42611.261064814811</v>
      </c>
      <c r="T94" s="12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8" t="s">
        <v>8315</v>
      </c>
      <c r="R95" t="s">
        <v>8316</v>
      </c>
      <c r="S95" s="12">
        <v>42253.633159722223</v>
      </c>
      <c r="T95" s="12"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8" t="s">
        <v>8315</v>
      </c>
      <c r="R96" t="s">
        <v>8316</v>
      </c>
      <c r="S96" s="12">
        <v>42295.891828703709</v>
      </c>
      <c r="T96" s="12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8" t="s">
        <v>8315</v>
      </c>
      <c r="R97" t="s">
        <v>8316</v>
      </c>
      <c r="S97" s="12">
        <v>42402.947002314817</v>
      </c>
      <c r="T97" s="12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8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8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8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8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8" t="s">
        <v>8315</v>
      </c>
      <c r="R103" t="s">
        <v>8316</v>
      </c>
      <c r="S103" s="12">
        <v>41779.657870370371</v>
      </c>
      <c r="T103" s="12"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8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8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8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8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8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8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8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8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8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8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8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8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8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8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8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8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8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8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8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8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8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8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8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8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8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8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8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8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8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8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8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8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8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8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8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8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8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8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8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8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8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8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8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8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8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8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8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8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8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8" t="s">
        <v>8315</v>
      </c>
      <c r="R158" t="s">
        <v>8316</v>
      </c>
      <c r="S158" s="12">
        <v>42534.866875</v>
      </c>
      <c r="T158" s="12"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8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8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8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8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8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8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8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8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43.5" x14ac:dyDescent="0.3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8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8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8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8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8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8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8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8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8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8" t="s">
        <v>8315</v>
      </c>
      <c r="R177" t="s">
        <v>8316</v>
      </c>
      <c r="S177" s="12">
        <v>42020.587349537032</v>
      </c>
      <c r="T177" s="12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8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8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8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8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8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8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8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8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8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8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8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8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8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8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43.5" x14ac:dyDescent="0.3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8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8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8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8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43.5" x14ac:dyDescent="0.3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8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8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8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8" t="s">
        <v>8315</v>
      </c>
      <c r="R202" t="s">
        <v>8316</v>
      </c>
      <c r="S202" s="12">
        <v>41804.937083333331</v>
      </c>
      <c r="T202" s="12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8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8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8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8" t="s">
        <v>8315</v>
      </c>
      <c r="R206" t="s">
        <v>8316</v>
      </c>
      <c r="S206" s="12">
        <v>42144.231527777782</v>
      </c>
      <c r="T206" s="12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8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8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8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8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8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8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8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8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8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8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8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8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8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8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8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8" t="s">
        <v>8315</v>
      </c>
      <c r="R224" t="s">
        <v>8316</v>
      </c>
      <c r="S224" s="12">
        <v>42031.666898148149</v>
      </c>
      <c r="T224" s="12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8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8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8" t="s">
        <v>8315</v>
      </c>
      <c r="R227" t="s">
        <v>8316</v>
      </c>
      <c r="S227" s="12">
        <v>42695.7105787037</v>
      </c>
      <c r="T227" s="12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8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8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8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8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8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8" t="s">
        <v>8315</v>
      </c>
      <c r="R234" t="s">
        <v>8316</v>
      </c>
      <c r="S234" s="12">
        <v>42304.940960648149</v>
      </c>
      <c r="T234" s="12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8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8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8" t="s">
        <v>8315</v>
      </c>
      <c r="R237" t="s">
        <v>8316</v>
      </c>
      <c r="S237" s="12">
        <v>42209.67288194444</v>
      </c>
      <c r="T237" s="12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8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8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8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8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8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8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8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8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8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8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8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8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9BA5D-F474-4611-AF7A-F2163EC53793}">
  <dimension ref="A1:C14"/>
  <sheetViews>
    <sheetView workbookViewId="0">
      <selection activeCell="B2" sqref="B2"/>
    </sheetView>
  </sheetViews>
  <sheetFormatPr baseColWidth="10" defaultRowHeight="14.5" x14ac:dyDescent="0.35"/>
  <cols>
    <col min="1" max="1" width="25" bestFit="1" customWidth="1"/>
    <col min="2" max="2" width="11.1796875" bestFit="1" customWidth="1"/>
    <col min="3" max="3" width="11.08984375" bestFit="1" customWidth="1"/>
  </cols>
  <sheetData>
    <row r="1" spans="1:3" x14ac:dyDescent="0.35">
      <c r="B1" s="14" t="s">
        <v>8384</v>
      </c>
      <c r="C1" s="14" t="s">
        <v>8385</v>
      </c>
    </row>
    <row r="2" spans="1:3" x14ac:dyDescent="0.35">
      <c r="A2" t="s">
        <v>8386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35">
      <c r="A3" t="s">
        <v>8387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35">
      <c r="A4" t="s">
        <v>8390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35">
      <c r="A5" t="s">
        <v>8391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35">
      <c r="A6" t="s">
        <v>8392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35">
      <c r="A7" t="s">
        <v>8393</v>
      </c>
      <c r="B7" s="15">
        <f>B5-B6</f>
        <v>3500</v>
      </c>
      <c r="C7" s="15">
        <f>C5-C6</f>
        <v>8000</v>
      </c>
    </row>
    <row r="8" spans="1:3" x14ac:dyDescent="0.35">
      <c r="B8" s="15"/>
      <c r="C8" s="15"/>
    </row>
    <row r="9" spans="1:3" x14ac:dyDescent="0.35">
      <c r="A9" t="s">
        <v>8388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35">
      <c r="A10" t="s">
        <v>8389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35">
      <c r="A11" t="s">
        <v>8394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35">
      <c r="A12" t="s">
        <v>8395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35">
      <c r="A13" t="s">
        <v>8396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35">
      <c r="A14" t="s">
        <v>8397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045CD-ED2C-4900-B25F-A6689C322940}">
  <dimension ref="A1:E18"/>
  <sheetViews>
    <sheetView workbookViewId="0">
      <selection activeCell="B21" sqref="B21"/>
    </sheetView>
  </sheetViews>
  <sheetFormatPr baseColWidth="10" defaultRowHeight="14.5" x14ac:dyDescent="0.35"/>
  <cols>
    <col min="1" max="1" width="18.1796875" bestFit="1" customWidth="1"/>
    <col min="2" max="2" width="21.26953125" bestFit="1" customWidth="1"/>
    <col min="3" max="3" width="5.453125" bestFit="1" customWidth="1"/>
    <col min="4" max="4" width="8.08984375" bestFit="1" customWidth="1"/>
    <col min="5" max="6" width="11.7265625" bestFit="1" customWidth="1"/>
  </cols>
  <sheetData>
    <row r="1" spans="1:5" x14ac:dyDescent="0.35">
      <c r="A1" s="9" t="s">
        <v>8359</v>
      </c>
      <c r="B1" t="s">
        <v>8315</v>
      </c>
    </row>
    <row r="2" spans="1:5" x14ac:dyDescent="0.35">
      <c r="A2" s="9" t="s">
        <v>8398</v>
      </c>
      <c r="B2" t="s">
        <v>8364</v>
      </c>
    </row>
    <row r="4" spans="1:5" x14ac:dyDescent="0.35">
      <c r="A4" s="9" t="s">
        <v>8362</v>
      </c>
      <c r="B4" s="9" t="s">
        <v>8360</v>
      </c>
    </row>
    <row r="5" spans="1:5" x14ac:dyDescent="0.35">
      <c r="A5" s="9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3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C6440-3D5A-4F23-A67C-54906D5DF532}">
  <dimension ref="A1:H13"/>
  <sheetViews>
    <sheetView tabSelected="1" workbookViewId="0">
      <selection activeCell="J14" sqref="J14"/>
    </sheetView>
  </sheetViews>
  <sheetFormatPr baseColWidth="10" defaultRowHeight="14.5" x14ac:dyDescent="0.35"/>
  <cols>
    <col min="1" max="1" width="18.36328125" customWidth="1"/>
    <col min="2" max="2" width="16.6328125" bestFit="1" customWidth="1"/>
    <col min="3" max="3" width="13" bestFit="1" customWidth="1"/>
    <col min="4" max="4" width="15.6328125" bestFit="1" customWidth="1"/>
    <col min="5" max="5" width="12" bestFit="1" customWidth="1"/>
    <col min="6" max="6" width="18.54296875" bestFit="1" customWidth="1"/>
    <col min="7" max="7" width="14.90625" bestFit="1" customWidth="1"/>
    <col min="8" max="8" width="18.08984375" bestFit="1" customWidth="1"/>
  </cols>
  <sheetData>
    <row r="1" spans="1:8" x14ac:dyDescent="0.35">
      <c r="A1" s="1" t="s">
        <v>8381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35">
      <c r="A2" t="s">
        <v>8406</v>
      </c>
      <c r="B2">
        <f>COUNTIFS(Kickstarter!D:D,"&lt; 1000",Kickstarter!F:F,"successful",Kickstarter!R:R,"plays")</f>
        <v>141</v>
      </c>
      <c r="C2">
        <f>COUNTIFS(Kickstarter!D:D,"&lt; 1000",Kickstarter!F:F,"failed",Kickstarter!R:R,"plays")</f>
        <v>45</v>
      </c>
      <c r="D2">
        <f>COUNTIFS(Kickstarter!D:D,"&lt; 1000",Kickstarter!F:F,"canceled",Kickstarter!R:R,"plays")</f>
        <v>0</v>
      </c>
      <c r="E2">
        <f>SUM(B2:D2)</f>
        <v>186</v>
      </c>
      <c r="F2" s="16">
        <f>(B2*100)/E2</f>
        <v>75.806451612903231</v>
      </c>
      <c r="G2" s="16">
        <f>(C2*100)/E2</f>
        <v>24.193548387096776</v>
      </c>
      <c r="H2" s="16">
        <f>(D2*100)/E2</f>
        <v>0</v>
      </c>
    </row>
    <row r="3" spans="1:8" x14ac:dyDescent="0.35">
      <c r="A3" t="s">
        <v>8407</v>
      </c>
      <c r="B3">
        <f>COUNTIFS(Kickstarter!D:D,"&gt;= 1000",Kickstarter!D:D,"&lt;= 4999",Kickstarter!F:F,"successful",Kickstarter!R:R,"plays")</f>
        <v>388</v>
      </c>
      <c r="C3">
        <f>COUNTIFS(Kickstarter!D:D,"&gt;= 1000",Kickstarter!D:D,"&lt;= 4999",Kickstarter!F:F,"failed",Kickstarter!R:R,"plays")</f>
        <v>146</v>
      </c>
      <c r="D3">
        <f>COUNTIFS(Kickstarter!D:D,"&gt;= 1000",Kickstarter!D:D,"&lt;= 4999",Kickstarter!F:F,"canceled",Kickstarter!R:R,"plays")</f>
        <v>0</v>
      </c>
      <c r="E3">
        <f t="shared" ref="E3:E13" si="0">SUM(B3:D3)</f>
        <v>534</v>
      </c>
      <c r="F3" s="16">
        <f t="shared" ref="F3:F13" si="1">(B3*100)/E3</f>
        <v>72.659176029962552</v>
      </c>
      <c r="G3" s="16">
        <f t="shared" ref="G3:G13" si="2">(C3*100)/E3</f>
        <v>27.340823970037452</v>
      </c>
      <c r="H3" s="16">
        <f t="shared" ref="H3:H13" si="3">(D3*100)/E3</f>
        <v>0</v>
      </c>
    </row>
    <row r="4" spans="1:8" x14ac:dyDescent="0.35">
      <c r="A4" t="s">
        <v>8408</v>
      </c>
      <c r="B4">
        <f>COUNTIFS(Kickstarter!D:D,"&gt;= 5000",Kickstarter!D:D,"&lt;= 9999",Kickstarter!F:F,"successful",Kickstarter!R:R,"plays")</f>
        <v>93</v>
      </c>
      <c r="C4">
        <f>COUNTIFS(Kickstarter!D:D,"&gt;= 5000",Kickstarter!D:D,"&lt;= 9999",Kickstarter!F:F,"failed",Kickstarter!R:R,"plays")</f>
        <v>76</v>
      </c>
      <c r="D4">
        <f>COUNTIFS(Kickstarter!D:D,"&gt;= 5000",Kickstarter!D:D,"&lt;= 9999",Kickstarter!F:F,"canceled",Kickstarter!R:R,"plays")</f>
        <v>0</v>
      </c>
      <c r="E4">
        <f t="shared" si="0"/>
        <v>169</v>
      </c>
      <c r="F4" s="16">
        <f t="shared" si="1"/>
        <v>55.029585798816569</v>
      </c>
      <c r="G4" s="16">
        <f t="shared" si="2"/>
        <v>44.970414201183431</v>
      </c>
      <c r="H4" s="16">
        <f t="shared" si="3"/>
        <v>0</v>
      </c>
    </row>
    <row r="5" spans="1:8" x14ac:dyDescent="0.35">
      <c r="A5" t="s">
        <v>8409</v>
      </c>
      <c r="B5">
        <f>COUNTIFS(Kickstarter!D:D,"&gt;= 10000",Kickstarter!D:D,"&lt;= 14999",Kickstarter!F:F,"successful",Kickstarter!R:R,"plays")</f>
        <v>39</v>
      </c>
      <c r="C5">
        <f>COUNTIFS(Kickstarter!D:D,"&gt;= 10000",Kickstarter!D:D,"&lt;= 14999",Kickstarter!F:F,"failed",Kickstarter!R:R,"plays")</f>
        <v>33</v>
      </c>
      <c r="D5">
        <f>COUNTIFS(Kickstarter!D:D,"&gt;= 10000",Kickstarter!D:D,"&lt;= 14999",Kickstarter!F:F,"canceled",Kickstarter!R:R,"plays")</f>
        <v>0</v>
      </c>
      <c r="E5">
        <f t="shared" si="0"/>
        <v>72</v>
      </c>
      <c r="F5" s="16">
        <f t="shared" si="1"/>
        <v>54.166666666666664</v>
      </c>
      <c r="G5" s="16">
        <f t="shared" si="2"/>
        <v>45.833333333333336</v>
      </c>
      <c r="H5" s="16">
        <f t="shared" si="3"/>
        <v>0</v>
      </c>
    </row>
    <row r="6" spans="1:8" x14ac:dyDescent="0.35">
      <c r="A6" t="s">
        <v>8410</v>
      </c>
      <c r="B6">
        <f>COUNTIFS(Kickstarter!D:D,"&gt;= 15000",Kickstarter!D:D,"&lt;= 19999",Kickstarter!F:F,"successful",Kickstarter!R:R,"plays")</f>
        <v>12</v>
      </c>
      <c r="C6">
        <f>COUNTIFS(Kickstarter!D:D,"&gt;= 15000",Kickstarter!D:D,"&lt;= 19999",Kickstarter!F:F,"failed",Kickstarter!R:R,"plays")</f>
        <v>12</v>
      </c>
      <c r="D6">
        <f>COUNTIFS(Kickstarter!D:D,"&gt;= 15000",Kickstarter!D:D,"&lt;= 19999",Kickstarter!F:F,"canceled",Kickstarter!R:R,"plays")</f>
        <v>0</v>
      </c>
      <c r="E6">
        <f t="shared" si="0"/>
        <v>24</v>
      </c>
      <c r="F6" s="16">
        <f t="shared" si="1"/>
        <v>50</v>
      </c>
      <c r="G6" s="16">
        <f t="shared" si="2"/>
        <v>50</v>
      </c>
      <c r="H6" s="16">
        <f t="shared" si="3"/>
        <v>0</v>
      </c>
    </row>
    <row r="7" spans="1:8" x14ac:dyDescent="0.35">
      <c r="A7" t="s">
        <v>8411</v>
      </c>
      <c r="B7">
        <f>COUNTIFS(Kickstarter!D:D,"&gt;= 20000",Kickstarter!D:D,"&lt;= 24999",Kickstarter!F:F,"successful",Kickstarter!R:R,"plays")</f>
        <v>9</v>
      </c>
      <c r="C7">
        <f>COUNTIFS(Kickstarter!D:D,"&gt;= 20000",Kickstarter!D:D,"&lt;= 24999",Kickstarter!F:F,"failed",Kickstarter!R:R,"plays")</f>
        <v>11</v>
      </c>
      <c r="D7">
        <f>COUNTIFS(Kickstarter!D:D,"&gt;= 20000",Kickstarter!D:D,"&lt;= 24999",Kickstarter!F:F,"canceled",Kickstarter!R:R,"plays")</f>
        <v>0</v>
      </c>
      <c r="E7">
        <f t="shared" si="0"/>
        <v>20</v>
      </c>
      <c r="F7" s="16">
        <f t="shared" si="1"/>
        <v>45</v>
      </c>
      <c r="G7" s="16">
        <f t="shared" si="2"/>
        <v>55</v>
      </c>
      <c r="H7" s="16">
        <f t="shared" si="3"/>
        <v>0</v>
      </c>
    </row>
    <row r="8" spans="1:8" x14ac:dyDescent="0.35">
      <c r="A8" t="s">
        <v>8412</v>
      </c>
      <c r="B8">
        <f>COUNTIFS(Kickstarter!D:D,"&gt;= 25000",Kickstarter!D:D,"&lt;= 29999",Kickstarter!F:F,"successful",Kickstarter!R:R,"plays")</f>
        <v>1</v>
      </c>
      <c r="C8">
        <f>COUNTIFS(Kickstarter!D:D,"&gt;= 25000",Kickstarter!D:D,"&lt;= 29999",Kickstarter!F:F,"failed",Kickstarter!R:R,"plays")</f>
        <v>4</v>
      </c>
      <c r="D8">
        <f>COUNTIFS(Kickstarter!D:D,"&gt;= 25000",Kickstarter!D:D,"&lt;= 29999",Kickstarter!F:F,"canceled",Kickstarter!R:R,"plays")</f>
        <v>0</v>
      </c>
      <c r="E8">
        <f t="shared" si="0"/>
        <v>5</v>
      </c>
      <c r="F8" s="16">
        <f t="shared" si="1"/>
        <v>20</v>
      </c>
      <c r="G8" s="16">
        <f t="shared" si="2"/>
        <v>80</v>
      </c>
      <c r="H8" s="16">
        <f t="shared" si="3"/>
        <v>0</v>
      </c>
    </row>
    <row r="9" spans="1:8" x14ac:dyDescent="0.35">
      <c r="A9" t="s">
        <v>8413</v>
      </c>
      <c r="B9">
        <f>COUNTIFS(Kickstarter!D:D,"&gt;= 30000",Kickstarter!D:D,"&lt;= 34999",Kickstarter!F:F,"successful",Kickstarter!R:R,"plays")</f>
        <v>3</v>
      </c>
      <c r="C9">
        <f>COUNTIFS(Kickstarter!D:D,"&gt;= 30000",Kickstarter!D:D,"&lt;= 34999",Kickstarter!F:F,"failed",Kickstarter!R:R,"plays")</f>
        <v>8</v>
      </c>
      <c r="D9">
        <f>COUNTIFS(Kickstarter!D:D,"&gt;= 30000",Kickstarter!D:D,"&lt;= 34999",Kickstarter!F:F,"canceled",Kickstarter!R:R,"plays")</f>
        <v>0</v>
      </c>
      <c r="E9">
        <f t="shared" si="0"/>
        <v>11</v>
      </c>
      <c r="F9" s="16">
        <f t="shared" si="1"/>
        <v>27.272727272727273</v>
      </c>
      <c r="G9" s="16">
        <f t="shared" si="2"/>
        <v>72.727272727272734</v>
      </c>
      <c r="H9" s="16">
        <f t="shared" si="3"/>
        <v>0</v>
      </c>
    </row>
    <row r="10" spans="1:8" x14ac:dyDescent="0.35">
      <c r="A10" t="s">
        <v>8414</v>
      </c>
      <c r="B10">
        <f>COUNTIFS(Kickstarter!D:D,"&gt;= 35000",Kickstarter!D:D,"&lt;= 39999",Kickstarter!F:F,"successful",Kickstarter!R:R,"plays")</f>
        <v>4</v>
      </c>
      <c r="C10">
        <f>COUNTIFS(Kickstarter!D:D,"&gt;= 35000",Kickstarter!D:D,"&lt;= 39999",Kickstarter!F:F,"failed",Kickstarter!R:R,"plays")</f>
        <v>2</v>
      </c>
      <c r="D10">
        <f>COUNTIFS(Kickstarter!D:D,"&gt;= 35000",Kickstarter!D:D,"&lt;= 39999",Kickstarter!F:F,"canceled",Kickstarter!R:R,"plays")</f>
        <v>0</v>
      </c>
      <c r="E10">
        <f t="shared" si="0"/>
        <v>6</v>
      </c>
      <c r="F10" s="16">
        <f t="shared" si="1"/>
        <v>66.666666666666671</v>
      </c>
      <c r="G10" s="16">
        <f t="shared" si="2"/>
        <v>33.333333333333336</v>
      </c>
      <c r="H10" s="16">
        <f t="shared" si="3"/>
        <v>0</v>
      </c>
    </row>
    <row r="11" spans="1:8" x14ac:dyDescent="0.35">
      <c r="A11" t="s">
        <v>8415</v>
      </c>
      <c r="B11">
        <f>COUNTIFS(Kickstarter!D:D,"&gt;= 40000",Kickstarter!D:D,"&lt;= 44999",Kickstarter!F:F,"successful",Kickstarter!R:R,"plays")</f>
        <v>2</v>
      </c>
      <c r="C11">
        <f>COUNTIFS(Kickstarter!D:D,"&gt;= 40000",Kickstarter!D:D,"&lt;= 44999",Kickstarter!F:F,"failed",Kickstarter!R:R,"plays")</f>
        <v>1</v>
      </c>
      <c r="D11">
        <f>COUNTIFS(Kickstarter!D:D,"&gt;= 40000",Kickstarter!D:D,"&lt;= 44999",Kickstarter!F:F,"canceled",Kickstarter!R:R,"plays")</f>
        <v>0</v>
      </c>
      <c r="E11">
        <f t="shared" si="0"/>
        <v>3</v>
      </c>
      <c r="F11" s="16">
        <f t="shared" si="1"/>
        <v>66.666666666666671</v>
      </c>
      <c r="G11" s="16">
        <f t="shared" si="2"/>
        <v>33.333333333333336</v>
      </c>
      <c r="H11" s="16">
        <f t="shared" si="3"/>
        <v>0</v>
      </c>
    </row>
    <row r="12" spans="1:8" x14ac:dyDescent="0.35">
      <c r="A12" t="s">
        <v>8416</v>
      </c>
      <c r="B12">
        <f>COUNTIFS(Kickstarter!D:D,"&gt;= 45000",Kickstarter!D:D,"&lt;= 49999",Kickstarter!F:F,"successful",Kickstarter!R:R,"plays")</f>
        <v>0</v>
      </c>
      <c r="C12">
        <f>COUNTIFS(Kickstarter!D:D,"&gt;= 45000",Kickstarter!D:D,"&lt;= 49999",Kickstarter!F:F,"failed",Kickstarter!R:R,"plays")</f>
        <v>1</v>
      </c>
      <c r="D12">
        <f>COUNTIFS(Kickstarter!D:D,"&gt;= 45000",Kickstarter!D:D,"&lt;= 49999",Kickstarter!F:F,"canceled",Kickstarter!R:R,"plays")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100</v>
      </c>
      <c r="H12" s="16">
        <f t="shared" si="3"/>
        <v>0</v>
      </c>
    </row>
    <row r="13" spans="1:8" x14ac:dyDescent="0.35">
      <c r="A13" t="s">
        <v>8417</v>
      </c>
      <c r="B13">
        <f>COUNTIFS(Kickstarter!D:D,"&gt; 50000",Kickstarter!F:F,"successful",Kickstarter!R:R,"plays")</f>
        <v>2</v>
      </c>
      <c r="C13">
        <f>COUNTIFS(Kickstarter!D:D,"&gt; 50000",Kickstarter!F:F,"failed",Kickstarter!R:R,"plays")</f>
        <v>10</v>
      </c>
      <c r="D13">
        <f>COUNTIFS(Kickstarter!D:D,"&gt; 50000",Kickstarter!F:F,"canceled",Kickstarter!R:R,"plays")</f>
        <v>0</v>
      </c>
      <c r="E13">
        <f t="shared" si="0"/>
        <v>12</v>
      </c>
      <c r="F13" s="16">
        <f t="shared" si="1"/>
        <v>16.666666666666668</v>
      </c>
      <c r="G13" s="16">
        <f t="shared" si="2"/>
        <v>83.333333333333329</v>
      </c>
      <c r="H13" s="16">
        <f t="shared" si="3"/>
        <v>0</v>
      </c>
    </row>
  </sheetData>
  <conditionalFormatting sqref="A1:H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Gráficos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Graph1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Ortega Segura</cp:lastModifiedBy>
  <dcterms:created xsi:type="dcterms:W3CDTF">2017-04-20T15:17:24Z</dcterms:created>
  <dcterms:modified xsi:type="dcterms:W3CDTF">2021-09-26T23:18:32Z</dcterms:modified>
</cp:coreProperties>
</file>