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alcChain.xml" ContentType="application/vnd.openxmlformats-officedocument.spreadsheetml.calcChain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23"/>
  <workbookPr/>
  <mc:AlternateContent xmlns:mc="http://schemas.openxmlformats.org/markup-compatibility/2006">
    <mc:Choice Requires="x15">
      <x15ac:absPath xmlns:x15ac="http://schemas.microsoft.com/office/spreadsheetml/2010/11/ac" url="https://d.docs.live.net/0a9e17010944a1d2/Documents/"/>
    </mc:Choice>
  </mc:AlternateContent>
  <xr:revisionPtr revIDLastSave="0" documentId="8_{5665B638-4484-4BA2-895B-493D2F5DEA37}" xr6:coauthVersionLast="47" xr6:coauthVersionMax="47" xr10:uidLastSave="{00000000-0000-0000-0000-000000000000}"/>
  <bookViews>
    <workbookView xWindow="4440" yWindow="880" windowWidth="31560" windowHeight="21100" tabRatio="500" xr2:uid="{00000000-000D-0000-FFFF-FFFF00000000}"/>
  </bookViews>
  <sheets>
    <sheet name="Sheet1" sheetId="1" r:id="rId1"/>
    <sheet name="Sheet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E11" i="1"/>
  <c r="E12" i="1"/>
  <c r="E13" i="1"/>
  <c r="E14" i="1"/>
  <c r="E10" i="1"/>
  <c r="C11" i="1"/>
  <c r="C12" i="1"/>
  <c r="C13" i="1"/>
  <c r="C14" i="1"/>
  <c r="C10" i="1"/>
  <c r="K52" i="1"/>
  <c r="I52" i="1"/>
  <c r="G52" i="1"/>
  <c r="E52" i="1"/>
  <c r="B52" i="1"/>
  <c r="C52" i="1" s="1"/>
  <c r="C55" i="1"/>
  <c r="B55" i="1"/>
  <c r="D45" i="1"/>
  <c r="D46" i="1"/>
  <c r="D47" i="1"/>
  <c r="D48" i="1"/>
  <c r="D49" i="1"/>
  <c r="I33" i="1"/>
  <c r="G33" i="1"/>
  <c r="E33" i="1"/>
  <c r="C33" i="1"/>
  <c r="B36" i="1"/>
  <c r="C36" i="1"/>
  <c r="D26" i="1"/>
  <c r="D27" i="1"/>
  <c r="D28" i="1"/>
  <c r="D29" i="1"/>
  <c r="D30" i="1"/>
  <c r="F17" i="1"/>
  <c r="B17" i="1"/>
  <c r="D17" i="1"/>
  <c r="D55" i="1" l="1"/>
  <c r="D36" i="1"/>
  <c r="C17" i="1"/>
  <c r="E17" i="1"/>
  <c r="G17" i="1"/>
</calcChain>
</file>

<file path=xl/sharedStrings.xml><?xml version="1.0" encoding="utf-8"?>
<sst xmlns="http://schemas.openxmlformats.org/spreadsheetml/2006/main" count="80" uniqueCount="53">
  <si>
    <t>Moteur</t>
  </si>
  <si>
    <t>Travail (hPa.m3)</t>
  </si>
  <si>
    <t>Travail (Joules) (W)</t>
  </si>
  <si>
    <t>Temps d'un cycle (S)</t>
  </si>
  <si>
    <t>Quantité de chaleur chaude (Joules) (Qc)</t>
  </si>
  <si>
    <t>Température Chaude (°C)</t>
  </si>
  <si>
    <t>Température Chaude (°K)</t>
  </si>
  <si>
    <t>Température Froide (°C)</t>
  </si>
  <si>
    <t>Température Froide (°K)</t>
  </si>
  <si>
    <t>Travail moyen (hPa.m3)</t>
  </si>
  <si>
    <t>Travail moyen (Joules) (W)</t>
  </si>
  <si>
    <t>Température Chaude Moyenne (°C)</t>
  </si>
  <si>
    <t>Température Chaude Moyenne (°K)</t>
  </si>
  <si>
    <t>Température Froide Moyenne (°C)</t>
  </si>
  <si>
    <t>Température Froide Moyenne (°K)</t>
  </si>
  <si>
    <t>Efficacité</t>
  </si>
  <si>
    <t>Efficacité réversible</t>
  </si>
  <si>
    <t>Efficacité irréversible</t>
  </si>
  <si>
    <t>Rendement (%)</t>
  </si>
  <si>
    <t>PAC</t>
  </si>
  <si>
    <t>Quantité de chaleur (Joules) (Q)</t>
  </si>
  <si>
    <t>Temps d'un cycle (s)</t>
  </si>
  <si>
    <t>Température moyenne (°C)</t>
  </si>
  <si>
    <t>Température moyenne (°K)</t>
  </si>
  <si>
    <t>Température froide (°C)</t>
  </si>
  <si>
    <t>Température froide (°K)</t>
  </si>
  <si>
    <t>Température début (°C)</t>
  </si>
  <si>
    <t>Température début (°K)</t>
  </si>
  <si>
    <t>Température Fin (°C)</t>
  </si>
  <si>
    <t>Température Fin (°K)</t>
  </si>
  <si>
    <t>Quantité de chaleur moyenne (Joules) (Q)</t>
  </si>
  <si>
    <t>Frigo</t>
  </si>
  <si>
    <t>Température chaude (°C)</t>
  </si>
  <si>
    <t>Température chaude (°K)</t>
  </si>
  <si>
    <t>Température fin (°C)</t>
  </si>
  <si>
    <t>Température fin (°K)</t>
  </si>
  <si>
    <t>Travail moyen (hPA.m3)</t>
  </si>
  <si>
    <t>Je t'aime</t>
  </si>
  <si>
    <t>Désolé</t>
  </si>
  <si>
    <t>Je voulais pas</t>
  </si>
  <si>
    <t>J'suis un peu couillon tu sais</t>
  </si>
  <si>
    <t>Viens me faire un calin</t>
  </si>
  <si>
    <t>&lt;3</t>
  </si>
  <si>
    <t>Réversible</t>
  </si>
  <si>
    <t>Irréversible</t>
  </si>
  <si>
    <t>Quantité de chaleur</t>
  </si>
  <si>
    <t>t/cycle (s)</t>
  </si>
  <si>
    <t>W moy</t>
  </si>
  <si>
    <t>Q moy</t>
  </si>
  <si>
    <t>T froide</t>
  </si>
  <si>
    <t>T chaude</t>
  </si>
  <si>
    <t>T départ</t>
  </si>
  <si>
    <t>T fin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</si>
</sst>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0"/>
      <name val="Arial"/>
      <family val="2"/>
    </font>
    <font>
      <b/>
      <sz val="10"/>
      <color theme="0"/>
      <name val="Arial"/>
      <family val="2"/>
    </font>
    <font>
      <sz val="10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7"/>
        <bgColor theme="7"/>
      </patternFill>
    </fill>
    <fill>
      <patternFill patternType="solid">
        <fgColor theme="7" tint="0.59999389629810485"/>
        <bgColor theme="7" tint="0.59999389629810485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</fills>
  <borders count="17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0" xfId="0" applyBorder="1" applyAlignment="1"/>
    <xf numFmtId="0" fontId="0" fillId="0" borderId="10" xfId="0" applyBorder="1" applyAlignment="1">
      <alignment horizontal="center"/>
    </xf>
    <xf numFmtId="0" fontId="1" fillId="5" borderId="0" xfId="0" applyFont="1" applyFill="1" applyBorder="1" applyAlignment="1">
      <alignment horizontal="center"/>
    </xf>
    <xf numFmtId="0" fontId="2" fillId="6" borderId="0" xfId="0" applyFont="1" applyFill="1" applyBorder="1" applyAlignment="1">
      <alignment horizontal="center"/>
    </xf>
    <xf numFmtId="0" fontId="0" fillId="0" borderId="0" xfId="0" applyBorder="1"/>
    <xf numFmtId="0" fontId="1" fillId="3" borderId="0" xfId="0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0" fillId="0" borderId="10" xfId="0" applyBorder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9" fontId="0" fillId="0" borderId="0" xfId="0" applyNumberFormat="1" applyBorder="1" applyAlignment="1">
      <alignment horizontal="center"/>
    </xf>
  </cellXfs>
  <cellStyles count="1">
    <cellStyle name="Normal" xfId="0" builtinId="0"/>
  </cellStyles>
  <dxfs count="105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0"/>
        </right>
        <top style="thin">
          <color theme="0"/>
        </top>
        <bottom style="thin">
          <color theme="0"/>
        </bottom>
      </border>
    </dxf>
    <dxf>
      <border outline="0">
        <top style="thin">
          <color theme="0"/>
        </top>
      </border>
    </dxf>
    <dxf>
      <border outline="0">
        <bottom style="thick">
          <color theme="0"/>
        </bottom>
      </border>
    </dxf>
    <dxf>
      <border outline="0">
        <left style="thin">
          <color theme="0"/>
        </left>
      </border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solid">
          <fgColor theme="5"/>
          <bgColor theme="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theme="4" tint="0.59999389629810485"/>
          <bgColor theme="4" tint="0.5999938962981048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theme="4" tint="0.59999389629810485"/>
          <bgColor theme="4" tint="0.5999938962981048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theme="4" tint="0.59999389629810485"/>
          <bgColor theme="4" tint="0.5999938962981048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theme="4" tint="0.59999389629810485"/>
          <bgColor theme="4" tint="0.5999938962981048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theme="4" tint="0.59999389629810485"/>
          <bgColor theme="4" tint="0.59999389629810485"/>
        </patternFill>
      </fill>
      <alignment horizontal="center" vertical="bottom" textRotation="0" wrapText="0" indent="0" justifyLastLine="0" shrinkToFit="0" readingOrder="0"/>
    </dxf>
    <dxf>
      <font>
        <color theme="1"/>
      </font>
      <fill>
        <patternFill patternType="solid">
          <fgColor theme="4" tint="0.59999389629810485"/>
          <bgColor theme="4" tint="0.59999389629810485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theme="7" tint="0.59999389629810485"/>
          <bgColor theme="7" tint="0.5999938962981048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theme="7" tint="0.59999389629810485"/>
          <bgColor theme="7" tint="0.5999938962981048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theme="7" tint="0.59999389629810485"/>
          <bgColor theme="7" tint="0.59999389629810485"/>
        </patternFill>
      </fill>
      <alignment horizontal="center" vertical="bottom" textRotation="0" wrapText="0" indent="0" justifyLastLine="0" shrinkToFit="0" readingOrder="0"/>
    </dxf>
    <dxf>
      <border outline="0">
        <top style="thin">
          <color theme="0"/>
        </top>
      </border>
    </dxf>
    <dxf>
      <border outline="0">
        <bottom style="thick">
          <color theme="0"/>
        </bottom>
      </border>
    </dxf>
    <dxf>
      <border outline="0">
        <left style="thin">
          <color indexed="64"/>
        </left>
        <right style="thin">
          <color theme="0"/>
        </right>
        <bottom style="thin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solid">
          <fgColor theme="7"/>
          <bgColor theme="7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070E6CD-8FE6-C346-A2F8-6AD8E3B9C076}" name="Table1" displayName="Table1" ref="B2:E7" totalsRowShown="0" headerRowDxfId="104" dataDxfId="103">
  <autoFilter ref="B2:E7" xr:uid="{6070E6CD-8FE6-C346-A2F8-6AD8E3B9C076}"/>
  <tableColumns count="4">
    <tableColumn id="1" xr3:uid="{CB506267-B63A-F847-8C92-712F3C782249}" name="Travail (hPa.m3)" dataDxfId="102"/>
    <tableColumn id="7" xr3:uid="{064450B0-3897-9640-A205-AB9CD4A2E69F}" name="Travail (Joules) (W)" dataDxfId="101">
      <calculatedColumnFormula>Table1[[#This Row],[Travail (hPa.m3)]]*100</calculatedColumnFormula>
    </tableColumn>
    <tableColumn id="2" xr3:uid="{367DE098-697B-CC41-AC1F-7D6F8D17600A}" name="Temps d'un cycle (S)" dataDxfId="100"/>
    <tableColumn id="9" xr3:uid="{E48144F2-A014-F145-9EA8-D229CC73C4BF}" name="Quantité de chaleur chaude (Joules) (Qc)" dataDxfId="99"/>
  </tableColumns>
  <tableStyleInfo name="TableStyleMedium10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94EB931B-201F-2A4A-B3E6-B3BD44B9D4C9}" name="Table12" displayName="Table12" ref="B57:E58" totalsRowShown="0" headerRowDxfId="35" dataDxfId="34">
  <autoFilter ref="B57:E58" xr:uid="{94EB931B-201F-2A4A-B3E6-B3BD44B9D4C9}"/>
  <tableColumns count="4">
    <tableColumn id="1" xr3:uid="{B797DECB-87A3-6248-9C48-0A3EF42C341C}" name="Efficacité" dataDxfId="33"/>
    <tableColumn id="2" xr3:uid="{F55998B6-B09E-134D-8342-6BA2FED498B3}" name="Efficacité réversible" dataDxfId="32"/>
    <tableColumn id="3" xr3:uid="{2BC51A17-441D-FD44-9617-1D4DB6A239B9}" name="Efficacité irréversible" dataDxfId="31"/>
    <tableColumn id="6" xr3:uid="{C216EBA4-5A1C-4678-B265-14AEC16958CF}" name="Rendement (%)" dataDxfId="30"/>
  </tableColumns>
  <tableStyleInfo name="TableStyleMedium9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BBA09DFA-6D25-0441-8B14-A1A5BDB39837}" name="Table14" displayName="Table14" ref="B19:E20" totalsRowShown="0" headerRowDxfId="29" dataDxfId="28">
  <autoFilter ref="B19:E20" xr:uid="{BBA09DFA-6D25-0441-8B14-A1A5BDB39837}"/>
  <tableColumns count="4">
    <tableColumn id="1" xr3:uid="{E247DF5E-B712-EC4C-A7A7-BA81A06D8DB2}" name="Efficacité" dataDxfId="27"/>
    <tableColumn id="2" xr3:uid="{79354810-C143-C04B-8A3D-696C6F460CC6}" name="Efficacité réversible" dataDxfId="26"/>
    <tableColumn id="3" xr3:uid="{7B357D23-7EC0-644C-BDAD-1799D7297AA2}" name="Efficacité irréversible" dataDxfId="25"/>
    <tableColumn id="5" xr3:uid="{F7C9FA98-D268-4AAA-B7AA-F83661806F8E}" name="Rendement (%)" dataDxfId="24"/>
  </tableColumns>
  <tableStyleInfo name="TableStyleMedium10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FF7368DF-100C-444B-ABFF-E42E2CFDBBAE}" name="Table15" displayName="Table15" ref="B61:D62" totalsRowShown="0" headerRowDxfId="23" dataDxfId="22">
  <autoFilter ref="B61:D62" xr:uid="{FF7368DF-100C-444B-ABFF-E42E2CFDBBAE}"/>
  <tableColumns count="3">
    <tableColumn id="1" xr3:uid="{EDA22898-16C2-5F46-8C84-E816D95CB4AD}" name="Je t'aime" dataDxfId="21"/>
    <tableColumn id="2" xr3:uid="{0860E054-D60E-894A-866D-6EDBCFACCAC3}" name="Désolé" dataDxfId="20"/>
    <tableColumn id="3" xr3:uid="{8D49F7E4-296F-DF44-8182-BDC9BC543014}" name="Je voulais pas" dataDxfId="19"/>
  </tableColumns>
  <tableStyleInfo name="TableStyleMedium13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7838A9E2-4A56-3B43-A3F9-D682A3D4C021}" name="Table13" displayName="Table13" ref="B38:E39" totalsRowShown="0" headerRowDxfId="18" dataDxfId="17">
  <autoFilter ref="B38:E39" xr:uid="{7838A9E2-4A56-3B43-A3F9-D682A3D4C021}"/>
  <tableColumns count="4">
    <tableColumn id="1" xr3:uid="{2B34FD30-3358-5C4D-983E-0B0AF3678BDE}" name="Efficacité" dataDxfId="16"/>
    <tableColumn id="2" xr3:uid="{2F7F0ED9-5D6B-5048-AE0D-9925325DE006}" name="Efficacité réversible" dataDxfId="15"/>
    <tableColumn id="3" xr3:uid="{25951088-81DF-B449-AFAB-E6788AC9B6DB}" name="Efficacité irréversible" dataDxfId="14"/>
    <tableColumn id="6" xr3:uid="{23CD8C5B-94D7-4F80-A6F0-BA623302FBC6}" name="Rendement (%)" dataDxfId="13"/>
  </tableColumns>
  <tableStyleInfo name="TableStyleMedium1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038B6E2-72D6-1641-9B7D-FAC20DC5CA07}" name="Table5" displayName="Table5" ref="L24:P29" totalsRowShown="0" headerRowDxfId="12" dataDxfId="11">
  <autoFilter ref="L24:P29" xr:uid="{F038B6E2-72D6-1641-9B7D-FAC20DC5CA07}"/>
  <tableColumns count="5">
    <tableColumn id="1" xr3:uid="{D779D374-C65A-8B42-AEBB-C0AB245F6BDE}" name="Quantité de chaleur" dataDxfId="10"/>
    <tableColumn id="2" xr3:uid="{EDF69031-D48E-1E4E-8B92-7DCC2D836EA7}" name="Travail (hPa.m3)" dataDxfId="9"/>
    <tableColumn id="3" xr3:uid="{3DA5C80B-A47D-A64F-B1E4-42220B0A2513}" name="t/cycle (s)" dataDxfId="8"/>
    <tableColumn id="4" xr3:uid="{DEEE3BB9-25B3-F54F-AF2A-9EF6A7B1E698}" name="W moy" dataDxfId="7"/>
    <tableColumn id="5" xr3:uid="{E07563AD-F2BD-2749-A743-4A643ED81502}" name="Q moy" dataDxfId="6"/>
  </tableColumns>
  <tableStyleInfo name="TableStyleMedium14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3FEB3F2-906A-274A-BC1F-727127C9850D}" name="Table6" displayName="Table6" ref="K31:N32" totalsRowShown="0" headerRowDxfId="5" dataDxfId="4">
  <autoFilter ref="K31:N32" xr:uid="{D3FEB3F2-906A-274A-BC1F-727127C9850D}"/>
  <tableColumns count="4">
    <tableColumn id="1" xr3:uid="{A139E76B-F093-C64F-A05B-45755B1C1040}" name="T froide" dataDxfId="3"/>
    <tableColumn id="2" xr3:uid="{E0C6DAC9-1B84-7E4A-BD1F-362C6D9F749B}" name="T chaude" dataDxfId="2"/>
    <tableColumn id="3" xr3:uid="{2CFACF20-385A-1E45-8DAD-60DCEF41D690}" name="T départ" dataDxfId="1"/>
    <tableColumn id="4" xr3:uid="{CED08745-1073-6A46-AB0F-267E12F387C0}" name="T fin" dataDxfId="0"/>
  </tableColumns>
  <tableStyleInfo name="TableStyleMedium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B72929E-659C-DC4E-BFE1-2F6DC5235A61}" name="Table2" displayName="Table2" ref="B16:G17" totalsRowShown="0" headerRowDxfId="98" dataDxfId="97">
  <autoFilter ref="B16:G17" xr:uid="{7B72929E-659C-DC4E-BFE1-2F6DC5235A61}"/>
  <tableColumns count="6">
    <tableColumn id="1" xr3:uid="{5A0B5A67-1A5D-7C43-8B10-8ACBB0819826}" name="Travail moyen (hPa.m3)" dataDxfId="96">
      <calculatedColumnFormula>(B3+B4+B5+B6+B7)/5</calculatedColumnFormula>
    </tableColumn>
    <tableColumn id="6" xr3:uid="{347C9681-8029-214F-B587-AF371CD476A7}" name="Travail moyen (Joules) (W)" dataDxfId="95">
      <calculatedColumnFormula>(C3+C4+C5+C6+C7)/5</calculatedColumnFormula>
    </tableColumn>
    <tableColumn id="2" xr3:uid="{853CC091-4D24-A54B-97A1-D8A9049037AE}" name="Température Chaude Moyenne (°C)" dataDxfId="94">
      <calculatedColumnFormula>(B10+B11+B12+B13+B14)/5</calculatedColumnFormula>
    </tableColumn>
    <tableColumn id="4" xr3:uid="{EBA1C044-33CF-114D-BB38-E7FE1C1CE8D8}" name="Température Chaude Moyenne (°K)" dataDxfId="93">
      <calculatedColumnFormula>(C10+C11+C12+C13+C14)/5</calculatedColumnFormula>
    </tableColumn>
    <tableColumn id="3" xr3:uid="{0FC20A24-7C3F-F641-8D57-94484FC96403}" name="Température Froide Moyenne (°C)" dataDxfId="92">
      <calculatedColumnFormula>(D10+D11+D12+D14+D13)/5</calculatedColumnFormula>
    </tableColumn>
    <tableColumn id="5" xr3:uid="{BAA5BDD9-B89F-6B45-BBE4-460DC0ADE428}" name="Température Froide Moyenne (°K)" dataDxfId="91">
      <calculatedColumnFormula>(E10+E11+E12+E13+E14)/5</calculatedColumnFormula>
    </tableColumn>
  </tableColumns>
  <tableStyleInfo name="TableStyleMedium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9F59AE6-9AE5-6740-8324-22AE7C773E2B}" name="Table3" displayName="Table3" ref="B25:E30" totalsRowShown="0" headerRowDxfId="90" dataDxfId="89">
  <autoFilter ref="B25:E30" xr:uid="{19F59AE6-9AE5-6740-8324-22AE7C773E2B}"/>
  <tableColumns count="4">
    <tableColumn id="1" xr3:uid="{AFE7EB72-E8BA-DE48-83CE-AF10670FEB18}" name="Quantité de chaleur (Joules) (Q)" dataDxfId="88"/>
    <tableColumn id="2" xr3:uid="{21ACCE8C-851F-6D4A-AAC6-453143E893AE}" name="Travail (hPa.m3)" dataDxfId="87"/>
    <tableColumn id="3" xr3:uid="{AD1D0B50-9DBF-4345-9703-D957C1B8FAF8}" name="Travail (Joules) (W)" dataDxfId="86">
      <calculatedColumnFormula>Table3[[#This Row],[Travail (hPa.m3)]]*100</calculatedColumnFormula>
    </tableColumn>
    <tableColumn id="4" xr3:uid="{2AF57780-1358-1A42-8B41-2A4DD1A56FFF}" name="Temps d'un cycle (s)" dataDxfId="85"/>
  </tableColumns>
  <tableStyleInfo name="TableStyleMedium1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B9B7FAD-1FBB-CF43-B825-4363B8460A86}" name="Table4" displayName="Table4" ref="B32:I33" totalsRowShown="0" headerRowDxfId="84" dataDxfId="83">
  <autoFilter ref="B32:I33" xr:uid="{AB9B7FAD-1FBB-CF43-B825-4363B8460A86}"/>
  <tableColumns count="8">
    <tableColumn id="1" xr3:uid="{9FED7438-F581-E440-B75F-E9298815B2EA}" name="Température moyenne (°C)" dataDxfId="82"/>
    <tableColumn id="6" xr3:uid="{53955839-09AA-7E4D-9F53-845874FD436C}" name="Température moyenne (°K)" dataDxfId="81">
      <calculatedColumnFormula>Table4[[#This Row],[Température moyenne (°C)]]+273.15</calculatedColumnFormula>
    </tableColumn>
    <tableColumn id="2" xr3:uid="{F0FA02E8-CDA2-994D-B128-26A5572B2563}" name="Température froide (°C)" dataDxfId="80"/>
    <tableColumn id="7" xr3:uid="{161695E9-18BA-7A45-948A-D0C44EEC6ABB}" name="Température froide (°K)" dataDxfId="79">
      <calculatedColumnFormula>Table4[[#This Row],[Température froide (°C)]]+273.15</calculatedColumnFormula>
    </tableColumn>
    <tableColumn id="3" xr3:uid="{2ABB6A31-067B-ED4A-96F0-286AE60B2B5E}" name="Température début (°C)" dataDxfId="78"/>
    <tableColumn id="8" xr3:uid="{2D2E4691-0F22-2548-BACA-19E753F2585E}" name="Température début (°K)" dataDxfId="77">
      <calculatedColumnFormula>Table4[[#This Row],[Température début (°C)]]+273.15</calculatedColumnFormula>
    </tableColumn>
    <tableColumn id="4" xr3:uid="{A4488462-7AB9-6743-A821-1F35BE281CA2}" name="Température Fin (°C)" dataDxfId="76"/>
    <tableColumn id="9" xr3:uid="{922A1056-9FFD-2F4E-A6E2-F30C1C9EF90A}" name="Température Fin (°K)" dataDxfId="75">
      <calculatedColumnFormula>Table4[[#This Row],[Température Fin (°C)]]+273.15</calculatedColumnFormula>
    </tableColumn>
  </tableColumns>
  <tableStyleInfo name="TableStyleMedium1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EA0644A-F008-0B4F-8D45-D8BC5C7E9207}" name="Table7" displayName="Table7" ref="B35:D36" totalsRowShown="0" headerRowDxfId="74" headerRowBorderDxfId="72" tableBorderDxfId="73" totalsRowBorderDxfId="71">
  <autoFilter ref="B35:D36" xr:uid="{7EA0644A-F008-0B4F-8D45-D8BC5C7E9207}"/>
  <tableColumns count="3">
    <tableColumn id="1" xr3:uid="{BB5F7D2A-871D-BE4A-9E7F-531635B50687}" name="Quantité de chaleur moyenne (Joules) (Q)" dataDxfId="70">
      <calculatedColumnFormula>(B26+B27+B28+B29+B30)/5</calculatedColumnFormula>
    </tableColumn>
    <tableColumn id="2" xr3:uid="{8D279166-BA27-E748-9AD0-5867D4588ED8}" name="Travail moyen (hPa.m3)" dataDxfId="69">
      <calculatedColumnFormula>(C26+C27+C28+C29+C30)/5</calculatedColumnFormula>
    </tableColumn>
    <tableColumn id="3" xr3:uid="{EE7BC62E-52F2-DD47-99D5-47E720CA990B}" name="Travail moyen (Joules) (W)" dataDxfId="68">
      <calculatedColumnFormula>(D26+D27+D28+D29+D30)/5</calculatedColumnFormula>
    </tableColumn>
  </tableColumns>
  <tableStyleInfo name="TableStyleMedium1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D085D4C-4B64-0241-BAB7-F92FFBD06754}" name="Table59" displayName="Table59" ref="B44:E49" totalsRowShown="0" headerRowDxfId="67" dataDxfId="66">
  <autoFilter ref="B44:E49" xr:uid="{CD085D4C-4B64-0241-BAB7-F92FFBD06754}"/>
  <tableColumns count="4">
    <tableColumn id="1" xr3:uid="{FB432AE7-E9B1-D04B-AF16-73B730BBB822}" name="Quantité de chaleur (Joules) (Q)" dataDxfId="65"/>
    <tableColumn id="2" xr3:uid="{BEAAFB82-2CC1-AB4B-A7CB-28EC1B768F2D}" name="Travail (hPa.m3)" dataDxfId="64"/>
    <tableColumn id="3" xr3:uid="{66C7711F-FE4D-7744-BBE0-CC82C25843D5}" name="Travail (Joules) (W)" dataDxfId="63">
      <calculatedColumnFormula>Table59[[#This Row],[Travail (hPa.m3)]]*100</calculatedColumnFormula>
    </tableColumn>
    <tableColumn id="4" xr3:uid="{9ACD4A0B-8D4D-4542-9394-7DC9011F5E32}" name="Temps d'un cycle (s)" dataDxfId="62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D92F4A73-3272-8948-A15D-17164A6C5ADB}" name="Table610" displayName="Table610" ref="B51:K52" totalsRowShown="0" headerRowDxfId="61" dataDxfId="60">
  <autoFilter ref="B51:K52" xr:uid="{D92F4A73-3272-8948-A15D-17164A6C5ADB}"/>
  <tableColumns count="10">
    <tableColumn id="5" xr3:uid="{B8E94578-0C06-5A48-828C-345FA1362E74}" name="Température moyenne (°C)" dataDxfId="59">
      <calculatedColumnFormula>(Table610[[#This Row],[Température froide (°C)]]+Table610[[#This Row],[Température chaude (°C)]])/2</calculatedColumnFormula>
    </tableColumn>
    <tableColumn id="6" xr3:uid="{6A1D763A-449D-AB43-9A6B-5F4B0ABE8E82}" name="Température moyenne (°K)" dataDxfId="58">
      <calculatedColumnFormula>Table610[[#This Row],[Température moyenne (°C)]]+273.15</calculatedColumnFormula>
    </tableColumn>
    <tableColumn id="1" xr3:uid="{730DEBF1-F029-8C4F-A416-45E7CF72B8FA}" name="Température froide (°C)" dataDxfId="57"/>
    <tableColumn id="7" xr3:uid="{9DD9B6CD-B509-FB40-9FAE-EB795B61E80C}" name="Température froide (°K)" dataDxfId="56">
      <calculatedColumnFormula>Table610[[#This Row],[Température froide (°C)]]+273.15</calculatedColumnFormula>
    </tableColumn>
    <tableColumn id="2" xr3:uid="{E777266D-C783-104E-9B8E-1DCAF55A3743}" name="Température chaude (°C)" dataDxfId="55"/>
    <tableColumn id="8" xr3:uid="{C62E880F-34B6-1C43-9A5E-8957F872A6C4}" name="Température chaude (°K)" dataDxfId="54">
      <calculatedColumnFormula>Table610[[#This Row],[Température chaude (°C)]]+273.15</calculatedColumnFormula>
    </tableColumn>
    <tableColumn id="3" xr3:uid="{23EE6426-F1ED-2C47-B5CD-9725E74674C7}" name="Température début (°C)" dataDxfId="53"/>
    <tableColumn id="9" xr3:uid="{83EFBEC3-D07D-DA4A-9DC1-2C611E71866B}" name="Température début (°K)" dataDxfId="52">
      <calculatedColumnFormula>Table610[[#This Row],[Température début (°C)]]+273.15</calculatedColumnFormula>
    </tableColumn>
    <tableColumn id="4" xr3:uid="{790DECF7-35D9-9D44-9A34-406FE9887B07}" name="Température fin (°C)" dataDxfId="51"/>
    <tableColumn id="10" xr3:uid="{6618BF0A-2B82-F04E-B8C3-8388B563B74B}" name="Température fin (°K)" dataDxfId="50">
      <calculatedColumnFormula>Table610[[#This Row],[Température fin (°C)]]+273.15</calculatedColumnFormula>
    </tableColumn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F09F16F6-8742-C04B-BEBD-EC2F1855F841}" name="Table10" displayName="Table10" ref="B54:D55" totalsRowShown="0" headerRowDxfId="49" dataDxfId="48">
  <autoFilter ref="B54:D55" xr:uid="{F09F16F6-8742-C04B-BEBD-EC2F1855F841}"/>
  <tableColumns count="3">
    <tableColumn id="1" xr3:uid="{3850890B-3020-BD40-A7A7-73C2363202B8}" name="Quantité de chaleur moyenne (Joules) (Q)" dataDxfId="47">
      <calculatedColumnFormula>(B45+B46+B47+B48+B49)/5</calculatedColumnFormula>
    </tableColumn>
    <tableColumn id="2" xr3:uid="{473CD0C8-207A-9F45-9FBB-61741C28B9E9}" name="Travail moyen (hPA.m3)" dataDxfId="46">
      <calculatedColumnFormula>(C45+C46+C47+C48+C49)/5</calculatedColumnFormula>
    </tableColumn>
    <tableColumn id="3" xr3:uid="{029C72FB-D6F0-6A4A-B1BE-6D580E3D4EB5}" name="Travail moyen (Joules) (W)" dataDxfId="45">
      <calculatedColumnFormula>(D45+D46+D47+D48+D49)/5</calculatedColumnFormula>
    </tableColumn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784E3780-F81F-5644-A0C3-DB66BF50578C}" name="Table11" displayName="Table11" ref="B9:E14" totalsRowShown="0" headerRowDxfId="44" dataDxfId="43" headerRowBorderDxfId="41" tableBorderDxfId="42" totalsRowBorderDxfId="40">
  <autoFilter ref="B9:E14" xr:uid="{784E3780-F81F-5644-A0C3-DB66BF50578C}"/>
  <tableColumns count="4">
    <tableColumn id="1" xr3:uid="{00F6BE06-651B-CA46-BDDE-EDC4ABFA913D}" name="Température Chaude (°C)" dataDxfId="39"/>
    <tableColumn id="2" xr3:uid="{6702E23E-773F-3949-8EAA-EEF505626B04}" name="Température Chaude (°K)" dataDxfId="38">
      <calculatedColumnFormula>B10+273.15</calculatedColumnFormula>
    </tableColumn>
    <tableColumn id="3" xr3:uid="{63A07A84-0904-CD40-B489-EC9EF0C3FD3E}" name="Température Froide (°C)" dataDxfId="37"/>
    <tableColumn id="4" xr3:uid="{C650619A-24DB-FF4C-862F-C22E63E73EE1}" name="Température Froide (°K)" dataDxfId="36">
      <calculatedColumnFormula>D10+273.15</calculatedColumnFormula>
    </tableColumn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13" Type="http://schemas.openxmlformats.org/officeDocument/2006/relationships/table" Target="../tables/table13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12" Type="http://schemas.openxmlformats.org/officeDocument/2006/relationships/table" Target="../tables/table12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11" Type="http://schemas.openxmlformats.org/officeDocument/2006/relationships/table" Target="../tables/table11.xml"/><Relationship Id="rId5" Type="http://schemas.openxmlformats.org/officeDocument/2006/relationships/table" Target="../tables/table5.xml"/><Relationship Id="rId10" Type="http://schemas.openxmlformats.org/officeDocument/2006/relationships/table" Target="../tables/table10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2"/>
  <sheetViews>
    <sheetView tabSelected="1" zoomScale="125" zoomScaleNormal="140" workbookViewId="0">
      <selection activeCell="D24" sqref="D24"/>
    </sheetView>
  </sheetViews>
  <sheetFormatPr defaultColWidth="11.42578125" defaultRowHeight="12.95"/>
  <cols>
    <col min="1" max="1" width="11.42578125" style="3"/>
    <col min="2" max="2" width="40" style="3" bestFit="1" customWidth="1"/>
    <col min="3" max="4" width="34.42578125" style="3" bestFit="1" customWidth="1"/>
    <col min="5" max="5" width="40.42578125" style="3" bestFit="1" customWidth="1"/>
    <col min="6" max="7" width="33.42578125" style="3" bestFit="1" customWidth="1"/>
    <col min="8" max="8" width="24.85546875" style="3" bestFit="1" customWidth="1"/>
    <col min="9" max="9" width="22.85546875" style="3" bestFit="1" customWidth="1"/>
    <col min="10" max="11" width="22.28515625" style="3" bestFit="1" customWidth="1"/>
    <col min="12" max="12" width="21.85546875" style="3" bestFit="1" customWidth="1"/>
    <col min="13" max="13" width="19.42578125" style="3" bestFit="1" customWidth="1"/>
    <col min="14" max="14" width="14.140625" style="3" bestFit="1" customWidth="1"/>
    <col min="15" max="15" width="11.7109375" style="3" bestFit="1" customWidth="1"/>
    <col min="16" max="16384" width="11.42578125" style="3"/>
  </cols>
  <sheetData>
    <row r="1" spans="1:7">
      <c r="A1" s="8" t="s">
        <v>0</v>
      </c>
      <c r="C1" s="8"/>
      <c r="D1" s="8"/>
    </row>
    <row r="2" spans="1:7" ht="12.75">
      <c r="B2" s="3" t="s">
        <v>1</v>
      </c>
      <c r="C2" s="3" t="s">
        <v>2</v>
      </c>
      <c r="D2" s="3" t="s">
        <v>3</v>
      </c>
      <c r="E2" s="3" t="s">
        <v>4</v>
      </c>
    </row>
    <row r="3" spans="1:7" ht="12.75">
      <c r="B3" s="3">
        <v>8264</v>
      </c>
      <c r="C3" s="3">
        <f>Table1[[#This Row],[Travail (hPa.m3)]]*100</f>
        <v>826400</v>
      </c>
      <c r="D3" s="3">
        <v>0.3</v>
      </c>
      <c r="E3" s="1">
        <v>3926</v>
      </c>
    </row>
    <row r="4" spans="1:7" ht="12.75">
      <c r="B4" s="3">
        <v>8273</v>
      </c>
      <c r="C4" s="3">
        <f>Table1[[#This Row],[Travail (hPa.m3)]]*100</f>
        <v>827300</v>
      </c>
    </row>
    <row r="5" spans="1:7" ht="12.75">
      <c r="B5" s="3">
        <v>7949</v>
      </c>
      <c r="C5" s="3">
        <f>Table1[[#This Row],[Travail (hPa.m3)]]*100</f>
        <v>794900</v>
      </c>
    </row>
    <row r="6" spans="1:7" ht="12.75">
      <c r="B6" s="3">
        <v>8591</v>
      </c>
      <c r="C6" s="3">
        <f>Table1[[#This Row],[Travail (hPa.m3)]]*100</f>
        <v>859100</v>
      </c>
    </row>
    <row r="7" spans="1:7" ht="12.75">
      <c r="B7" s="3">
        <v>8133</v>
      </c>
      <c r="C7" s="3">
        <f>Table1[[#This Row],[Travail (hPa.m3)]]*100</f>
        <v>813300</v>
      </c>
    </row>
    <row r="9" spans="1:7" ht="14.1" thickBot="1">
      <c r="B9" s="18" t="s">
        <v>5</v>
      </c>
      <c r="C9" s="16" t="s">
        <v>6</v>
      </c>
      <c r="D9" s="16" t="s">
        <v>7</v>
      </c>
      <c r="E9" s="17" t="s">
        <v>8</v>
      </c>
    </row>
    <row r="10" spans="1:7" ht="14.1" thickTop="1">
      <c r="B10" s="20">
        <v>115.8</v>
      </c>
      <c r="C10" s="19">
        <f>B10+273.15</f>
        <v>388.95</v>
      </c>
      <c r="D10" s="19">
        <v>23.1</v>
      </c>
      <c r="E10" s="21">
        <f>D10+273.15</f>
        <v>296.25</v>
      </c>
    </row>
    <row r="11" spans="1:7">
      <c r="B11" s="20">
        <v>115.4</v>
      </c>
      <c r="C11" s="19">
        <f t="shared" ref="C11:C14" si="0">B11+273.15</f>
        <v>388.54999999999995</v>
      </c>
      <c r="D11" s="19">
        <v>23.2</v>
      </c>
      <c r="E11" s="21">
        <f t="shared" ref="E11:E14" si="1">D11+273.15</f>
        <v>296.34999999999997</v>
      </c>
    </row>
    <row r="12" spans="1:7">
      <c r="B12" s="20">
        <v>114.5</v>
      </c>
      <c r="C12" s="19">
        <f t="shared" si="0"/>
        <v>387.65</v>
      </c>
      <c r="D12" s="19">
        <v>23.16</v>
      </c>
      <c r="E12" s="21">
        <f t="shared" si="1"/>
        <v>296.31</v>
      </c>
    </row>
    <row r="13" spans="1:7">
      <c r="B13" s="20">
        <v>114.9</v>
      </c>
      <c r="C13" s="19">
        <f t="shared" si="0"/>
        <v>388.04999999999995</v>
      </c>
      <c r="D13" s="19">
        <v>23.2</v>
      </c>
      <c r="E13" s="21">
        <f t="shared" si="1"/>
        <v>296.34999999999997</v>
      </c>
    </row>
    <row r="14" spans="1:7">
      <c r="B14" s="22">
        <v>115</v>
      </c>
      <c r="C14" s="19">
        <f t="shared" si="0"/>
        <v>388.15</v>
      </c>
      <c r="D14" s="23">
        <v>23.3</v>
      </c>
      <c r="E14" s="21">
        <f t="shared" si="1"/>
        <v>296.45</v>
      </c>
    </row>
    <row r="16" spans="1:7">
      <c r="B16" s="3" t="s">
        <v>9</v>
      </c>
      <c r="C16" s="3" t="s">
        <v>10</v>
      </c>
      <c r="D16" s="3" t="s">
        <v>11</v>
      </c>
      <c r="E16" s="3" t="s">
        <v>12</v>
      </c>
      <c r="F16" s="3" t="s">
        <v>13</v>
      </c>
      <c r="G16" s="3" t="s">
        <v>14</v>
      </c>
    </row>
    <row r="17" spans="1:9">
      <c r="B17" s="3">
        <f>(B3+B4+B5+B6+B7)/5</f>
        <v>8242</v>
      </c>
      <c r="C17" s="3">
        <f>(C3+C4+C5+C6+C7)/5</f>
        <v>824200</v>
      </c>
      <c r="D17" s="3">
        <f>(B10+B11+B12+B13+B14)/5</f>
        <v>115.12</v>
      </c>
      <c r="E17" s="3">
        <f>(C10+C11+C12+C13+C14)/5</f>
        <v>388.27</v>
      </c>
      <c r="F17" s="3">
        <f>(D10+D11+D12+D14+D13)/5</f>
        <v>23.192</v>
      </c>
      <c r="G17" s="3">
        <f>(E10+E11+E12+E13+E14)/5</f>
        <v>296.34199999999998</v>
      </c>
    </row>
    <row r="19" spans="1:9">
      <c r="B19" s="3" t="s">
        <v>15</v>
      </c>
      <c r="C19" s="1" t="s">
        <v>16</v>
      </c>
      <c r="D19" s="1" t="s">
        <v>17</v>
      </c>
      <c r="E19" s="3" t="s">
        <v>18</v>
      </c>
    </row>
    <row r="20" spans="1:9">
      <c r="B20" s="1"/>
      <c r="C20" s="1">
        <v>9.6000000000000002E-2</v>
      </c>
      <c r="D20" s="1">
        <v>0.35</v>
      </c>
    </row>
    <row r="21" spans="1:9">
      <c r="C21" s="12"/>
    </row>
    <row r="22" spans="1:9" s="9" customFormat="1">
      <c r="E22" s="15"/>
      <c r="F22" s="15"/>
    </row>
    <row r="23" spans="1:9">
      <c r="E23" s="12"/>
      <c r="F23" s="12"/>
    </row>
    <row r="24" spans="1:9">
      <c r="A24" s="8" t="s">
        <v>19</v>
      </c>
      <c r="B24" s="8"/>
      <c r="C24" s="8"/>
      <c r="D24" s="8"/>
      <c r="E24" s="12"/>
      <c r="F24" s="12"/>
    </row>
    <row r="25" spans="1:9">
      <c r="B25" s="3" t="s">
        <v>20</v>
      </c>
      <c r="C25" s="3" t="s">
        <v>1</v>
      </c>
      <c r="D25" s="3" t="s">
        <v>2</v>
      </c>
      <c r="E25" s="3" t="s">
        <v>21</v>
      </c>
    </row>
    <row r="26" spans="1:9">
      <c r="B26" s="3">
        <v>167743</v>
      </c>
      <c r="C26" s="3">
        <v>25790</v>
      </c>
      <c r="D26" s="3">
        <f>Table3[[#This Row],[Travail (hPa.m3)]]*100</f>
        <v>2579000</v>
      </c>
      <c r="E26" s="3">
        <v>0.53</v>
      </c>
    </row>
    <row r="27" spans="1:9">
      <c r="B27" s="3">
        <v>167075</v>
      </c>
      <c r="C27" s="3">
        <v>25661</v>
      </c>
      <c r="D27" s="3">
        <f>Table3[[#This Row],[Travail (hPa.m3)]]*100</f>
        <v>2566100</v>
      </c>
    </row>
    <row r="28" spans="1:9">
      <c r="B28" s="3">
        <v>163698</v>
      </c>
      <c r="C28" s="3">
        <v>25897</v>
      </c>
      <c r="D28" s="3">
        <f>Table3[[#This Row],[Travail (hPa.m3)]]*100</f>
        <v>2589700</v>
      </c>
    </row>
    <row r="29" spans="1:9">
      <c r="B29" s="3">
        <v>167854</v>
      </c>
      <c r="C29" s="3">
        <v>25749</v>
      </c>
      <c r="D29" s="3">
        <f>Table3[[#This Row],[Travail (hPa.m3)]]*100</f>
        <v>2574900</v>
      </c>
    </row>
    <row r="30" spans="1:9">
      <c r="B30" s="3">
        <v>167820</v>
      </c>
      <c r="C30" s="3">
        <v>25794</v>
      </c>
      <c r="D30" s="3">
        <f>Table3[[#This Row],[Travail (hPa.m3)]]*100</f>
        <v>2579400</v>
      </c>
    </row>
    <row r="32" spans="1:9">
      <c r="B32" s="3" t="s">
        <v>22</v>
      </c>
      <c r="C32" s="3" t="s">
        <v>23</v>
      </c>
      <c r="D32" s="3" t="s">
        <v>24</v>
      </c>
      <c r="E32" s="3" t="s">
        <v>25</v>
      </c>
      <c r="F32" s="3" t="s">
        <v>26</v>
      </c>
      <c r="G32" s="3" t="s">
        <v>27</v>
      </c>
      <c r="H32" s="3" t="s">
        <v>28</v>
      </c>
      <c r="I32" s="3" t="s">
        <v>29</v>
      </c>
    </row>
    <row r="33" spans="1:9">
      <c r="B33" s="3">
        <v>41.65</v>
      </c>
      <c r="C33" s="3">
        <f>Table4[[#This Row],[Température moyenne (°C)]]+273.15</f>
        <v>314.79999999999995</v>
      </c>
      <c r="D33" s="3">
        <v>22.8</v>
      </c>
      <c r="E33" s="3">
        <f>Table4[[#This Row],[Température froide (°C)]]+273.15</f>
        <v>295.95</v>
      </c>
      <c r="F33" s="3">
        <v>41</v>
      </c>
      <c r="G33" s="3">
        <f>Table4[[#This Row],[Température début (°C)]]+273.15</f>
        <v>314.14999999999998</v>
      </c>
      <c r="H33" s="3">
        <v>42.3</v>
      </c>
      <c r="I33" s="3">
        <f>Table4[[#This Row],[Température Fin (°C)]]+273.15</f>
        <v>315.45</v>
      </c>
    </row>
    <row r="35" spans="1:9">
      <c r="B35" s="13" t="s">
        <v>30</v>
      </c>
      <c r="C35" s="13" t="s">
        <v>9</v>
      </c>
      <c r="D35" s="13" t="s">
        <v>10</v>
      </c>
    </row>
    <row r="36" spans="1:9">
      <c r="B36" s="14">
        <f>(B26+B27+B28+B29+B30)/5</f>
        <v>166838</v>
      </c>
      <c r="C36" s="14">
        <f>(C26+C27+C28+C29+C30)/5</f>
        <v>25778.2</v>
      </c>
      <c r="D36" s="14">
        <f>(D26+D27+D28+D29+D30)/5</f>
        <v>2577820</v>
      </c>
    </row>
    <row r="37" spans="1:9">
      <c r="B37" s="12"/>
      <c r="C37" s="12"/>
    </row>
    <row r="38" spans="1:9" ht="12.75">
      <c r="B38" s="3" t="s">
        <v>15</v>
      </c>
      <c r="C38" s="1" t="s">
        <v>16</v>
      </c>
      <c r="D38" s="1" t="s">
        <v>17</v>
      </c>
      <c r="E38" s="3" t="s">
        <v>18</v>
      </c>
    </row>
    <row r="39" spans="1:9" ht="12.75">
      <c r="B39" s="3">
        <v>-6.47</v>
      </c>
      <c r="C39" s="1">
        <v>16.579999999999998</v>
      </c>
      <c r="D39" s="1">
        <v>-0.39</v>
      </c>
      <c r="E39" s="3">
        <v>2.35</v>
      </c>
    </row>
    <row r="40" spans="1:9">
      <c r="B40" s="12"/>
      <c r="C40" s="12"/>
      <c r="F40" s="27"/>
    </row>
    <row r="41" spans="1:9" s="9" customFormat="1">
      <c r="B41" s="15"/>
      <c r="C41" s="15"/>
    </row>
    <row r="42" spans="1:9">
      <c r="B42" s="12"/>
      <c r="C42" s="12"/>
    </row>
    <row r="43" spans="1:9">
      <c r="A43" s="8" t="s">
        <v>31</v>
      </c>
      <c r="B43" s="8"/>
      <c r="C43" s="8"/>
      <c r="D43" s="8"/>
      <c r="E43" s="8"/>
    </row>
    <row r="44" spans="1:9">
      <c r="B44" s="3" t="s">
        <v>20</v>
      </c>
      <c r="C44" s="3" t="s">
        <v>1</v>
      </c>
      <c r="D44" s="3" t="s">
        <v>2</v>
      </c>
      <c r="E44" s="3" t="s">
        <v>21</v>
      </c>
    </row>
    <row r="45" spans="1:9">
      <c r="B45" s="3">
        <v>163811</v>
      </c>
      <c r="C45" s="3">
        <v>21632</v>
      </c>
      <c r="D45" s="3">
        <f>Table59[[#This Row],[Travail (hPa.m3)]]*100</f>
        <v>2163200</v>
      </c>
      <c r="E45" s="3">
        <v>0.5</v>
      </c>
    </row>
    <row r="46" spans="1:9">
      <c r="B46" s="3">
        <v>166125</v>
      </c>
      <c r="C46" s="3">
        <v>21484</v>
      </c>
      <c r="D46" s="3">
        <f>Table59[[#This Row],[Travail (hPa.m3)]]*100</f>
        <v>2148400</v>
      </c>
    </row>
    <row r="47" spans="1:9">
      <c r="B47" s="3">
        <v>167059</v>
      </c>
      <c r="C47" s="3">
        <v>21634</v>
      </c>
      <c r="D47" s="3">
        <f>Table59[[#This Row],[Travail (hPa.m3)]]*100</f>
        <v>2163400</v>
      </c>
    </row>
    <row r="48" spans="1:9">
      <c r="B48" s="3">
        <v>166419</v>
      </c>
      <c r="C48" s="3">
        <v>21747</v>
      </c>
      <c r="D48" s="3">
        <f>Table59[[#This Row],[Travail (hPa.m3)]]*100</f>
        <v>2174700</v>
      </c>
    </row>
    <row r="49" spans="2:11">
      <c r="B49" s="3">
        <v>165578</v>
      </c>
      <c r="C49" s="3">
        <v>21580</v>
      </c>
      <c r="D49" s="3">
        <f>Table59[[#This Row],[Travail (hPa.m3)]]*100</f>
        <v>2158000</v>
      </c>
    </row>
    <row r="51" spans="2:11">
      <c r="B51" s="3" t="s">
        <v>22</v>
      </c>
      <c r="C51" s="3" t="s">
        <v>23</v>
      </c>
      <c r="D51" s="3" t="s">
        <v>24</v>
      </c>
      <c r="E51" s="3" t="s">
        <v>25</v>
      </c>
      <c r="F51" s="3" t="s">
        <v>32</v>
      </c>
      <c r="G51" s="3" t="s">
        <v>33</v>
      </c>
      <c r="H51" s="3" t="s">
        <v>26</v>
      </c>
      <c r="I51" s="3" t="s">
        <v>27</v>
      </c>
      <c r="J51" s="3" t="s">
        <v>34</v>
      </c>
      <c r="K51" s="3" t="s">
        <v>35</v>
      </c>
    </row>
    <row r="52" spans="2:11">
      <c r="B52" s="11">
        <f>(Table610[[#This Row],[Température froide (°C)]]+Table610[[#This Row],[Température chaude (°C)]])/2</f>
        <v>13.375</v>
      </c>
      <c r="C52" s="11">
        <f>Table610[[#This Row],[Température moyenne (°C)]]+273.15</f>
        <v>286.52499999999998</v>
      </c>
      <c r="D52" s="3">
        <v>3.95</v>
      </c>
      <c r="E52" s="3">
        <f>Table610[[#This Row],[Température froide (°C)]]+273.15</f>
        <v>277.09999999999997</v>
      </c>
      <c r="F52" s="3">
        <v>22.8</v>
      </c>
      <c r="G52" s="3">
        <f>Table610[[#This Row],[Température chaude (°C)]]+273.15</f>
        <v>295.95</v>
      </c>
      <c r="H52" s="3">
        <v>5</v>
      </c>
      <c r="I52" s="3">
        <f>Table610[[#This Row],[Température début (°C)]]+273.15</f>
        <v>278.14999999999998</v>
      </c>
      <c r="J52" s="3">
        <v>2.9</v>
      </c>
      <c r="K52" s="3">
        <f>Table610[[#This Row],[Température fin (°C)]]+273.15</f>
        <v>276.04999999999995</v>
      </c>
    </row>
    <row r="54" spans="2:11">
      <c r="B54" s="10" t="s">
        <v>30</v>
      </c>
      <c r="C54" s="10" t="s">
        <v>36</v>
      </c>
      <c r="D54" s="10" t="s">
        <v>10</v>
      </c>
    </row>
    <row r="55" spans="2:11">
      <c r="B55" s="11">
        <f>(B45+B46+B47+B48+B49)/5</f>
        <v>165798.39999999999</v>
      </c>
      <c r="C55" s="11">
        <f>(C45+C46+C47+C48+C49)/5</f>
        <v>21615.4</v>
      </c>
      <c r="D55" s="11">
        <f>(D45+D46+D47+D48+D49)/5</f>
        <v>2161540</v>
      </c>
    </row>
    <row r="57" spans="2:11">
      <c r="B57" s="3" t="s">
        <v>15</v>
      </c>
      <c r="C57" s="1" t="s">
        <v>16</v>
      </c>
      <c r="D57" s="1" t="s">
        <v>17</v>
      </c>
      <c r="E57" s="3" t="s">
        <v>18</v>
      </c>
    </row>
    <row r="58" spans="2:11">
      <c r="B58" s="3">
        <v>-7.67</v>
      </c>
      <c r="C58" s="1">
        <v>14.91</v>
      </c>
      <c r="D58" s="1">
        <v>-0.51</v>
      </c>
      <c r="E58" s="3">
        <v>3.42</v>
      </c>
      <c r="F58" s="1"/>
    </row>
    <row r="61" spans="2:11">
      <c r="B61" s="3" t="s">
        <v>37</v>
      </c>
      <c r="C61" s="3" t="s">
        <v>38</v>
      </c>
      <c r="D61" s="3" t="s">
        <v>39</v>
      </c>
    </row>
    <row r="62" spans="2:11">
      <c r="B62" s="3" t="s">
        <v>40</v>
      </c>
      <c r="C62" s="3" t="s">
        <v>41</v>
      </c>
      <c r="D62" s="3" t="s">
        <v>42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  <tableParts count="13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6D943-96D1-A74D-A050-86CEB3A57356}">
  <dimension ref="E23:V36"/>
  <sheetViews>
    <sheetView workbookViewId="0">
      <selection activeCell="S23" sqref="S23:T23"/>
    </sheetView>
  </sheetViews>
  <sheetFormatPr defaultColWidth="11.42578125" defaultRowHeight="12.95"/>
  <sheetData>
    <row r="23" spans="11:22">
      <c r="K23" s="24" t="s">
        <v>31</v>
      </c>
      <c r="L23" s="25"/>
      <c r="M23" s="25"/>
      <c r="N23" s="25"/>
      <c r="O23" s="26"/>
      <c r="P23" s="1"/>
      <c r="Q23" s="1"/>
      <c r="R23" s="1" t="s">
        <v>15</v>
      </c>
      <c r="S23" s="1" t="s">
        <v>43</v>
      </c>
      <c r="T23" s="1" t="s">
        <v>44</v>
      </c>
      <c r="U23" s="1"/>
      <c r="V23" s="1"/>
    </row>
    <row r="24" spans="11:22">
      <c r="K24" s="1"/>
      <c r="L24" s="2" t="s">
        <v>45</v>
      </c>
      <c r="M24" s="3" t="s">
        <v>1</v>
      </c>
      <c r="N24" s="3" t="s">
        <v>46</v>
      </c>
      <c r="O24" s="3" t="s">
        <v>47</v>
      </c>
      <c r="P24" s="4" t="s">
        <v>48</v>
      </c>
      <c r="Q24" s="1"/>
      <c r="R24" s="1"/>
      <c r="S24" s="1"/>
      <c r="T24" s="1"/>
      <c r="U24" s="1"/>
      <c r="V24" s="1"/>
    </row>
    <row r="25" spans="11:22">
      <c r="K25" s="1"/>
      <c r="L25" s="2">
        <v>163811</v>
      </c>
      <c r="M25" s="3">
        <v>21632</v>
      </c>
      <c r="N25" s="3">
        <v>0.5</v>
      </c>
      <c r="O25" s="3">
        <v>21615</v>
      </c>
      <c r="P25" s="4">
        <v>165798</v>
      </c>
      <c r="Q25" s="1"/>
      <c r="R25" s="1"/>
      <c r="S25" s="1"/>
      <c r="T25" s="1"/>
      <c r="U25" s="1"/>
      <c r="V25" s="1"/>
    </row>
    <row r="26" spans="11:22">
      <c r="K26" s="1"/>
      <c r="L26" s="2">
        <v>166125</v>
      </c>
      <c r="M26" s="3">
        <v>21484</v>
      </c>
      <c r="N26" s="3"/>
      <c r="O26" s="3"/>
      <c r="P26" s="4"/>
      <c r="Q26" s="1"/>
      <c r="R26" s="1"/>
      <c r="S26" s="1"/>
      <c r="T26" s="1"/>
      <c r="U26" s="1"/>
      <c r="V26" s="1"/>
    </row>
    <row r="27" spans="11:22">
      <c r="K27" s="1"/>
      <c r="L27" s="2">
        <v>167059</v>
      </c>
      <c r="M27" s="3">
        <v>21634</v>
      </c>
      <c r="N27" s="3"/>
      <c r="O27" s="3"/>
      <c r="P27" s="4"/>
      <c r="Q27" s="1"/>
      <c r="R27" s="1"/>
      <c r="S27" s="1"/>
      <c r="T27" s="1"/>
      <c r="U27" s="1"/>
      <c r="V27" s="1"/>
    </row>
    <row r="28" spans="11:22">
      <c r="K28" s="1"/>
      <c r="L28" s="2">
        <v>166419</v>
      </c>
      <c r="M28" s="3">
        <v>21747</v>
      </c>
      <c r="N28" s="3"/>
      <c r="O28" s="3"/>
      <c r="P28" s="4"/>
      <c r="Q28" s="1"/>
      <c r="R28" s="1"/>
      <c r="S28" s="1"/>
      <c r="T28" s="1"/>
      <c r="U28" s="1"/>
      <c r="V28" s="1"/>
    </row>
    <row r="29" spans="11:22">
      <c r="K29" s="1"/>
      <c r="L29" s="2">
        <v>165578</v>
      </c>
      <c r="M29" s="3">
        <v>21580</v>
      </c>
      <c r="N29" s="3"/>
      <c r="O29" s="3"/>
      <c r="P29" s="4"/>
      <c r="Q29" s="1"/>
      <c r="R29" s="1"/>
      <c r="S29" s="1"/>
      <c r="T29" s="1"/>
      <c r="U29" s="1"/>
      <c r="V29" s="1"/>
    </row>
    <row r="30" spans="11:22">
      <c r="K30" s="2"/>
      <c r="L30" s="3"/>
      <c r="M30" s="3"/>
      <c r="N30" s="3"/>
      <c r="O30" s="4"/>
      <c r="P30" s="1"/>
      <c r="Q30" s="1"/>
      <c r="R30" s="1"/>
      <c r="S30" s="1"/>
      <c r="T30" s="1"/>
      <c r="U30" s="1"/>
      <c r="V30" s="1"/>
    </row>
    <row r="31" spans="11:22">
      <c r="K31" s="2" t="s">
        <v>49</v>
      </c>
      <c r="L31" s="3" t="s">
        <v>50</v>
      </c>
      <c r="M31" s="3" t="s">
        <v>51</v>
      </c>
      <c r="N31" s="3" t="s">
        <v>52</v>
      </c>
      <c r="O31" s="4"/>
      <c r="P31" s="1"/>
      <c r="Q31" s="1"/>
      <c r="R31" s="1"/>
      <c r="S31" s="1"/>
      <c r="T31" s="1"/>
      <c r="U31" s="1"/>
      <c r="V31" s="1"/>
    </row>
    <row r="32" spans="11:22">
      <c r="K32" s="5">
        <v>3.95</v>
      </c>
      <c r="L32" s="6">
        <v>22.8</v>
      </c>
      <c r="M32" s="6">
        <v>5</v>
      </c>
      <c r="N32" s="6">
        <v>2.9</v>
      </c>
      <c r="O32" s="7"/>
      <c r="P32" s="1"/>
      <c r="Q32" s="1"/>
      <c r="R32" s="1"/>
      <c r="S32" s="1"/>
      <c r="T32" s="1"/>
      <c r="U32" s="1"/>
      <c r="V32" s="1"/>
    </row>
    <row r="33" spans="5:22"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5:22"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5:22"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5:22"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</sheetData>
  <mergeCells count="1">
    <mergeCell ref="K23:O23"/>
  </mergeCells>
  <pageMargins left="0.7" right="0.7" top="0.75" bottom="0.75" header="0.3" footer="0.3"/>
  <pageSetup paperSize="9" orientation="portrait" horizontalDpi="0" verticalDpi="0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2025-03-28T07:12:21Z</dcterms:created>
  <dcterms:modified xsi:type="dcterms:W3CDTF">2025-03-29T16:23:00Z</dcterms:modified>
  <cp:category/>
  <cp:contentStatus/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2025-03-26T16:14:12Z</dcterms:created>
  <dc:creator/>
  <dc:description/>
  <dc:language>en-US</dc:language>
  <cp:lastModifiedBy/>
  <cp:revision>0</cp:revision>
  <dc:subject/>
  <dc:title/>
</cp:coreProperties>
</file>