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soliveira\Downloads\"/>
    </mc:Choice>
  </mc:AlternateContent>
  <xr:revisionPtr revIDLastSave="0" documentId="13_ncr:1_{E8546D00-DE52-4F99-BCA2-FAA687355070}" xr6:coauthVersionLast="47" xr6:coauthVersionMax="47" xr10:uidLastSave="{00000000-0000-0000-0000-000000000000}"/>
  <bookViews>
    <workbookView xWindow="28680" yWindow="-120" windowWidth="19440" windowHeight="15000" activeTab="3" xr2:uid="{03F5F502-0CD5-49E2-A216-874EDD9B8344}"/>
  </bookViews>
  <sheets>
    <sheet name="Auditoria de Células" sheetId="1" r:id="rId1"/>
    <sheet name="Auditoria de Células 02" sheetId="5" state="hidden" r:id="rId2"/>
    <sheet name="Auditoria de Células 03" sheetId="6" state="hidden" r:id="rId3"/>
    <sheet name="Funções " sheetId="7" r:id="rId4"/>
    <sheet name="Planilha1" sheetId="8" r:id="rId5"/>
    <sheet name="Funções 2" sheetId="2" r:id="rId6"/>
    <sheet name="Funções Banco de Dados" sheetId="3" r:id="rId7"/>
  </sheets>
  <definedNames>
    <definedName name="_xlnm._FilterDatabase" localSheetId="1" hidden="1">'Auditoria de Células 02'!$A$2:$F$9</definedName>
    <definedName name="ACRESCIMO">'Auditoria de Células'!$E$14</definedName>
    <definedName name="_xlnm.Extract" localSheetId="0">'Auditoria de Células'!$B$61:$D$61</definedName>
    <definedName name="_xlnm.Extract" localSheetId="1">'Auditoria de Células 02'!$A$11:$F$11</definedName>
    <definedName name="cadastro">'Auditoria de Células'!$B$2:$G$9</definedName>
    <definedName name="CPF">'Auditoria de Células'!$F$3:$F$9</definedName>
    <definedName name="_xlnm.Criteria" localSheetId="0">'Auditoria de Células'!$B$56:$D$59</definedName>
    <definedName name="DESCONTO">'Auditoria de Células'!$C$14</definedName>
    <definedName name="junior">'Auditoria de Células'!$A$12</definedName>
    <definedName name="PRECOUNITARIO">'Auditoria de Células'!$D$16:$D$20</definedName>
    <definedName name="QTDE">'Auditoria de Células'!$C$16:$C$20</definedName>
    <definedName name="SUBTOTAL">'Auditoria de Células'!$E$21</definedName>
    <definedName name="TOTAL">'Auditoria de Células'!$E$16:$E$20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8" i="7" l="1"/>
  <c r="F131" i="7"/>
  <c r="G132" i="7"/>
  <c r="G131" i="7"/>
  <c r="F132" i="7"/>
  <c r="B11" i="8"/>
  <c r="B46" i="2"/>
  <c r="B128" i="7"/>
  <c r="C132" i="7"/>
  <c r="I4" i="7"/>
  <c r="I3" i="7"/>
  <c r="H4" i="7"/>
  <c r="H3" i="7"/>
  <c r="N121" i="7"/>
  <c r="M121" i="7"/>
  <c r="N118" i="7"/>
  <c r="N119" i="7"/>
  <c r="N120" i="7"/>
  <c r="N117" i="7"/>
  <c r="M118" i="7"/>
  <c r="M119" i="7"/>
  <c r="M120" i="7"/>
  <c r="M117" i="7"/>
  <c r="C108" i="7"/>
  <c r="C107" i="7"/>
  <c r="C103" i="7" a="1"/>
  <c r="C103" i="7" s="1"/>
  <c r="C104" i="7" a="1"/>
  <c r="C104" i="7" s="1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B82" i="7"/>
  <c r="B80" i="7"/>
  <c r="B78" i="7"/>
  <c r="B69" i="7"/>
  <c r="B73" i="7" s="1"/>
  <c r="B67" i="7"/>
  <c r="B84" i="7" s="1"/>
  <c r="D62" i="7"/>
  <c r="D59" i="7"/>
  <c r="D54" i="7"/>
  <c r="J39" i="7"/>
  <c r="J25" i="7"/>
  <c r="J24" i="7"/>
  <c r="G40" i="7"/>
  <c r="G41" i="7"/>
  <c r="G42" i="7"/>
  <c r="G43" i="7"/>
  <c r="G44" i="7"/>
  <c r="G45" i="7"/>
  <c r="G46" i="7"/>
  <c r="G47" i="7"/>
  <c r="G48" i="7"/>
  <c r="G39" i="7"/>
  <c r="D10" i="7"/>
  <c r="D11" i="7"/>
  <c r="D12" i="7"/>
  <c r="D13" i="7"/>
  <c r="D14" i="7"/>
  <c r="D15" i="7"/>
  <c r="D16" i="7"/>
  <c r="D17" i="7"/>
  <c r="D9" i="7"/>
  <c r="D4" i="7"/>
  <c r="D3" i="7"/>
  <c r="C4" i="7"/>
  <c r="C3" i="7"/>
  <c r="D7" i="2"/>
  <c r="E7" i="2"/>
  <c r="F7" i="2"/>
  <c r="G7" i="2"/>
  <c r="C7" i="2"/>
  <c r="C58" i="1"/>
  <c r="D57" i="1"/>
  <c r="B57" i="1"/>
  <c r="F4" i="5"/>
  <c r="F5" i="5"/>
  <c r="F6" i="5"/>
  <c r="F7" i="5"/>
  <c r="F8" i="5"/>
  <c r="F9" i="5"/>
  <c r="F3" i="5"/>
  <c r="C34" i="1"/>
  <c r="E31" i="1"/>
  <c r="E32" i="1"/>
  <c r="E33" i="1"/>
  <c r="E30" i="1"/>
  <c r="D31" i="1"/>
  <c r="D32" i="1"/>
  <c r="D33" i="1"/>
  <c r="D30" i="1"/>
  <c r="E16" i="1" a="1"/>
  <c r="E16" i="1" s="1"/>
  <c r="E21" i="1" s="1"/>
  <c r="D119" i="7" l="1"/>
  <c r="C118" i="7"/>
  <c r="J40" i="7"/>
  <c r="D121" i="7"/>
  <c r="E117" i="7"/>
  <c r="C120" i="7"/>
  <c r="D120" i="7"/>
  <c r="E121" i="7"/>
  <c r="E120" i="7"/>
  <c r="D118" i="7"/>
  <c r="E119" i="7"/>
  <c r="E118" i="7"/>
  <c r="C119" i="7"/>
  <c r="C121" i="7"/>
  <c r="C117" i="7"/>
  <c r="D117" i="7"/>
  <c r="D55" i="7"/>
  <c r="B75" i="7"/>
  <c r="B71" i="7"/>
  <c r="J41" i="7"/>
  <c r="F30" i="1"/>
  <c r="G30" i="1" s="1"/>
  <c r="D34" i="1"/>
  <c r="E34" i="1"/>
  <c r="F33" i="1"/>
  <c r="G33" i="1" s="1"/>
  <c r="F32" i="1"/>
  <c r="G32" i="1" s="1"/>
  <c r="F31" i="1"/>
  <c r="E23" i="1"/>
  <c r="E22" i="1"/>
  <c r="C38" i="1" l="1"/>
  <c r="C39" i="1"/>
  <c r="E24" i="1"/>
  <c r="G31" i="1"/>
  <c r="G34" i="1" s="1"/>
  <c r="F34" i="1"/>
  <c r="C35" i="1" l="1"/>
  <c r="C36" i="1"/>
  <c r="C3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DOUGLAS SANTOS DE OLIVEIRA</author>
  </authors>
  <commentList>
    <comment ref="B57" authorId="0" shapeId="0" xr:uid="{119454CE-C931-43ED-B038-470243E46B5D}">
      <text>
        <r>
          <rPr>
            <b/>
            <sz val="9"/>
            <color indexed="81"/>
            <rFont val="Segoe UI"/>
            <family val="2"/>
          </rPr>
          <t>DOUGLAS SANTOS DE OLIVEIRA: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<sst xmlns="http://schemas.openxmlformats.org/spreadsheetml/2006/main" count="485" uniqueCount="247">
  <si>
    <t>NOME</t>
  </si>
  <si>
    <t>CIDADE</t>
  </si>
  <si>
    <t>CEP</t>
  </si>
  <si>
    <t>TELEFONE</t>
  </si>
  <si>
    <t>CPF</t>
  </si>
  <si>
    <t>CNPJ</t>
  </si>
  <si>
    <t>CARLOS</t>
  </si>
  <si>
    <t>ANA</t>
  </si>
  <si>
    <t>PEDRO</t>
  </si>
  <si>
    <t>JOÃO</t>
  </si>
  <si>
    <t>PATRICIA</t>
  </si>
  <si>
    <t>ALEXANDRE</t>
  </si>
  <si>
    <t>VILA VELHA</t>
  </si>
  <si>
    <t>VITÓRIA</t>
  </si>
  <si>
    <t>SERRA</t>
  </si>
  <si>
    <t>CARIACICA</t>
  </si>
  <si>
    <t>DESCONTO</t>
  </si>
  <si>
    <t>ACRÉSCIMO</t>
  </si>
  <si>
    <t>PRODUTOS</t>
  </si>
  <si>
    <t>QTDE</t>
  </si>
  <si>
    <t>PREÇO UNITÁRIO</t>
  </si>
  <si>
    <t>TOTAL</t>
  </si>
  <si>
    <t>CADERNO</t>
  </si>
  <si>
    <t>CANETA</t>
  </si>
  <si>
    <t>LÁPIS</t>
  </si>
  <si>
    <t>BORRACHA</t>
  </si>
  <si>
    <t>PAPEL SULFITE</t>
  </si>
  <si>
    <t>SUBTOTAL</t>
  </si>
  <si>
    <t>DESCONTO NA COMPRA</t>
  </si>
  <si>
    <t>ACRÉSCIMO NA COMPRA</t>
  </si>
  <si>
    <t>TOTAL DA COMPRA</t>
  </si>
  <si>
    <t>SALÁRIO BRUTO</t>
  </si>
  <si>
    <t>INSS</t>
  </si>
  <si>
    <t>IMPOSTO SINDICAL</t>
  </si>
  <si>
    <t>TOTAL DO DESCONTO</t>
  </si>
  <si>
    <t>SALÁRIO LÍQUIDO</t>
  </si>
  <si>
    <t xml:space="preserve">ANA </t>
  </si>
  <si>
    <t>CARLA</t>
  </si>
  <si>
    <t>MARIA</t>
  </si>
  <si>
    <t>TABELA DOS PERCENTUAIS</t>
  </si>
  <si>
    <t>SOMA</t>
  </si>
  <si>
    <t>MÉDIA DO SALÁRIO LÍQUIDO</t>
  </si>
  <si>
    <t>MÍNIMO(O MENOR SALÁRIO LÍQUIDO)</t>
  </si>
  <si>
    <t>MÁXIMO (O MAIOR SALÁRIO LÍQUIDO)</t>
  </si>
  <si>
    <t>MAIOR(2° MAIOR SALÁRIO LÍQUIDO)</t>
  </si>
  <si>
    <t>MENOR(2° MENOR SALÁRIO LÍQUIDO)</t>
  </si>
  <si>
    <t>DATA</t>
  </si>
  <si>
    <t>VENDEDOR</t>
  </si>
  <si>
    <t>REGIÃO</t>
  </si>
  <si>
    <t>PRODUTO</t>
  </si>
  <si>
    <t>QUANTIDADE</t>
  </si>
  <si>
    <t>PAULO</t>
  </si>
  <si>
    <t>SUL</t>
  </si>
  <si>
    <t>SUDESTE</t>
  </si>
  <si>
    <t>NORDESTE</t>
  </si>
  <si>
    <t>LÂMPADA</t>
  </si>
  <si>
    <t>LUMINÁRIAS</t>
  </si>
  <si>
    <t>LÂMPADAS</t>
  </si>
  <si>
    <t>CADASTRO DE CLIENTES(formatação de células)</t>
  </si>
  <si>
    <t>LISTA DE COMPRAS(Nomeando intervalo de células)</t>
  </si>
  <si>
    <t>CONTROLE DE PAGAMENTO(Referência Absoluta e Relativa)</t>
  </si>
  <si>
    <t xml:space="preserve">FILTRO AVANÇADO </t>
  </si>
  <si>
    <t>FILTRO AVANÇADO</t>
  </si>
  <si>
    <t>SUPERMERCADO</t>
  </si>
  <si>
    <t>MERCADORIA</t>
  </si>
  <si>
    <t>LUCRO</t>
  </si>
  <si>
    <t>Bergamini</t>
  </si>
  <si>
    <t>Cobal</t>
  </si>
  <si>
    <t>Dia?</t>
  </si>
  <si>
    <t>Carne Bovina</t>
  </si>
  <si>
    <t>Leite Condensado</t>
  </si>
  <si>
    <t>Amendoim</t>
  </si>
  <si>
    <t>Cebola</t>
  </si>
  <si>
    <t>Iogurte</t>
  </si>
  <si>
    <t>Detergente</t>
  </si>
  <si>
    <t>Carrefour</t>
  </si>
  <si>
    <t>Pão de Açúcar</t>
  </si>
  <si>
    <t>=b*</t>
  </si>
  <si>
    <t>Critérios</t>
  </si>
  <si>
    <t>CARACTERES CURINGA (ENCONTRAR DADOS QUE NÃO SABE O NOME COMPLETO)</t>
  </si>
  <si>
    <t>CONTROLE DE PAGAMENTO</t>
  </si>
  <si>
    <t>CÓDIGO</t>
  </si>
  <si>
    <t xml:space="preserve">SALÁRIO LÍQUIDO </t>
  </si>
  <si>
    <t xml:space="preserve">NOME </t>
  </si>
  <si>
    <t>CONTROLE DE PAGAMENTO PROCV</t>
  </si>
  <si>
    <t>ROBERTO</t>
  </si>
  <si>
    <t>MÁRCIO</t>
  </si>
  <si>
    <t>JOSE</t>
  </si>
  <si>
    <t>DANIEL</t>
  </si>
  <si>
    <t>ANDREA</t>
  </si>
  <si>
    <t>SOLANO</t>
  </si>
  <si>
    <t>MÉDIA</t>
  </si>
  <si>
    <t>FUNÇÃO SE</t>
  </si>
  <si>
    <t>SITUAÇÃO</t>
  </si>
  <si>
    <t>FELIPE</t>
  </si>
  <si>
    <t>ANDRÉ</t>
  </si>
  <si>
    <t>SÃO PAULO</t>
  </si>
  <si>
    <t>SUDOESTE</t>
  </si>
  <si>
    <t>NOROESTE</t>
  </si>
  <si>
    <t>NORTE</t>
  </si>
  <si>
    <t>LESTE</t>
  </si>
  <si>
    <t>OESTE</t>
  </si>
  <si>
    <t>REGISTRO DE VENDAS (SOMA-SE)</t>
  </si>
  <si>
    <t>SOMA-SE</t>
  </si>
  <si>
    <t>João</t>
  </si>
  <si>
    <t>Pedro</t>
  </si>
  <si>
    <t>Cesar</t>
  </si>
  <si>
    <t>Felipe</t>
  </si>
  <si>
    <t>Gabriel</t>
  </si>
  <si>
    <t>Norte</t>
  </si>
  <si>
    <t>Oeste</t>
  </si>
  <si>
    <t>Leste</t>
  </si>
  <si>
    <t>Nordeste</t>
  </si>
  <si>
    <t>Sudeste</t>
  </si>
  <si>
    <t>Noroeste</t>
  </si>
  <si>
    <t>Sudoeste</t>
  </si>
  <si>
    <t>Sul</t>
  </si>
  <si>
    <t>Vendedor</t>
  </si>
  <si>
    <t>Quantidade de Vendas realizadas no período</t>
  </si>
  <si>
    <t>REGISTROS DE VENDA (CONT-SE)</t>
  </si>
  <si>
    <t>CONT-SE</t>
  </si>
  <si>
    <t>DADOS</t>
  </si>
  <si>
    <t>Vendas</t>
  </si>
  <si>
    <t>QUANTIDADE DE NÚMEROS (CONT.NUM)</t>
  </si>
  <si>
    <t>QUANTIDADE CÉLULAS VAZIAS(CONTAR.VAZIO)</t>
  </si>
  <si>
    <t>QUANTIDADE DE VALORES(CONT.VALORES)</t>
  </si>
  <si>
    <t>ANO</t>
  </si>
  <si>
    <t>MÊS</t>
  </si>
  <si>
    <t>DIA</t>
  </si>
  <si>
    <t>DATA E HORA(=DATA)</t>
  </si>
  <si>
    <t>DATA DE HOJE (=AGORA)</t>
  </si>
  <si>
    <t>ANO (= ANO)</t>
  </si>
  <si>
    <t>MÊS (=MÊS)</t>
  </si>
  <si>
    <t>DIA = (DIA)</t>
  </si>
  <si>
    <t>HORA (=HORA)</t>
  </si>
  <si>
    <t>MINUTO =(MINUTO)</t>
  </si>
  <si>
    <t xml:space="preserve">SEGUNDO = (SEGUNDO) </t>
  </si>
  <si>
    <t>DIA DA SEMANA (=DIA.DA.SEMANA)</t>
  </si>
  <si>
    <t>FÓRMULAS MATEMÁTICAS</t>
  </si>
  <si>
    <t>SENO</t>
  </si>
  <si>
    <t>COSSENO</t>
  </si>
  <si>
    <t>TANGENTE</t>
  </si>
  <si>
    <t>VALOR ABSOLUTO</t>
  </si>
  <si>
    <t>ÍMPAR</t>
  </si>
  <si>
    <t>PAR</t>
  </si>
  <si>
    <t>ARREDONDAR</t>
  </si>
  <si>
    <t xml:space="preserve">ARREDONDAR PRA CIMA </t>
  </si>
  <si>
    <t xml:space="preserve">ARREDONDAR PRA BAIXO </t>
  </si>
  <si>
    <t>ARREDONDAR MÚLTIPLO</t>
  </si>
  <si>
    <t>MOD</t>
  </si>
  <si>
    <t>POTÊNCIA</t>
  </si>
  <si>
    <t>FUNÇÃO PI</t>
  </si>
  <si>
    <t>MODA MULT</t>
  </si>
  <si>
    <t xml:space="preserve">MODA ÚNICO </t>
  </si>
  <si>
    <t>ALEATÓRIO</t>
  </si>
  <si>
    <t>BOLETIM ESCOLAR</t>
  </si>
  <si>
    <t>DISCIPLINAS</t>
  </si>
  <si>
    <t>PORTUGUÊS</t>
  </si>
  <si>
    <t>MATEMÁTICA</t>
  </si>
  <si>
    <t>HISTÓRIA</t>
  </si>
  <si>
    <t>GEOGRAFIA</t>
  </si>
  <si>
    <t>FUNÇÃO E</t>
  </si>
  <si>
    <t>FUNÇÃO OU</t>
  </si>
  <si>
    <t>1°TRIM</t>
  </si>
  <si>
    <t>FALTA</t>
  </si>
  <si>
    <t>2°TRIM</t>
  </si>
  <si>
    <t>3°TRIM</t>
  </si>
  <si>
    <t>TOTAL DAS FALTAS</t>
  </si>
  <si>
    <t>CARGAHORÁRIA</t>
  </si>
  <si>
    <t>MÁXIMO DE FALTAS</t>
  </si>
  <si>
    <t>QUÍMICA</t>
  </si>
  <si>
    <t>FUNÇÕES LÓGICAS E, OU, SE</t>
  </si>
  <si>
    <t xml:space="preserve">CÓDIGO </t>
  </si>
  <si>
    <t>Coluna1</t>
  </si>
  <si>
    <t>Coluna2</t>
  </si>
  <si>
    <t>Coluna3</t>
  </si>
  <si>
    <t>Coluna4</t>
  </si>
  <si>
    <t>Coluna5</t>
  </si>
  <si>
    <t>Coluna6</t>
  </si>
  <si>
    <t>ÍNDICE</t>
  </si>
  <si>
    <t>CORRESP</t>
  </si>
  <si>
    <t>CESAR</t>
  </si>
  <si>
    <t>MATRÍCULAS</t>
  </si>
  <si>
    <t>DESC</t>
  </si>
  <si>
    <t>MENSALIDADE</t>
  </si>
  <si>
    <t>ANA BEATRIZ</t>
  </si>
  <si>
    <t>MARCIA</t>
  </si>
  <si>
    <t>ALINE</t>
  </si>
  <si>
    <t>SANDRA</t>
  </si>
  <si>
    <t>PAULA</t>
  </si>
  <si>
    <t>PAMELA</t>
  </si>
  <si>
    <t>CINTIA</t>
  </si>
  <si>
    <t>ALEXSANDRA</t>
  </si>
  <si>
    <t>SONIA</t>
  </si>
  <si>
    <t>JOSY</t>
  </si>
  <si>
    <t>ELIANA</t>
  </si>
  <si>
    <t>ROSELY</t>
  </si>
  <si>
    <t>REGIANE</t>
  </si>
  <si>
    <t>LUCIA</t>
  </si>
  <si>
    <t>LEUSLENE</t>
  </si>
  <si>
    <t>BEATRIZ</t>
  </si>
  <si>
    <t>MIGUEL</t>
  </si>
  <si>
    <t>MARIA APARECIDA</t>
  </si>
  <si>
    <t>SIM</t>
  </si>
  <si>
    <t>TITULO 1</t>
  </si>
  <si>
    <t>TITULO 2</t>
  </si>
  <si>
    <t>TITULO 4</t>
  </si>
  <si>
    <t xml:space="preserve">TITULO 3 </t>
  </si>
  <si>
    <t>TÍTULO 5</t>
  </si>
  <si>
    <t>ALISON</t>
  </si>
  <si>
    <t>PETER</t>
  </si>
  <si>
    <t>JAMES</t>
  </si>
  <si>
    <t>MAITE</t>
  </si>
  <si>
    <t>JONE</t>
  </si>
  <si>
    <t>PÃO</t>
  </si>
  <si>
    <t>ARROZ</t>
  </si>
  <si>
    <t>CARNE</t>
  </si>
  <si>
    <t>MACARRÃO</t>
  </si>
  <si>
    <t>TOMATE</t>
  </si>
  <si>
    <t>AÇUCAR</t>
  </si>
  <si>
    <t>MORANGO</t>
  </si>
  <si>
    <t>MANTEIGA</t>
  </si>
  <si>
    <t>FEIJÃO</t>
  </si>
  <si>
    <t>FRANGO</t>
  </si>
  <si>
    <t>MOLHO</t>
  </si>
  <si>
    <t>REPOLHO</t>
  </si>
  <si>
    <t>ERVAS</t>
  </si>
  <si>
    <t>FACA</t>
  </si>
  <si>
    <t>SOJA</t>
  </si>
  <si>
    <t>FIVELA</t>
  </si>
  <si>
    <t>CEBOLA</t>
  </si>
  <si>
    <t>GADO</t>
  </si>
  <si>
    <t>MASSA</t>
  </si>
  <si>
    <t>PALITO</t>
  </si>
  <si>
    <t>MILHO</t>
  </si>
  <si>
    <t>CAÇA</t>
  </si>
  <si>
    <t>PORCO</t>
  </si>
  <si>
    <t>SAL</t>
  </si>
  <si>
    <t>PIMENTA</t>
  </si>
  <si>
    <t>PIMENTÃO</t>
  </si>
  <si>
    <t>CENOURA</t>
  </si>
  <si>
    <t>BALA</t>
  </si>
  <si>
    <t>CREME</t>
  </si>
  <si>
    <t>FARINHA</t>
  </si>
  <si>
    <t>TITULO4</t>
  </si>
  <si>
    <t>FUNÇÕES ÍNDICE+CORRESP</t>
  </si>
  <si>
    <t>DESLOC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</si>
</sst>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00000\-000"/>
    <numFmt numFmtId="165" formatCode="\(00\)0000\-0000"/>
    <numFmt numFmtId="166" formatCode="00&quot;.&quot;000&quot;.&quot;000&quot;/&quot;0000\-00"/>
    <numFmt numFmtId="167" formatCode="000&quot;.&quot;000&quot;.&quot;000\-0\1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98B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19B09A"/>
        <bgColor indexed="64"/>
      </patternFill>
    </fill>
    <fill>
      <patternFill patternType="solid">
        <fgColor theme="9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0">
    <xf numFmtId="0" fontId="0" fillId="0" borderId="0" xfId="0"/>
    <xf numFmtId="0" fontId="0" fillId="0" borderId="7" xfId="0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7" fontId="0" fillId="2" borderId="3" xfId="0" applyNumberForma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7" fontId="0" fillId="2" borderId="4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3" borderId="0" xfId="0" applyFill="1"/>
    <xf numFmtId="0" fontId="3" fillId="0" borderId="0" xfId="0" applyFont="1"/>
    <xf numFmtId="0" fontId="3" fillId="3" borderId="0" xfId="0" applyFont="1" applyFill="1"/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9" fontId="0" fillId="0" borderId="1" xfId="2" applyFont="1" applyFill="1" applyBorder="1"/>
    <xf numFmtId="44" fontId="0" fillId="0" borderId="1" xfId="1" applyFont="1" applyFill="1" applyBorder="1"/>
    <xf numFmtId="44" fontId="0" fillId="0" borderId="0" xfId="1" applyFont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14" fontId="0" fillId="5" borderId="1" xfId="0" applyNumberFormat="1" applyFill="1" applyBorder="1" applyAlignment="1">
      <alignment horizontal="center"/>
    </xf>
    <xf numFmtId="44" fontId="0" fillId="5" borderId="1" xfId="1" applyFont="1" applyFill="1" applyBorder="1" applyAlignment="1">
      <alignment horizontal="center"/>
    </xf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15" xfId="0" applyBorder="1"/>
    <xf numFmtId="0" fontId="0" fillId="0" borderId="17" xfId="0" applyBorder="1"/>
    <xf numFmtId="44" fontId="0" fillId="0" borderId="17" xfId="1" applyFont="1" applyBorder="1"/>
    <xf numFmtId="0" fontId="0" fillId="0" borderId="16" xfId="0" applyBorder="1"/>
    <xf numFmtId="44" fontId="0" fillId="0" borderId="16" xfId="1" applyFont="1" applyBorder="1"/>
    <xf numFmtId="0" fontId="5" fillId="0" borderId="4" xfId="0" applyFont="1" applyBorder="1" applyAlignment="1">
      <alignment horizontal="center"/>
    </xf>
    <xf numFmtId="0" fontId="0" fillId="0" borderId="11" xfId="0" applyBorder="1"/>
    <xf numFmtId="0" fontId="11" fillId="0" borderId="0" xfId="0" applyFont="1"/>
    <xf numFmtId="0" fontId="0" fillId="10" borderId="8" xfId="0" applyFill="1" applyBorder="1"/>
    <xf numFmtId="0" fontId="0" fillId="10" borderId="0" xfId="0" applyFill="1"/>
    <xf numFmtId="0" fontId="0" fillId="10" borderId="9" xfId="0" applyFill="1" applyBorder="1"/>
    <xf numFmtId="0" fontId="14" fillId="0" borderId="0" xfId="0" applyFont="1"/>
    <xf numFmtId="0" fontId="12" fillId="11" borderId="0" xfId="0" applyFont="1" applyFill="1"/>
    <xf numFmtId="0" fontId="0" fillId="10" borderId="12" xfId="0" applyFill="1" applyBorder="1"/>
    <xf numFmtId="0" fontId="0" fillId="10" borderId="7" xfId="0" applyFill="1" applyBorder="1"/>
    <xf numFmtId="0" fontId="0" fillId="10" borderId="10" xfId="0" applyFill="1" applyBorder="1"/>
    <xf numFmtId="0" fontId="14" fillId="0" borderId="9" xfId="0" applyFont="1" applyBorder="1"/>
    <xf numFmtId="0" fontId="12" fillId="11" borderId="9" xfId="0" applyFont="1" applyFill="1" applyBorder="1"/>
    <xf numFmtId="0" fontId="0" fillId="10" borderId="6" xfId="0" applyFill="1" applyBorder="1"/>
    <xf numFmtId="0" fontId="0" fillId="10" borderId="11" xfId="0" applyFill="1" applyBorder="1"/>
    <xf numFmtId="0" fontId="0" fillId="10" borderId="34" xfId="0" applyFill="1" applyBorder="1"/>
    <xf numFmtId="0" fontId="14" fillId="0" borderId="35" xfId="0" applyFont="1" applyBorder="1" applyAlignment="1">
      <alignment horizontal="center"/>
    </xf>
    <xf numFmtId="0" fontId="12" fillId="11" borderId="3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0" fillId="12" borderId="0" xfId="0" applyFill="1"/>
    <xf numFmtId="0" fontId="14" fillId="12" borderId="0" xfId="0" applyFont="1" applyFill="1"/>
    <xf numFmtId="0" fontId="14" fillId="4" borderId="0" xfId="0" applyFont="1" applyFill="1" applyAlignment="1">
      <alignment horizontal="center"/>
    </xf>
    <xf numFmtId="2" fontId="14" fillId="4" borderId="0" xfId="0" applyNumberFormat="1" applyFont="1" applyFill="1" applyAlignment="1">
      <alignment horizontal="center"/>
    </xf>
    <xf numFmtId="0" fontId="14" fillId="4" borderId="0" xfId="0" applyFont="1" applyFill="1"/>
    <xf numFmtId="0" fontId="0" fillId="13" borderId="0" xfId="0" applyFill="1"/>
    <xf numFmtId="44" fontId="2" fillId="13" borderId="0" xfId="0" applyNumberFormat="1" applyFont="1" applyFill="1"/>
    <xf numFmtId="0" fontId="0" fillId="13" borderId="1" xfId="0" applyFill="1" applyBorder="1" applyAlignment="1">
      <alignment horizontal="center"/>
    </xf>
    <xf numFmtId="0" fontId="0" fillId="13" borderId="11" xfId="0" applyFill="1" applyBorder="1"/>
    <xf numFmtId="0" fontId="0" fillId="13" borderId="3" xfId="0" applyFill="1" applyBorder="1" applyAlignment="1">
      <alignment horizontal="center"/>
    </xf>
    <xf numFmtId="164" fontId="0" fillId="13" borderId="3" xfId="0" applyNumberFormat="1" applyFill="1" applyBorder="1" applyAlignment="1">
      <alignment horizontal="center"/>
    </xf>
    <xf numFmtId="167" fontId="0" fillId="13" borderId="3" xfId="0" applyNumberFormat="1" applyFill="1" applyBorder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4" borderId="0" xfId="0" applyFill="1"/>
    <xf numFmtId="0" fontId="0" fillId="14" borderId="1" xfId="0" applyFill="1" applyBorder="1" applyAlignment="1">
      <alignment horizontal="center"/>
    </xf>
    <xf numFmtId="0" fontId="0" fillId="14" borderId="1" xfId="0" applyFill="1" applyBorder="1"/>
    <xf numFmtId="44" fontId="0" fillId="14" borderId="1" xfId="1" applyFont="1" applyFill="1" applyBorder="1"/>
    <xf numFmtId="44" fontId="0" fillId="14" borderId="1" xfId="0" applyNumberFormat="1" applyFill="1" applyBorder="1"/>
    <xf numFmtId="9" fontId="0" fillId="14" borderId="1" xfId="2" applyFont="1" applyFill="1" applyBorder="1"/>
    <xf numFmtId="44" fontId="0" fillId="14" borderId="0" xfId="1" applyFont="1" applyFill="1" applyBorder="1"/>
    <xf numFmtId="0" fontId="0" fillId="15" borderId="0" xfId="0" applyFill="1"/>
    <xf numFmtId="0" fontId="0" fillId="16" borderId="0" xfId="0" applyFill="1"/>
    <xf numFmtId="0" fontId="0" fillId="13" borderId="0" xfId="0" applyFill="1" applyAlignment="1">
      <alignment horizontal="center"/>
    </xf>
    <xf numFmtId="0" fontId="0" fillId="15" borderId="3" xfId="0" applyFill="1" applyBorder="1"/>
    <xf numFmtId="0" fontId="14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0" fontId="14" fillId="9" borderId="1" xfId="0" applyFont="1" applyFill="1" applyBorder="1" applyAlignment="1">
      <alignment horizontal="center"/>
    </xf>
    <xf numFmtId="0" fontId="14" fillId="8" borderId="6" xfId="0" applyFont="1" applyFill="1" applyBorder="1" applyAlignment="1">
      <alignment horizontal="center"/>
    </xf>
    <xf numFmtId="0" fontId="14" fillId="8" borderId="35" xfId="0" applyFont="1" applyFill="1" applyBorder="1" applyAlignment="1">
      <alignment horizontal="center"/>
    </xf>
    <xf numFmtId="0" fontId="14" fillId="8" borderId="11" xfId="0" applyFont="1" applyFill="1" applyBorder="1" applyAlignment="1">
      <alignment horizontal="center"/>
    </xf>
    <xf numFmtId="14" fontId="14" fillId="0" borderId="8" xfId="0" applyNumberFormat="1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44" fontId="14" fillId="0" borderId="3" xfId="1" applyFont="1" applyBorder="1" applyAlignment="1">
      <alignment horizontal="center"/>
    </xf>
    <xf numFmtId="14" fontId="14" fillId="8" borderId="8" xfId="0" applyNumberFormat="1" applyFont="1" applyFill="1" applyBorder="1" applyAlignment="1">
      <alignment horizontal="center"/>
    </xf>
    <xf numFmtId="0" fontId="14" fillId="8" borderId="3" xfId="0" applyFont="1" applyFill="1" applyBorder="1" applyAlignment="1">
      <alignment horizontal="center"/>
    </xf>
    <xf numFmtId="0" fontId="14" fillId="8" borderId="0" xfId="0" applyFont="1" applyFill="1" applyAlignment="1">
      <alignment horizontal="center"/>
    </xf>
    <xf numFmtId="44" fontId="14" fillId="8" borderId="3" xfId="1" applyFont="1" applyFill="1" applyBorder="1" applyAlignment="1">
      <alignment horizontal="center"/>
    </xf>
    <xf numFmtId="14" fontId="14" fillId="8" borderId="12" xfId="0" applyNumberFormat="1" applyFont="1" applyFill="1" applyBorder="1" applyAlignment="1">
      <alignment horizontal="center"/>
    </xf>
    <xf numFmtId="0" fontId="14" fillId="8" borderId="4" xfId="0" applyFont="1" applyFill="1" applyBorder="1" applyAlignment="1">
      <alignment horizontal="center"/>
    </xf>
    <xf numFmtId="0" fontId="14" fillId="8" borderId="7" xfId="0" applyFont="1" applyFill="1" applyBorder="1" applyAlignment="1">
      <alignment horizontal="center"/>
    </xf>
    <xf numFmtId="44" fontId="14" fillId="8" borderId="4" xfId="1" applyFont="1" applyFill="1" applyBorder="1" applyAlignment="1">
      <alignment horizontal="center"/>
    </xf>
    <xf numFmtId="14" fontId="14" fillId="0" borderId="1" xfId="0" applyNumberFormat="1" applyFont="1" applyBorder="1"/>
    <xf numFmtId="0" fontId="14" fillId="0" borderId="1" xfId="0" applyFont="1" applyBorder="1"/>
    <xf numFmtId="0" fontId="14" fillId="8" borderId="0" xfId="0" applyFont="1" applyFill="1"/>
    <xf numFmtId="0" fontId="14" fillId="8" borderId="34" xfId="0" applyFont="1" applyFill="1" applyBorder="1"/>
    <xf numFmtId="0" fontId="14" fillId="0" borderId="13" xfId="0" applyFont="1" applyBorder="1"/>
    <xf numFmtId="0" fontId="14" fillId="0" borderId="2" xfId="0" applyFont="1" applyBorder="1"/>
    <xf numFmtId="0" fontId="14" fillId="8" borderId="13" xfId="0" applyFont="1" applyFill="1" applyBorder="1"/>
    <xf numFmtId="0" fontId="14" fillId="8" borderId="2" xfId="0" applyFont="1" applyFill="1" applyBorder="1"/>
    <xf numFmtId="0" fontId="14" fillId="0" borderId="12" xfId="0" applyFont="1" applyBorder="1"/>
    <xf numFmtId="0" fontId="14" fillId="0" borderId="10" xfId="0" applyFont="1" applyBorder="1"/>
    <xf numFmtId="0" fontId="13" fillId="0" borderId="4" xfId="0" applyFont="1" applyBorder="1" applyAlignment="1">
      <alignment horizontal="center"/>
    </xf>
    <xf numFmtId="0" fontId="16" fillId="16" borderId="18" xfId="0" applyFont="1" applyFill="1" applyBorder="1" applyAlignment="1">
      <alignment horizontal="center"/>
    </xf>
    <xf numFmtId="0" fontId="16" fillId="16" borderId="22" xfId="0" applyFont="1" applyFill="1" applyBorder="1" applyAlignment="1">
      <alignment horizontal="center"/>
    </xf>
    <xf numFmtId="0" fontId="16" fillId="16" borderId="20" xfId="0" applyFont="1" applyFill="1" applyBorder="1" applyAlignment="1">
      <alignment horizontal="center"/>
    </xf>
    <xf numFmtId="0" fontId="16" fillId="16" borderId="19" xfId="0" applyFont="1" applyFill="1" applyBorder="1"/>
    <xf numFmtId="0" fontId="16" fillId="16" borderId="14" xfId="0" applyFont="1" applyFill="1" applyBorder="1" applyAlignment="1">
      <alignment horizontal="center"/>
    </xf>
    <xf numFmtId="0" fontId="16" fillId="16" borderId="21" xfId="0" applyFont="1" applyFill="1" applyBorder="1" applyAlignment="1">
      <alignment horizontal="center"/>
    </xf>
    <xf numFmtId="44" fontId="14" fillId="0" borderId="1" xfId="1" applyFont="1" applyBorder="1" applyAlignment="1">
      <alignment horizontal="center"/>
    </xf>
    <xf numFmtId="0" fontId="0" fillId="17" borderId="6" xfId="0" applyFill="1" applyBorder="1"/>
    <xf numFmtId="14" fontId="0" fillId="17" borderId="8" xfId="0" applyNumberFormat="1" applyFill="1" applyBorder="1"/>
    <xf numFmtId="0" fontId="0" fillId="17" borderId="8" xfId="0" applyFill="1" applyBorder="1"/>
    <xf numFmtId="0" fontId="0" fillId="17" borderId="5" xfId="0" applyFill="1" applyBorder="1"/>
    <xf numFmtId="0" fontId="0" fillId="17" borderId="34" xfId="0" applyFill="1" applyBorder="1"/>
    <xf numFmtId="0" fontId="0" fillId="17" borderId="9" xfId="0" applyFill="1" applyBorder="1"/>
    <xf numFmtId="0" fontId="0" fillId="17" borderId="10" xfId="0" applyFill="1" applyBorder="1"/>
    <xf numFmtId="0" fontId="0" fillId="17" borderId="11" xfId="0" applyFill="1" applyBorder="1"/>
    <xf numFmtId="0" fontId="0" fillId="17" borderId="0" xfId="0" applyFill="1"/>
    <xf numFmtId="0" fontId="0" fillId="17" borderId="12" xfId="0" applyFill="1" applyBorder="1"/>
    <xf numFmtId="0" fontId="0" fillId="17" borderId="7" xfId="0" applyFill="1" applyBorder="1"/>
    <xf numFmtId="0" fontId="0" fillId="0" borderId="36" xfId="0" applyBorder="1"/>
    <xf numFmtId="0" fontId="0" fillId="0" borderId="29" xfId="0" applyBorder="1"/>
    <xf numFmtId="0" fontId="0" fillId="0" borderId="30" xfId="0" applyBorder="1"/>
    <xf numFmtId="0" fontId="0" fillId="0" borderId="37" xfId="0" applyBorder="1"/>
    <xf numFmtId="44" fontId="0" fillId="0" borderId="31" xfId="1" applyFont="1" applyBorder="1"/>
    <xf numFmtId="44" fontId="0" fillId="0" borderId="38" xfId="1" applyFont="1" applyBorder="1"/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4" xfId="0" applyBorder="1"/>
    <xf numFmtId="0" fontId="0" fillId="0" borderId="35" xfId="0" applyBorder="1"/>
    <xf numFmtId="44" fontId="0" fillId="0" borderId="35" xfId="1" applyFont="1" applyBorder="1"/>
    <xf numFmtId="44" fontId="0" fillId="0" borderId="11" xfId="1" applyFont="1" applyBorder="1"/>
    <xf numFmtId="0" fontId="14" fillId="18" borderId="0" xfId="0" applyFont="1" applyFill="1" applyAlignment="1">
      <alignment horizontal="center"/>
    </xf>
    <xf numFmtId="2" fontId="14" fillId="18" borderId="0" xfId="0" applyNumberFormat="1" applyFont="1" applyFill="1" applyAlignment="1">
      <alignment horizontal="center"/>
    </xf>
    <xf numFmtId="0" fontId="14" fillId="18" borderId="1" xfId="0" applyFont="1" applyFill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19" borderId="0" xfId="0" applyFill="1"/>
    <xf numFmtId="0" fontId="0" fillId="19" borderId="0" xfId="0" applyFill="1" applyAlignment="1">
      <alignment horizontal="center"/>
    </xf>
    <xf numFmtId="0" fontId="14" fillId="19" borderId="0" xfId="0" applyFont="1" applyFill="1" applyAlignment="1">
      <alignment horizontal="center"/>
    </xf>
    <xf numFmtId="0" fontId="6" fillId="15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9" fillId="6" borderId="13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44" fontId="2" fillId="13" borderId="8" xfId="0" applyNumberFormat="1" applyFont="1" applyFill="1" applyBorder="1" applyAlignment="1">
      <alignment horizontal="center" vertical="center"/>
    </xf>
    <xf numFmtId="44" fontId="2" fillId="13" borderId="0" xfId="0" applyNumberFormat="1" applyFont="1" applyFill="1" applyAlignment="1">
      <alignment horizontal="center" vertical="center"/>
    </xf>
    <xf numFmtId="44" fontId="2" fillId="13" borderId="9" xfId="0" applyNumberFormat="1" applyFont="1" applyFill="1" applyBorder="1" applyAlignment="1">
      <alignment horizontal="center" vertical="center"/>
    </xf>
    <xf numFmtId="44" fontId="2" fillId="13" borderId="12" xfId="0" applyNumberFormat="1" applyFont="1" applyFill="1" applyBorder="1" applyAlignment="1">
      <alignment horizontal="center" vertical="center"/>
    </xf>
    <xf numFmtId="44" fontId="2" fillId="13" borderId="7" xfId="0" applyNumberFormat="1" applyFont="1" applyFill="1" applyBorder="1" applyAlignment="1">
      <alignment horizontal="center" vertical="center"/>
    </xf>
    <xf numFmtId="44" fontId="2" fillId="13" borderId="10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8" fillId="19" borderId="1" xfId="0" applyFont="1" applyFill="1" applyBorder="1" applyAlignment="1">
      <alignment horizontal="center"/>
    </xf>
    <xf numFmtId="0" fontId="18" fillId="13" borderId="1" xfId="0" applyFont="1" applyFill="1" applyBorder="1" applyAlignment="1">
      <alignment horizontal="center"/>
    </xf>
    <xf numFmtId="0" fontId="20" fillId="15" borderId="7" xfId="0" applyFont="1" applyFill="1" applyBorder="1" applyAlignment="1">
      <alignment horizontal="center"/>
    </xf>
    <xf numFmtId="0" fontId="14" fillId="9" borderId="1" xfId="0" applyFont="1" applyFill="1" applyBorder="1" applyAlignment="1">
      <alignment horizontal="center"/>
    </xf>
    <xf numFmtId="14" fontId="14" fillId="9" borderId="1" xfId="0" applyNumberFormat="1" applyFont="1" applyFill="1" applyBorder="1" applyAlignment="1">
      <alignment horizontal="center"/>
    </xf>
    <xf numFmtId="0" fontId="20" fillId="10" borderId="13" xfId="0" applyFont="1" applyFill="1" applyBorder="1" applyAlignment="1">
      <alignment horizontal="center"/>
    </xf>
    <xf numFmtId="0" fontId="20" fillId="10" borderId="5" xfId="0" applyFont="1" applyFill="1" applyBorder="1" applyAlignment="1">
      <alignment horizontal="center"/>
    </xf>
    <xf numFmtId="0" fontId="20" fillId="10" borderId="2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9" xfId="0" applyFont="1" applyBorder="1" applyAlignment="1">
      <alignment horizontal="center"/>
    </xf>
    <xf numFmtId="0" fontId="12" fillId="11" borderId="0" xfId="0" applyFont="1" applyFill="1" applyAlignment="1">
      <alignment horizontal="center"/>
    </xf>
    <xf numFmtId="0" fontId="12" fillId="11" borderId="9" xfId="0" applyFont="1" applyFill="1" applyBorder="1" applyAlignment="1">
      <alignment horizontal="center"/>
    </xf>
    <xf numFmtId="0" fontId="14" fillId="13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13" fillId="20" borderId="1" xfId="0" applyFont="1" applyFill="1" applyBorder="1" applyAlignment="1">
      <alignment horizontal="center"/>
    </xf>
    <xf numFmtId="0" fontId="14" fillId="16" borderId="1" xfId="0" applyFont="1" applyFill="1" applyBorder="1" applyAlignment="1">
      <alignment horizontal="center"/>
    </xf>
    <xf numFmtId="0" fontId="14" fillId="16" borderId="1" xfId="0" applyFont="1" applyFill="1" applyBorder="1" applyAlignment="1">
      <alignment horizontal="center"/>
    </xf>
    <xf numFmtId="0" fontId="13" fillId="16" borderId="13" xfId="0" applyFont="1" applyFill="1" applyBorder="1" applyAlignment="1">
      <alignment horizontal="center"/>
    </xf>
    <xf numFmtId="0" fontId="13" fillId="16" borderId="2" xfId="0" applyFont="1" applyFill="1" applyBorder="1" applyAlignment="1">
      <alignment horizontal="center"/>
    </xf>
    <xf numFmtId="0" fontId="17" fillId="16" borderId="1" xfId="0" applyFont="1" applyFill="1" applyBorder="1"/>
    <xf numFmtId="0" fontId="17" fillId="16" borderId="1" xfId="0" applyFont="1" applyFill="1" applyBorder="1" applyAlignment="1">
      <alignment horizontal="center"/>
    </xf>
    <xf numFmtId="0" fontId="14" fillId="20" borderId="1" xfId="0" applyFont="1" applyFill="1" applyBorder="1" applyAlignment="1">
      <alignment horizontal="center"/>
    </xf>
    <xf numFmtId="0" fontId="17" fillId="20" borderId="1" xfId="0" applyFont="1" applyFill="1" applyBorder="1" applyAlignment="1">
      <alignment horizontal="center"/>
    </xf>
    <xf numFmtId="0" fontId="20" fillId="7" borderId="13" xfId="0" applyFont="1" applyFill="1" applyBorder="1" applyAlignment="1">
      <alignment horizontal="center"/>
    </xf>
    <xf numFmtId="0" fontId="20" fillId="7" borderId="5" xfId="0" applyFont="1" applyFill="1" applyBorder="1" applyAlignment="1">
      <alignment horizontal="center"/>
    </xf>
    <xf numFmtId="0" fontId="20" fillId="7" borderId="2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22" fontId="14" fillId="7" borderId="1" xfId="0" applyNumberFormat="1" applyFont="1" applyFill="1" applyBorder="1" applyAlignment="1">
      <alignment horizontal="center"/>
    </xf>
    <xf numFmtId="0" fontId="18" fillId="21" borderId="1" xfId="0" applyFont="1" applyFill="1" applyBorder="1" applyAlignment="1">
      <alignment horizontal="center"/>
    </xf>
    <xf numFmtId="0" fontId="5" fillId="22" borderId="4" xfId="0" applyFont="1" applyFill="1" applyBorder="1" applyAlignment="1">
      <alignment horizontal="center"/>
    </xf>
    <xf numFmtId="0" fontId="14" fillId="22" borderId="1" xfId="0" applyFont="1" applyFill="1" applyBorder="1"/>
    <xf numFmtId="44" fontId="14" fillId="22" borderId="1" xfId="1" applyFont="1" applyFill="1" applyBorder="1"/>
    <xf numFmtId="0" fontId="13" fillId="22" borderId="4" xfId="0" applyFont="1" applyFill="1" applyBorder="1" applyAlignment="1">
      <alignment horizontal="center"/>
    </xf>
    <xf numFmtId="0" fontId="19" fillId="22" borderId="32" xfId="0" applyFont="1" applyFill="1" applyBorder="1" applyAlignment="1">
      <alignment horizontal="center"/>
    </xf>
    <xf numFmtId="0" fontId="19" fillId="22" borderId="33" xfId="0" applyFont="1" applyFill="1" applyBorder="1" applyAlignment="1">
      <alignment horizontal="center"/>
    </xf>
    <xf numFmtId="0" fontId="20" fillId="22" borderId="19" xfId="0" applyFont="1" applyFill="1" applyBorder="1" applyAlignment="1">
      <alignment horizontal="center"/>
    </xf>
    <xf numFmtId="0" fontId="20" fillId="22" borderId="31" xfId="0" applyFont="1" applyFill="1" applyBorder="1" applyAlignment="1">
      <alignment horizontal="center"/>
    </xf>
    <xf numFmtId="0" fontId="20" fillId="22" borderId="21" xfId="0" applyFont="1" applyFill="1" applyBorder="1" applyAlignment="1">
      <alignment horizontal="center"/>
    </xf>
    <xf numFmtId="0" fontId="20" fillId="23" borderId="0" xfId="0" applyFont="1" applyFill="1" applyAlignment="1">
      <alignment horizontal="center"/>
    </xf>
    <xf numFmtId="0" fontId="16" fillId="23" borderId="19" xfId="0" applyFont="1" applyFill="1" applyBorder="1"/>
    <xf numFmtId="0" fontId="16" fillId="23" borderId="14" xfId="0" applyFont="1" applyFill="1" applyBorder="1" applyAlignment="1">
      <alignment horizontal="center"/>
    </xf>
    <xf numFmtId="0" fontId="16" fillId="23" borderId="21" xfId="0" applyFont="1" applyFill="1" applyBorder="1" applyAlignment="1">
      <alignment horizontal="center"/>
    </xf>
    <xf numFmtId="0" fontId="16" fillId="23" borderId="24" xfId="0" applyFont="1" applyFill="1" applyBorder="1"/>
    <xf numFmtId="0" fontId="16" fillId="23" borderId="25" xfId="0" applyFont="1" applyFill="1" applyBorder="1" applyAlignment="1">
      <alignment horizontal="center"/>
    </xf>
    <xf numFmtId="0" fontId="16" fillId="23" borderId="26" xfId="0" applyFont="1" applyFill="1" applyBorder="1" applyAlignment="1">
      <alignment horizontal="center"/>
    </xf>
    <xf numFmtId="0" fontId="16" fillId="23" borderId="27" xfId="0" applyFont="1" applyFill="1" applyBorder="1"/>
    <xf numFmtId="0" fontId="16" fillId="23" borderId="23" xfId="0" applyFont="1" applyFill="1" applyBorder="1" applyAlignment="1">
      <alignment horizontal="center"/>
    </xf>
    <xf numFmtId="0" fontId="16" fillId="23" borderId="28" xfId="0" applyFont="1" applyFill="1" applyBorder="1" applyAlignment="1">
      <alignment horizontal="center"/>
    </xf>
    <xf numFmtId="0" fontId="16" fillId="23" borderId="19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8" fillId="19" borderId="0" xfId="0" applyFont="1" applyFill="1" applyBorder="1" applyAlignment="1">
      <alignment horizontal="center"/>
    </xf>
    <xf numFmtId="0" fontId="18" fillId="19" borderId="9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theme="0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theme="0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theme="0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19B09A"/>
      <color rgb="FFFFE98B"/>
      <color rgb="FF006666"/>
      <color rgb="FF009999"/>
      <color rgb="FF666699"/>
      <color rgb="FF99FF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11897F-92D7-4E31-8E38-C585EF31DA8E}" name="VENDAS" displayName="VENDAS" ref="A1:G7" totalsRowShown="0" headerRowDxfId="10" dataDxfId="8" headerRowBorderDxfId="9" tableBorderDxfId="7" dataCellStyle="Moeda">
  <autoFilter ref="A1:G7" xr:uid="{2511897F-92D7-4E31-8E38-C585EF31DA8E}"/>
  <tableColumns count="7">
    <tableColumn id="1" xr3:uid="{265C4EB7-25B7-4835-8686-A83FF60E599A}" name="CONTROLE DE PAGAMENTO" dataDxfId="6"/>
    <tableColumn id="2" xr3:uid="{1E6A6A3C-0CBB-4C7E-8D4E-77B8A2F4176A}" name="Coluna1" dataDxfId="5"/>
    <tableColumn id="3" xr3:uid="{F2212A0A-2467-4C9C-A0C0-854CF67231F9}" name="Coluna2" dataDxfId="4" dataCellStyle="Moeda"/>
    <tableColumn id="4" xr3:uid="{5E376453-9019-430B-A8F5-3F2A09D0173E}" name="Coluna3" dataDxfId="3" dataCellStyle="Moeda"/>
    <tableColumn id="5" xr3:uid="{070C35DF-0548-49FF-92F7-93403BF705BE}" name="Coluna4" dataDxfId="2" dataCellStyle="Moeda"/>
    <tableColumn id="6" xr3:uid="{0F5928EA-DA90-4E2B-98AA-B24FFC76D1E7}" name="Coluna5" dataDxfId="1" dataCellStyle="Moeda"/>
    <tableColumn id="7" xr3:uid="{CD83F936-0E93-4DFC-88BF-A93E8710AB3B}" name="Coluna6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D7F2-F178-4BA2-8F27-D6913975041F}">
  <dimension ref="A1:H64"/>
  <sheetViews>
    <sheetView topLeftCell="A33" workbookViewId="0">
      <selection activeCell="F62" sqref="F62"/>
    </sheetView>
  </sheetViews>
  <sheetFormatPr defaultRowHeight="14.5" x14ac:dyDescent="0.35"/>
  <cols>
    <col min="1" max="1" width="6.81640625" customWidth="1"/>
    <col min="2" max="2" width="33.81640625" bestFit="1" customWidth="1"/>
    <col min="3" max="3" width="16.1796875" bestFit="1" customWidth="1"/>
    <col min="4" max="4" width="15.36328125" bestFit="1" customWidth="1"/>
    <col min="5" max="5" width="17.26953125" bestFit="1" customWidth="1"/>
    <col min="6" max="6" width="19.1796875" bestFit="1" customWidth="1"/>
    <col min="7" max="7" width="17.54296875" bestFit="1" customWidth="1"/>
    <col min="8" max="8" width="6.90625" customWidth="1"/>
    <col min="10" max="10" width="10.81640625" bestFit="1" customWidth="1"/>
  </cols>
  <sheetData>
    <row r="1" spans="1:8" x14ac:dyDescent="0.35">
      <c r="A1" s="65"/>
      <c r="B1" s="159" t="s">
        <v>58</v>
      </c>
      <c r="C1" s="160"/>
      <c r="D1" s="160"/>
      <c r="E1" s="160"/>
      <c r="F1" s="160"/>
      <c r="G1" s="161"/>
      <c r="H1" s="65"/>
    </row>
    <row r="2" spans="1:8" ht="23.5" x14ac:dyDescent="0.55000000000000004">
      <c r="A2" s="65"/>
      <c r="B2" s="162"/>
      <c r="C2" s="163"/>
      <c r="D2" s="163"/>
      <c r="E2" s="163"/>
      <c r="F2" s="163"/>
      <c r="G2" s="164"/>
      <c r="H2" s="66"/>
    </row>
    <row r="3" spans="1:8" x14ac:dyDescent="0.35">
      <c r="A3" s="65"/>
      <c r="B3" s="13" t="s">
        <v>0</v>
      </c>
      <c r="C3" s="67" t="s">
        <v>1</v>
      </c>
      <c r="D3" s="14" t="s">
        <v>2</v>
      </c>
      <c r="E3" s="67" t="s">
        <v>3</v>
      </c>
      <c r="F3" s="14" t="s">
        <v>4</v>
      </c>
      <c r="G3" s="67" t="s">
        <v>5</v>
      </c>
      <c r="H3" s="65"/>
    </row>
    <row r="4" spans="1:8" x14ac:dyDescent="0.35">
      <c r="A4" s="65"/>
      <c r="B4" s="69" t="s">
        <v>6</v>
      </c>
      <c r="C4" s="1" t="s">
        <v>12</v>
      </c>
      <c r="D4" s="70">
        <v>14409507</v>
      </c>
      <c r="E4" s="2">
        <v>2732003454</v>
      </c>
      <c r="F4" s="71">
        <v>3346680201</v>
      </c>
      <c r="G4" s="3">
        <v>72564876000129</v>
      </c>
      <c r="H4" s="65"/>
    </row>
    <row r="5" spans="1:8" x14ac:dyDescent="0.35">
      <c r="A5" s="65"/>
      <c r="B5" s="4" t="s">
        <v>7</v>
      </c>
      <c r="C5" s="5" t="s">
        <v>13</v>
      </c>
      <c r="D5" s="6">
        <v>29102346</v>
      </c>
      <c r="E5" s="7">
        <v>2732003455</v>
      </c>
      <c r="F5" s="8">
        <v>3345676413</v>
      </c>
      <c r="G5" s="9">
        <v>72564876000130</v>
      </c>
      <c r="H5" s="65"/>
    </row>
    <row r="6" spans="1:8" x14ac:dyDescent="0.35">
      <c r="A6" s="65"/>
      <c r="B6" s="69" t="s">
        <v>8</v>
      </c>
      <c r="C6" s="5" t="s">
        <v>14</v>
      </c>
      <c r="D6" s="70">
        <v>29102347</v>
      </c>
      <c r="E6" s="7">
        <v>2732003456</v>
      </c>
      <c r="F6" s="71">
        <v>3345676414</v>
      </c>
      <c r="G6" s="9">
        <v>72564876000131</v>
      </c>
      <c r="H6" s="65"/>
    </row>
    <row r="7" spans="1:8" x14ac:dyDescent="0.35">
      <c r="A7" s="65"/>
      <c r="B7" s="4" t="s">
        <v>9</v>
      </c>
      <c r="C7" s="5" t="s">
        <v>13</v>
      </c>
      <c r="D7" s="6">
        <v>29102348</v>
      </c>
      <c r="E7" s="7">
        <v>2732003457</v>
      </c>
      <c r="F7" s="8">
        <v>3345676415</v>
      </c>
      <c r="G7" s="9">
        <v>72564876000132</v>
      </c>
      <c r="H7" s="65"/>
    </row>
    <row r="8" spans="1:8" x14ac:dyDescent="0.35">
      <c r="A8" s="65"/>
      <c r="B8" s="69" t="s">
        <v>10</v>
      </c>
      <c r="C8" s="5" t="s">
        <v>15</v>
      </c>
      <c r="D8" s="70">
        <v>29102349</v>
      </c>
      <c r="E8" s="7">
        <v>2732003458</v>
      </c>
      <c r="F8" s="71">
        <v>3345676416</v>
      </c>
      <c r="G8" s="9">
        <v>72564876000133</v>
      </c>
      <c r="H8" s="65"/>
    </row>
    <row r="9" spans="1:8" x14ac:dyDescent="0.35">
      <c r="A9" s="65"/>
      <c r="B9" s="10" t="s">
        <v>11</v>
      </c>
      <c r="C9" s="5" t="s">
        <v>14</v>
      </c>
      <c r="D9" s="11">
        <v>29102350</v>
      </c>
      <c r="E9" s="7">
        <v>2732003459</v>
      </c>
      <c r="F9" s="12">
        <v>3345676417</v>
      </c>
      <c r="G9" s="9">
        <v>72564876000134</v>
      </c>
      <c r="H9" s="65"/>
    </row>
    <row r="10" spans="1:8" x14ac:dyDescent="0.35">
      <c r="A10" s="65"/>
      <c r="B10" s="68"/>
      <c r="C10" s="68"/>
      <c r="D10" s="68"/>
      <c r="E10" s="68"/>
      <c r="F10" s="68"/>
      <c r="G10" s="68"/>
      <c r="H10" s="65"/>
    </row>
    <row r="11" spans="1:8" x14ac:dyDescent="0.35">
      <c r="A11" s="18"/>
      <c r="B11" s="18"/>
      <c r="C11" s="18"/>
      <c r="D11" s="18"/>
      <c r="E11" s="18"/>
      <c r="F11" s="18"/>
      <c r="G11" s="18"/>
      <c r="H11" s="18"/>
    </row>
    <row r="12" spans="1:8" x14ac:dyDescent="0.35">
      <c r="A12" s="19"/>
      <c r="B12" s="19"/>
      <c r="C12" s="19"/>
      <c r="D12" s="19"/>
      <c r="E12" s="19"/>
      <c r="F12" s="19"/>
      <c r="G12" s="19"/>
      <c r="H12" s="19"/>
    </row>
    <row r="13" spans="1:8" x14ac:dyDescent="0.35">
      <c r="A13" s="17"/>
      <c r="B13" s="167" t="s">
        <v>59</v>
      </c>
      <c r="C13" s="167"/>
      <c r="D13" s="167"/>
      <c r="E13" s="167"/>
      <c r="F13" s="167"/>
      <c r="G13" s="167"/>
      <c r="H13" s="17"/>
    </row>
    <row r="14" spans="1:8" x14ac:dyDescent="0.35">
      <c r="A14" s="17"/>
      <c r="B14" s="73" t="s">
        <v>16</v>
      </c>
      <c r="C14" s="74">
        <v>2</v>
      </c>
      <c r="D14" s="73" t="s">
        <v>17</v>
      </c>
      <c r="E14" s="74">
        <v>6</v>
      </c>
      <c r="F14" s="17"/>
      <c r="G14" s="17"/>
      <c r="H14" s="17"/>
    </row>
    <row r="15" spans="1:8" x14ac:dyDescent="0.35">
      <c r="A15" s="17"/>
      <c r="B15" s="15" t="s">
        <v>18</v>
      </c>
      <c r="C15" s="15" t="s">
        <v>19</v>
      </c>
      <c r="D15" s="15" t="s">
        <v>20</v>
      </c>
      <c r="E15" s="15" t="s">
        <v>21</v>
      </c>
      <c r="F15" s="17"/>
      <c r="G15" s="17"/>
      <c r="H15" s="17"/>
    </row>
    <row r="16" spans="1:8" x14ac:dyDescent="0.35">
      <c r="A16" s="17"/>
      <c r="B16" s="15" t="s">
        <v>22</v>
      </c>
      <c r="C16" s="15">
        <v>5</v>
      </c>
      <c r="D16" s="16">
        <v>9</v>
      </c>
      <c r="E16" s="16" cm="1">
        <f t="array" ref="E16:E20">QTDE*PRECOUNITARIO</f>
        <v>45</v>
      </c>
      <c r="F16" s="17"/>
      <c r="G16" s="17"/>
      <c r="H16" s="17"/>
    </row>
    <row r="17" spans="1:8" x14ac:dyDescent="0.35">
      <c r="A17" s="17"/>
      <c r="B17" s="15" t="s">
        <v>23</v>
      </c>
      <c r="C17" s="15">
        <v>2</v>
      </c>
      <c r="D17" s="16">
        <v>1.2</v>
      </c>
      <c r="E17" s="16">
        <v>2.4</v>
      </c>
      <c r="F17" s="17"/>
      <c r="G17" s="17"/>
      <c r="H17" s="17"/>
    </row>
    <row r="18" spans="1:8" x14ac:dyDescent="0.35">
      <c r="A18" s="17"/>
      <c r="B18" s="15" t="s">
        <v>24</v>
      </c>
      <c r="C18" s="15">
        <v>2</v>
      </c>
      <c r="D18" s="16">
        <v>0.45</v>
      </c>
      <c r="E18" s="16">
        <v>0.9</v>
      </c>
      <c r="F18" s="17"/>
      <c r="G18" s="17"/>
      <c r="H18" s="17"/>
    </row>
    <row r="19" spans="1:8" x14ac:dyDescent="0.35">
      <c r="A19" s="17"/>
      <c r="B19" s="15" t="s">
        <v>25</v>
      </c>
      <c r="C19" s="15">
        <v>1</v>
      </c>
      <c r="D19" s="16">
        <v>0.5</v>
      </c>
      <c r="E19" s="16">
        <v>0.5</v>
      </c>
      <c r="F19" s="17"/>
      <c r="G19" s="17"/>
      <c r="H19" s="17"/>
    </row>
    <row r="20" spans="1:8" x14ac:dyDescent="0.35">
      <c r="A20" s="17"/>
      <c r="B20" s="15" t="s">
        <v>26</v>
      </c>
      <c r="C20" s="15">
        <v>1</v>
      </c>
      <c r="D20" s="16">
        <v>12</v>
      </c>
      <c r="E20" s="16">
        <v>12</v>
      </c>
      <c r="F20" s="17"/>
      <c r="G20" s="17"/>
      <c r="H20" s="17"/>
    </row>
    <row r="21" spans="1:8" x14ac:dyDescent="0.35">
      <c r="A21" s="17"/>
      <c r="B21" s="165" t="s">
        <v>27</v>
      </c>
      <c r="C21" s="165"/>
      <c r="D21" s="165"/>
      <c r="E21" s="72">
        <f>SUM(TOTAL)</f>
        <v>60.8</v>
      </c>
      <c r="F21" s="17"/>
      <c r="G21" s="17"/>
      <c r="H21" s="17"/>
    </row>
    <row r="22" spans="1:8" x14ac:dyDescent="0.35">
      <c r="A22" s="17"/>
      <c r="B22" s="166" t="s">
        <v>28</v>
      </c>
      <c r="C22" s="166"/>
      <c r="D22" s="166"/>
      <c r="E22" s="16">
        <f>SUBTOTAL*DESCONTO</f>
        <v>121.6</v>
      </c>
      <c r="F22" s="17"/>
      <c r="G22" s="17"/>
      <c r="H22" s="17"/>
    </row>
    <row r="23" spans="1:8" x14ac:dyDescent="0.35">
      <c r="A23" s="17"/>
      <c r="B23" s="165" t="s">
        <v>29</v>
      </c>
      <c r="C23" s="165"/>
      <c r="D23" s="165"/>
      <c r="E23" s="16">
        <f>SUBTOTAL*ACRESCIMO</f>
        <v>364.79999999999995</v>
      </c>
      <c r="F23" s="17"/>
      <c r="G23" s="17"/>
      <c r="H23" s="17"/>
    </row>
    <row r="24" spans="1:8" x14ac:dyDescent="0.35">
      <c r="A24" s="17"/>
      <c r="B24" s="165" t="s">
        <v>30</v>
      </c>
      <c r="C24" s="165"/>
      <c r="D24" s="165"/>
      <c r="E24" s="72">
        <f>SUBTOTAL-E22+E23</f>
        <v>303.99999999999994</v>
      </c>
      <c r="F24" s="17"/>
      <c r="G24" s="17"/>
      <c r="H24" s="17"/>
    </row>
    <row r="25" spans="1:8" x14ac:dyDescent="0.35">
      <c r="A25" s="17"/>
      <c r="B25" s="17"/>
      <c r="C25" s="17"/>
      <c r="D25" s="17"/>
      <c r="E25" s="17"/>
      <c r="F25" s="17"/>
      <c r="G25" s="17"/>
      <c r="H25" s="17"/>
    </row>
    <row r="27" spans="1:8" x14ac:dyDescent="0.35">
      <c r="A27" s="75"/>
      <c r="B27" s="75"/>
      <c r="C27" s="75"/>
      <c r="D27" s="75"/>
      <c r="E27" s="75"/>
      <c r="F27" s="75"/>
      <c r="G27" s="75"/>
      <c r="H27" s="75"/>
    </row>
    <row r="28" spans="1:8" x14ac:dyDescent="0.35">
      <c r="A28" s="75"/>
      <c r="B28" s="157" t="s">
        <v>60</v>
      </c>
      <c r="C28" s="158"/>
      <c r="D28" s="158"/>
      <c r="E28" s="158"/>
      <c r="F28" s="158"/>
      <c r="G28" s="158"/>
      <c r="H28" s="75"/>
    </row>
    <row r="29" spans="1:8" x14ac:dyDescent="0.35">
      <c r="A29" s="75"/>
      <c r="B29" s="20" t="s">
        <v>0</v>
      </c>
      <c r="C29" s="20" t="s">
        <v>31</v>
      </c>
      <c r="D29" s="20" t="s">
        <v>32</v>
      </c>
      <c r="E29" s="20" t="s">
        <v>33</v>
      </c>
      <c r="F29" s="20" t="s">
        <v>34</v>
      </c>
      <c r="G29" s="20" t="s">
        <v>35</v>
      </c>
      <c r="H29" s="75"/>
    </row>
    <row r="30" spans="1:8" x14ac:dyDescent="0.35">
      <c r="A30" s="75"/>
      <c r="B30" s="77" t="s">
        <v>36</v>
      </c>
      <c r="C30" s="78">
        <v>1200</v>
      </c>
      <c r="D30" s="78">
        <f>C30*$C$42</f>
        <v>144</v>
      </c>
      <c r="E30" s="78">
        <f>C30*$C$43</f>
        <v>12</v>
      </c>
      <c r="F30" s="78">
        <f>E30+D30</f>
        <v>156</v>
      </c>
      <c r="G30" s="79">
        <f>C30-F30</f>
        <v>1044</v>
      </c>
      <c r="H30" s="75"/>
    </row>
    <row r="31" spans="1:8" x14ac:dyDescent="0.35">
      <c r="A31" s="75"/>
      <c r="B31" s="20" t="s">
        <v>8</v>
      </c>
      <c r="C31" s="21">
        <v>1500</v>
      </c>
      <c r="D31" s="21">
        <f>C31*$C$42</f>
        <v>180</v>
      </c>
      <c r="E31" s="21">
        <f>C31*$C$43</f>
        <v>15</v>
      </c>
      <c r="F31" s="21">
        <f>E31+D31</f>
        <v>195</v>
      </c>
      <c r="G31" s="22">
        <f>C31-F31</f>
        <v>1305</v>
      </c>
      <c r="H31" s="75"/>
    </row>
    <row r="32" spans="1:8" x14ac:dyDescent="0.35">
      <c r="A32" s="75"/>
      <c r="B32" s="77" t="s">
        <v>37</v>
      </c>
      <c r="C32" s="78">
        <v>2000</v>
      </c>
      <c r="D32" s="78">
        <f>C32*$C$42</f>
        <v>240</v>
      </c>
      <c r="E32" s="78">
        <f>C32*$C$43</f>
        <v>20</v>
      </c>
      <c r="F32" s="78">
        <f>E32+D32</f>
        <v>260</v>
      </c>
      <c r="G32" s="79">
        <f>C32-F32</f>
        <v>1740</v>
      </c>
      <c r="H32" s="75"/>
    </row>
    <row r="33" spans="1:8" x14ac:dyDescent="0.35">
      <c r="A33" s="75"/>
      <c r="B33" s="20" t="s">
        <v>38</v>
      </c>
      <c r="C33" s="21">
        <v>600</v>
      </c>
      <c r="D33" s="21">
        <f>C33*$C$42</f>
        <v>72</v>
      </c>
      <c r="E33" s="21">
        <f>C33*$C$43</f>
        <v>6</v>
      </c>
      <c r="F33" s="21">
        <f>E33+D33</f>
        <v>78</v>
      </c>
      <c r="G33" s="22">
        <f>C33-F33</f>
        <v>522</v>
      </c>
      <c r="H33" s="75"/>
    </row>
    <row r="34" spans="1:8" x14ac:dyDescent="0.35">
      <c r="A34" s="75"/>
      <c r="B34" s="77" t="s">
        <v>40</v>
      </c>
      <c r="C34" s="78">
        <f>SUM(C30:C33)</f>
        <v>5300</v>
      </c>
      <c r="D34" s="78">
        <f>SUM(D30:D33)</f>
        <v>636</v>
      </c>
      <c r="E34" s="78">
        <f>SUM(E30:E33)</f>
        <v>53</v>
      </c>
      <c r="F34" s="78">
        <f>SUM(F30:F33)</f>
        <v>689</v>
      </c>
      <c r="G34" s="78">
        <f>SUM(G30:G33)</f>
        <v>4611</v>
      </c>
      <c r="H34" s="75"/>
    </row>
    <row r="35" spans="1:8" x14ac:dyDescent="0.35">
      <c r="A35" s="75"/>
      <c r="B35" s="20" t="s">
        <v>41</v>
      </c>
      <c r="C35" s="24">
        <f>AVERAGE(G30:G33)</f>
        <v>1152.75</v>
      </c>
      <c r="D35" s="81"/>
      <c r="E35" s="81"/>
      <c r="F35" s="81"/>
      <c r="G35" s="81"/>
      <c r="H35" s="75"/>
    </row>
    <row r="36" spans="1:8" x14ac:dyDescent="0.35">
      <c r="A36" s="75"/>
      <c r="B36" s="77" t="s">
        <v>43</v>
      </c>
      <c r="C36" s="78">
        <f>MAX(G30:G33)</f>
        <v>1740</v>
      </c>
      <c r="D36" s="81"/>
      <c r="E36" s="81"/>
      <c r="F36" s="81"/>
      <c r="G36" s="81"/>
      <c r="H36" s="75"/>
    </row>
    <row r="37" spans="1:8" x14ac:dyDescent="0.35">
      <c r="A37" s="75"/>
      <c r="B37" s="20" t="s">
        <v>42</v>
      </c>
      <c r="C37" s="24">
        <f>MIN(G30:G33)</f>
        <v>522</v>
      </c>
      <c r="D37" s="81"/>
      <c r="E37" s="81"/>
      <c r="F37" s="81"/>
      <c r="G37" s="81"/>
      <c r="H37" s="75"/>
    </row>
    <row r="38" spans="1:8" x14ac:dyDescent="0.35">
      <c r="A38" s="75"/>
      <c r="B38" s="77" t="s">
        <v>44</v>
      </c>
      <c r="C38" s="78">
        <f>LARGE(G30:G33,2)</f>
        <v>1305</v>
      </c>
      <c r="D38" s="81"/>
      <c r="E38" s="81"/>
      <c r="F38" s="81"/>
      <c r="G38" s="81"/>
      <c r="H38" s="75"/>
    </row>
    <row r="39" spans="1:8" x14ac:dyDescent="0.35">
      <c r="A39" s="75"/>
      <c r="B39" s="20" t="s">
        <v>45</v>
      </c>
      <c r="C39" s="24">
        <f>SMALL(G30:G33,2)</f>
        <v>1044</v>
      </c>
      <c r="D39" s="81"/>
      <c r="E39" s="81"/>
      <c r="F39" s="81"/>
      <c r="G39" s="81"/>
      <c r="H39" s="75"/>
    </row>
    <row r="40" spans="1:8" x14ac:dyDescent="0.35">
      <c r="A40" s="75"/>
      <c r="B40" s="75"/>
      <c r="C40" s="75"/>
      <c r="D40" s="75"/>
      <c r="E40" s="75"/>
      <c r="F40" s="75"/>
      <c r="G40" s="75"/>
      <c r="H40" s="75"/>
    </row>
    <row r="41" spans="1:8" x14ac:dyDescent="0.35">
      <c r="A41" s="75"/>
      <c r="B41" s="158" t="s">
        <v>39</v>
      </c>
      <c r="C41" s="158"/>
      <c r="D41" s="75"/>
      <c r="E41" s="75"/>
      <c r="F41" s="75"/>
      <c r="G41" s="75"/>
      <c r="H41" s="75"/>
    </row>
    <row r="42" spans="1:8" x14ac:dyDescent="0.35">
      <c r="A42" s="75"/>
      <c r="B42" s="15" t="s">
        <v>32</v>
      </c>
      <c r="C42" s="23">
        <v>0.12</v>
      </c>
      <c r="D42" s="75"/>
      <c r="E42" s="75"/>
      <c r="F42" s="75"/>
      <c r="G42" s="75"/>
      <c r="H42" s="75"/>
    </row>
    <row r="43" spans="1:8" x14ac:dyDescent="0.35">
      <c r="A43" s="75"/>
      <c r="B43" s="76" t="s">
        <v>33</v>
      </c>
      <c r="C43" s="80">
        <v>0.01</v>
      </c>
      <c r="D43" s="75"/>
      <c r="E43" s="75"/>
      <c r="F43" s="75"/>
      <c r="G43" s="75"/>
      <c r="H43" s="75"/>
    </row>
    <row r="44" spans="1:8" x14ac:dyDescent="0.35">
      <c r="A44" s="75"/>
      <c r="B44" s="75"/>
      <c r="C44" s="75"/>
      <c r="D44" s="75"/>
      <c r="E44" s="75"/>
      <c r="F44" s="75"/>
      <c r="G44" s="75"/>
      <c r="H44" s="75"/>
    </row>
    <row r="45" spans="1:8" x14ac:dyDescent="0.35">
      <c r="A45" s="75"/>
      <c r="B45" s="75"/>
      <c r="C45" s="75"/>
      <c r="D45" s="75"/>
      <c r="E45" s="75"/>
      <c r="F45" s="75"/>
      <c r="G45" s="75"/>
      <c r="H45" s="75"/>
    </row>
    <row r="47" spans="1:8" x14ac:dyDescent="0.35">
      <c r="A47" s="82"/>
      <c r="B47" s="152" t="s">
        <v>61</v>
      </c>
      <c r="C47" s="152"/>
      <c r="D47" s="152"/>
      <c r="E47" s="152"/>
      <c r="F47" s="152"/>
      <c r="G47" s="152"/>
      <c r="H47" s="152"/>
    </row>
    <row r="48" spans="1:8" x14ac:dyDescent="0.35">
      <c r="A48" s="82"/>
      <c r="B48" s="27" t="s">
        <v>46</v>
      </c>
      <c r="C48" s="27" t="s">
        <v>47</v>
      </c>
      <c r="D48" s="27" t="s">
        <v>48</v>
      </c>
      <c r="E48" s="27" t="s">
        <v>49</v>
      </c>
      <c r="F48" s="27" t="s">
        <v>50</v>
      </c>
      <c r="G48" s="27" t="s">
        <v>21</v>
      </c>
      <c r="H48" s="82"/>
    </row>
    <row r="49" spans="1:8" x14ac:dyDescent="0.35">
      <c r="A49" s="82"/>
      <c r="B49" s="28">
        <v>40950</v>
      </c>
      <c r="C49" s="26" t="s">
        <v>51</v>
      </c>
      <c r="D49" s="26" t="s">
        <v>53</v>
      </c>
      <c r="E49" s="26" t="s">
        <v>56</v>
      </c>
      <c r="F49" s="26">
        <v>542</v>
      </c>
      <c r="G49" s="29">
        <v>2682.9</v>
      </c>
      <c r="H49" s="82"/>
    </row>
    <row r="50" spans="1:8" x14ac:dyDescent="0.35">
      <c r="A50" s="82"/>
      <c r="B50" s="28">
        <v>40953</v>
      </c>
      <c r="C50" s="26" t="s">
        <v>51</v>
      </c>
      <c r="D50" s="26" t="s">
        <v>53</v>
      </c>
      <c r="E50" s="26" t="s">
        <v>57</v>
      </c>
      <c r="F50" s="26">
        <v>357</v>
      </c>
      <c r="G50" s="29">
        <v>1767.15</v>
      </c>
      <c r="H50" s="82"/>
    </row>
    <row r="51" spans="1:8" x14ac:dyDescent="0.35">
      <c r="A51" s="82"/>
      <c r="B51" s="82"/>
      <c r="C51" s="82"/>
      <c r="D51" s="82"/>
      <c r="E51" s="82"/>
      <c r="F51" s="82"/>
      <c r="G51" s="82"/>
      <c r="H51" s="82"/>
    </row>
    <row r="52" spans="1:8" x14ac:dyDescent="0.35">
      <c r="A52" s="82"/>
      <c r="B52" s="82"/>
      <c r="C52" s="82"/>
      <c r="D52" s="82"/>
      <c r="E52" s="82"/>
      <c r="F52" s="82"/>
      <c r="G52" s="82"/>
      <c r="H52" s="82"/>
    </row>
    <row r="54" spans="1:8" ht="15.5" x14ac:dyDescent="0.35">
      <c r="A54" s="32"/>
      <c r="B54" s="154" t="s">
        <v>79</v>
      </c>
      <c r="C54" s="155"/>
      <c r="D54" s="155"/>
      <c r="E54" s="155"/>
      <c r="F54" s="155"/>
      <c r="G54" s="155"/>
      <c r="H54" s="156"/>
    </row>
    <row r="55" spans="1:8" x14ac:dyDescent="0.35">
      <c r="A55" s="32"/>
      <c r="B55" s="153" t="s">
        <v>78</v>
      </c>
      <c r="C55" s="153"/>
      <c r="D55" s="153"/>
      <c r="E55" s="32"/>
      <c r="F55" s="32"/>
      <c r="G55" s="32"/>
      <c r="H55" s="32"/>
    </row>
    <row r="56" spans="1:8" x14ac:dyDescent="0.35">
      <c r="A56" s="32"/>
      <c r="B56" s="15" t="s">
        <v>63</v>
      </c>
      <c r="C56" s="15" t="s">
        <v>64</v>
      </c>
      <c r="D56" s="15" t="s">
        <v>65</v>
      </c>
      <c r="E56" s="32"/>
      <c r="F56" s="32"/>
      <c r="G56" s="32"/>
      <c r="H56" s="32"/>
    </row>
    <row r="57" spans="1:8" x14ac:dyDescent="0.35">
      <c r="A57" s="32"/>
      <c r="B57" s="15" t="str">
        <f>"=*~?"</f>
        <v>=*~?</v>
      </c>
      <c r="C57" s="15"/>
      <c r="D57" s="15" t="str">
        <f>"=b*"</f>
        <v>=b*</v>
      </c>
      <c r="E57" s="32"/>
      <c r="F57" s="32"/>
      <c r="G57" s="32"/>
      <c r="H57" s="32"/>
    </row>
    <row r="58" spans="1:8" x14ac:dyDescent="0.35">
      <c r="A58" s="32"/>
      <c r="B58" s="15"/>
      <c r="C58" s="15" t="str">
        <f>"*ado"</f>
        <v>*ado</v>
      </c>
      <c r="D58" s="15"/>
      <c r="E58" s="32"/>
      <c r="F58" s="32"/>
      <c r="G58" s="32"/>
      <c r="H58" s="32"/>
    </row>
    <row r="59" spans="1:8" x14ac:dyDescent="0.35">
      <c r="A59" s="32"/>
      <c r="B59" s="15" t="s">
        <v>77</v>
      </c>
      <c r="C59" s="15"/>
      <c r="D59" s="15"/>
      <c r="E59" s="32"/>
      <c r="F59" s="32"/>
      <c r="G59" s="32"/>
      <c r="H59" s="32"/>
    </row>
    <row r="60" spans="1:8" x14ac:dyDescent="0.35">
      <c r="A60" s="32"/>
      <c r="B60" s="15"/>
      <c r="C60" s="15"/>
      <c r="D60" s="15"/>
      <c r="E60" s="32"/>
      <c r="F60" s="32"/>
      <c r="G60" s="32"/>
      <c r="H60" s="32"/>
    </row>
    <row r="61" spans="1:8" x14ac:dyDescent="0.35">
      <c r="A61" s="32"/>
      <c r="B61" s="31" t="s">
        <v>63</v>
      </c>
      <c r="C61" s="15" t="s">
        <v>64</v>
      </c>
      <c r="D61" s="15" t="s">
        <v>65</v>
      </c>
      <c r="E61" s="32"/>
      <c r="F61" s="32"/>
      <c r="G61" s="32"/>
      <c r="H61" s="32"/>
    </row>
    <row r="62" spans="1:8" x14ac:dyDescent="0.35">
      <c r="A62" s="32"/>
      <c r="B62" s="31" t="s">
        <v>66</v>
      </c>
      <c r="C62" s="15" t="s">
        <v>69</v>
      </c>
      <c r="D62" s="16">
        <v>3650.87</v>
      </c>
      <c r="E62" s="32"/>
      <c r="F62" s="32"/>
      <c r="G62" s="32"/>
      <c r="H62" s="32"/>
    </row>
    <row r="63" spans="1:8" x14ac:dyDescent="0.35">
      <c r="A63" s="32"/>
      <c r="B63" s="15" t="s">
        <v>67</v>
      </c>
      <c r="C63" s="15" t="s">
        <v>70</v>
      </c>
      <c r="D63" s="16">
        <v>6578</v>
      </c>
      <c r="E63" s="32"/>
      <c r="F63" s="32"/>
      <c r="G63" s="32"/>
      <c r="H63" s="32"/>
    </row>
    <row r="64" spans="1:8" x14ac:dyDescent="0.35">
      <c r="A64" s="32"/>
      <c r="B64" s="33"/>
      <c r="C64" s="33"/>
      <c r="D64" s="33"/>
      <c r="E64" s="32"/>
      <c r="F64" s="32"/>
      <c r="G64" s="32"/>
      <c r="H64" s="32"/>
    </row>
  </sheetData>
  <mergeCells count="11">
    <mergeCell ref="B47:H47"/>
    <mergeCell ref="B55:D55"/>
    <mergeCell ref="B54:H54"/>
    <mergeCell ref="B28:G28"/>
    <mergeCell ref="B1:G2"/>
    <mergeCell ref="B41:C41"/>
    <mergeCell ref="B21:D21"/>
    <mergeCell ref="B22:D22"/>
    <mergeCell ref="B23:D23"/>
    <mergeCell ref="B24:D24"/>
    <mergeCell ref="B13:G13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B555-CF17-4F5B-9BC7-6CD7BCBF5F1F}">
  <dimension ref="A1:F18"/>
  <sheetViews>
    <sheetView workbookViewId="0">
      <selection activeCell="A12" sqref="A12:C18"/>
    </sheetView>
  </sheetViews>
  <sheetFormatPr defaultRowHeight="14.5" x14ac:dyDescent="0.35"/>
  <cols>
    <col min="1" max="1" width="15" bestFit="1" customWidth="1"/>
    <col min="2" max="2" width="16.1796875" bestFit="1" customWidth="1"/>
    <col min="3" max="3" width="11.6328125" bestFit="1" customWidth="1"/>
    <col min="4" max="4" width="11.54296875" bestFit="1" customWidth="1"/>
    <col min="5" max="5" width="12.26953125" bestFit="1" customWidth="1"/>
    <col min="6" max="6" width="11.6328125" bestFit="1" customWidth="1"/>
  </cols>
  <sheetData>
    <row r="1" spans="1:6" x14ac:dyDescent="0.35">
      <c r="A1" s="166" t="s">
        <v>62</v>
      </c>
      <c r="B1" s="166"/>
      <c r="C1" s="166"/>
      <c r="D1" s="166"/>
      <c r="E1" s="166"/>
      <c r="F1" s="166"/>
    </row>
    <row r="2" spans="1:6" x14ac:dyDescent="0.35">
      <c r="A2" s="20" t="s">
        <v>46</v>
      </c>
      <c r="B2" s="20" t="s">
        <v>47</v>
      </c>
      <c r="C2" s="20" t="s">
        <v>48</v>
      </c>
      <c r="D2" s="20" t="s">
        <v>49</v>
      </c>
      <c r="E2" s="20" t="s">
        <v>50</v>
      </c>
      <c r="F2" s="20" t="s">
        <v>21</v>
      </c>
    </row>
    <row r="3" spans="1:6" x14ac:dyDescent="0.35">
      <c r="A3" s="30">
        <v>40949</v>
      </c>
      <c r="B3" s="20" t="s">
        <v>7</v>
      </c>
      <c r="C3" s="20" t="s">
        <v>52</v>
      </c>
      <c r="D3" s="20" t="s">
        <v>55</v>
      </c>
      <c r="E3" s="20">
        <v>144</v>
      </c>
      <c r="F3" s="21">
        <f>E3*4.95</f>
        <v>712.80000000000007</v>
      </c>
    </row>
    <row r="4" spans="1:6" x14ac:dyDescent="0.35">
      <c r="A4" s="30">
        <v>40950</v>
      </c>
      <c r="B4" s="20" t="s">
        <v>51</v>
      </c>
      <c r="C4" s="20" t="s">
        <v>53</v>
      </c>
      <c r="D4" s="20" t="s">
        <v>56</v>
      </c>
      <c r="E4" s="20">
        <v>542</v>
      </c>
      <c r="F4" s="21">
        <f t="shared" ref="F4:F9" si="0">E4*4.95</f>
        <v>2682.9</v>
      </c>
    </row>
    <row r="5" spans="1:6" x14ac:dyDescent="0.35">
      <c r="A5" s="30">
        <v>40951</v>
      </c>
      <c r="B5" s="20" t="s">
        <v>9</v>
      </c>
      <c r="C5" s="20" t="s">
        <v>54</v>
      </c>
      <c r="D5" s="20" t="s">
        <v>57</v>
      </c>
      <c r="E5" s="20">
        <v>90</v>
      </c>
      <c r="F5" s="21">
        <f t="shared" si="0"/>
        <v>445.5</v>
      </c>
    </row>
    <row r="6" spans="1:6" x14ac:dyDescent="0.35">
      <c r="A6" s="30">
        <v>40952</v>
      </c>
      <c r="B6" s="20" t="s">
        <v>7</v>
      </c>
      <c r="C6" s="20" t="s">
        <v>52</v>
      </c>
      <c r="D6" s="20" t="s">
        <v>55</v>
      </c>
      <c r="E6" s="20">
        <v>258</v>
      </c>
      <c r="F6" s="21">
        <f t="shared" si="0"/>
        <v>1277.1000000000001</v>
      </c>
    </row>
    <row r="7" spans="1:6" x14ac:dyDescent="0.35">
      <c r="A7" s="30">
        <v>40953</v>
      </c>
      <c r="B7" s="20" t="s">
        <v>51</v>
      </c>
      <c r="C7" s="20" t="s">
        <v>53</v>
      </c>
      <c r="D7" s="20" t="s">
        <v>57</v>
      </c>
      <c r="E7" s="20">
        <v>357</v>
      </c>
      <c r="F7" s="21">
        <f t="shared" si="0"/>
        <v>1767.15</v>
      </c>
    </row>
    <row r="8" spans="1:6" x14ac:dyDescent="0.35">
      <c r="A8" s="30">
        <v>40954</v>
      </c>
      <c r="B8" s="20" t="s">
        <v>9</v>
      </c>
      <c r="C8" s="20" t="s">
        <v>54</v>
      </c>
      <c r="D8" s="20" t="s">
        <v>56</v>
      </c>
      <c r="E8" s="20">
        <v>213</v>
      </c>
      <c r="F8" s="21">
        <f t="shared" si="0"/>
        <v>1054.3500000000001</v>
      </c>
    </row>
    <row r="9" spans="1:6" x14ac:dyDescent="0.35">
      <c r="A9" s="30">
        <v>40955</v>
      </c>
      <c r="B9" s="20" t="s">
        <v>7</v>
      </c>
      <c r="C9" s="20" t="s">
        <v>54</v>
      </c>
      <c r="D9" s="20" t="s">
        <v>55</v>
      </c>
      <c r="E9" s="20">
        <v>321</v>
      </c>
      <c r="F9" s="21">
        <f t="shared" si="0"/>
        <v>1588.95</v>
      </c>
    </row>
    <row r="12" spans="1:6" x14ac:dyDescent="0.35">
      <c r="A12" s="30" t="s">
        <v>63</v>
      </c>
      <c r="B12" s="20" t="s">
        <v>64</v>
      </c>
      <c r="C12" s="20" t="s">
        <v>65</v>
      </c>
      <c r="F12" s="25"/>
    </row>
    <row r="13" spans="1:6" x14ac:dyDescent="0.35">
      <c r="A13" s="31" t="s">
        <v>66</v>
      </c>
      <c r="B13" s="15" t="s">
        <v>69</v>
      </c>
      <c r="C13" s="16">
        <v>3650.87</v>
      </c>
      <c r="F13" s="25"/>
    </row>
    <row r="14" spans="1:6" x14ac:dyDescent="0.35">
      <c r="A14" s="15" t="s">
        <v>67</v>
      </c>
      <c r="B14" s="15" t="s">
        <v>70</v>
      </c>
      <c r="C14" s="16">
        <v>6578</v>
      </c>
    </row>
    <row r="15" spans="1:6" x14ac:dyDescent="0.35">
      <c r="A15" s="15" t="s">
        <v>68</v>
      </c>
      <c r="B15" s="15" t="s">
        <v>71</v>
      </c>
      <c r="C15" s="16">
        <v>1004.48</v>
      </c>
    </row>
    <row r="16" spans="1:6" x14ac:dyDescent="0.35">
      <c r="A16" s="15" t="s">
        <v>75</v>
      </c>
      <c r="B16" s="15" t="s">
        <v>72</v>
      </c>
      <c r="C16" s="16">
        <v>2848.5</v>
      </c>
    </row>
    <row r="17" spans="1:3" x14ac:dyDescent="0.35">
      <c r="A17" s="15" t="s">
        <v>68</v>
      </c>
      <c r="B17" s="15" t="s">
        <v>73</v>
      </c>
      <c r="C17" s="16">
        <v>5848.5</v>
      </c>
    </row>
    <row r="18" spans="1:3" x14ac:dyDescent="0.35">
      <c r="A18" s="15" t="s">
        <v>76</v>
      </c>
      <c r="B18" s="15" t="s">
        <v>74</v>
      </c>
      <c r="C18" s="16">
        <v>8952.76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A5EF-0991-4E0F-8877-F753B915DA08}">
  <dimension ref="A1:F2"/>
  <sheetViews>
    <sheetView workbookViewId="0">
      <selection activeCell="E9" sqref="E9"/>
    </sheetView>
  </sheetViews>
  <sheetFormatPr defaultRowHeight="14.5" x14ac:dyDescent="0.35"/>
  <cols>
    <col min="2" max="2" width="10.36328125" bestFit="1" customWidth="1"/>
    <col min="5" max="5" width="12.26953125" bestFit="1" customWidth="1"/>
  </cols>
  <sheetData>
    <row r="1" spans="1:6" x14ac:dyDescent="0.3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21</v>
      </c>
    </row>
    <row r="2" spans="1:6" x14ac:dyDescent="0.35">
      <c r="C2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4807-56CD-4139-9C5B-98DAC3BB0FED}">
  <dimension ref="A1:AF138"/>
  <sheetViews>
    <sheetView tabSelected="1" topLeftCell="D37" zoomScale="115" zoomScaleNormal="115" workbookViewId="0">
      <selection activeCell="B138" sqref="B138"/>
    </sheetView>
  </sheetViews>
  <sheetFormatPr defaultRowHeight="14.5" x14ac:dyDescent="0.35"/>
  <cols>
    <col min="1" max="1" width="23.1796875" bestFit="1" customWidth="1"/>
    <col min="2" max="2" width="38.26953125" bestFit="1" customWidth="1"/>
    <col min="3" max="3" width="18.90625" bestFit="1" customWidth="1"/>
    <col min="4" max="4" width="136.453125" bestFit="1" customWidth="1"/>
    <col min="5" max="5" width="15.08984375" bestFit="1" customWidth="1"/>
    <col min="6" max="6" width="19.6328125" bestFit="1" customWidth="1"/>
    <col min="7" max="7" width="21.7265625" bestFit="1" customWidth="1"/>
    <col min="8" max="8" width="12.90625" customWidth="1"/>
    <col min="9" max="9" width="22.08984375" bestFit="1" customWidth="1"/>
    <col min="10" max="10" width="50.26953125" bestFit="1" customWidth="1"/>
    <col min="11" max="11" width="8.81640625" bestFit="1" customWidth="1"/>
    <col min="12" max="12" width="9.54296875" customWidth="1"/>
    <col min="13" max="13" width="26.1796875" bestFit="1" customWidth="1"/>
    <col min="14" max="14" width="8.81640625" bestFit="1" customWidth="1"/>
    <col min="15" max="15" width="12.453125" bestFit="1" customWidth="1"/>
    <col min="16" max="16" width="20.26953125" bestFit="1" customWidth="1"/>
    <col min="17" max="17" width="23.81640625" bestFit="1" customWidth="1"/>
    <col min="18" max="18" width="28.1796875" bestFit="1" customWidth="1"/>
  </cols>
  <sheetData>
    <row r="1" spans="1:11" ht="46" x14ac:dyDescent="1">
      <c r="A1" s="65"/>
      <c r="B1" s="169" t="s">
        <v>84</v>
      </c>
      <c r="C1" s="169"/>
      <c r="D1" s="169"/>
      <c r="E1" s="65"/>
      <c r="F1" s="65"/>
      <c r="G1" s="65"/>
      <c r="H1" s="65"/>
      <c r="I1" s="65"/>
      <c r="J1" s="65"/>
      <c r="K1" s="65"/>
    </row>
    <row r="2" spans="1:11" ht="18.5" x14ac:dyDescent="0.45">
      <c r="A2" s="65"/>
      <c r="B2" s="104" t="s">
        <v>81</v>
      </c>
      <c r="C2" s="104" t="s">
        <v>83</v>
      </c>
      <c r="D2" s="86" t="s">
        <v>35</v>
      </c>
      <c r="E2" s="65"/>
      <c r="F2" s="65"/>
      <c r="G2" s="217" t="s">
        <v>172</v>
      </c>
      <c r="H2" s="217" t="s">
        <v>83</v>
      </c>
      <c r="I2" s="217" t="s">
        <v>82</v>
      </c>
      <c r="J2" s="65"/>
      <c r="K2" s="65"/>
    </row>
    <row r="3" spans="1:11" ht="18.5" x14ac:dyDescent="0.45">
      <c r="A3" s="65"/>
      <c r="B3" s="86">
        <v>1</v>
      </c>
      <c r="C3" s="86" t="str">
        <f>VLOOKUP(B3,'Funções 2'!A2:G7,2)</f>
        <v>ANA</v>
      </c>
      <c r="D3" s="120">
        <f>VLOOKUP(B3,'Funções 2'!A3:G7,7)</f>
        <v>1044</v>
      </c>
      <c r="E3" s="65"/>
      <c r="F3" s="65"/>
      <c r="G3" s="86">
        <v>1</v>
      </c>
      <c r="H3" s="86" t="str">
        <f>VLOOKUP(G3,VENDAS[],2,0)</f>
        <v>ANA</v>
      </c>
      <c r="I3" s="120">
        <f>VLOOKUP(G3,VENDAS[],3,0)</f>
        <v>1200</v>
      </c>
      <c r="J3" s="65"/>
      <c r="K3" s="65"/>
    </row>
    <row r="4" spans="1:11" ht="18.5" x14ac:dyDescent="0.45">
      <c r="A4" s="65"/>
      <c r="B4" s="86">
        <v>3</v>
      </c>
      <c r="C4" s="86" t="str">
        <f>VLOOKUP(B4,'Funções 2'!A3:G8,2)</f>
        <v>CARLA</v>
      </c>
      <c r="D4" s="120">
        <f>VLOOKUP(B4,'Funções 2'!A4:G8,7)</f>
        <v>1740</v>
      </c>
      <c r="E4" s="65"/>
      <c r="F4" s="65"/>
      <c r="G4" s="86">
        <v>3</v>
      </c>
      <c r="H4" s="86" t="str">
        <f>VLOOKUP(G4,VENDAS[],2,0)</f>
        <v>CARLA</v>
      </c>
      <c r="I4" s="120">
        <f>VLOOKUP(G4,VENDAS[],3,0)</f>
        <v>2000</v>
      </c>
      <c r="J4" s="65"/>
      <c r="K4" s="65"/>
    </row>
    <row r="5" spans="1:11" x14ac:dyDescent="0.35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</row>
    <row r="7" spans="1:11" ht="46" x14ac:dyDescent="1">
      <c r="A7" s="206" t="s">
        <v>92</v>
      </c>
      <c r="B7" s="206"/>
      <c r="C7" s="206"/>
      <c r="D7" s="206"/>
      <c r="E7" s="206"/>
      <c r="F7" s="206"/>
      <c r="G7" s="206"/>
      <c r="H7" s="206"/>
      <c r="I7" s="206"/>
      <c r="J7" s="206"/>
      <c r="K7" s="206"/>
    </row>
    <row r="8" spans="1:11" ht="18.5" x14ac:dyDescent="0.45">
      <c r="A8" s="83"/>
      <c r="B8" s="114" t="s">
        <v>0</v>
      </c>
      <c r="C8" s="115" t="s">
        <v>91</v>
      </c>
      <c r="D8" s="116" t="s">
        <v>93</v>
      </c>
      <c r="E8" s="83"/>
      <c r="F8" s="83"/>
      <c r="G8" s="83"/>
      <c r="H8" s="83"/>
      <c r="I8" s="83"/>
      <c r="J8" s="83"/>
      <c r="K8" s="83"/>
    </row>
    <row r="9" spans="1:11" ht="18.5" x14ac:dyDescent="0.45">
      <c r="A9" s="83"/>
      <c r="B9" s="207" t="s">
        <v>9</v>
      </c>
      <c r="C9" s="208">
        <v>5.5</v>
      </c>
      <c r="D9" s="209" t="str">
        <f>IF(C9&gt;7,"PASSOU","REPROVOU")</f>
        <v>REPROVOU</v>
      </c>
      <c r="E9" s="83"/>
      <c r="F9" s="83"/>
      <c r="G9" s="83"/>
      <c r="H9" s="83"/>
      <c r="I9" s="83"/>
      <c r="J9" s="83"/>
      <c r="K9" s="83"/>
    </row>
    <row r="10" spans="1:11" ht="18.5" x14ac:dyDescent="0.45">
      <c r="A10" s="83"/>
      <c r="B10" s="117" t="s">
        <v>85</v>
      </c>
      <c r="C10" s="118">
        <v>7</v>
      </c>
      <c r="D10" s="119" t="str">
        <f t="shared" ref="D10:D17" si="0">IF(C10&gt;7,"PASSOU","REPROVOU")</f>
        <v>REPROVOU</v>
      </c>
      <c r="E10" s="83"/>
      <c r="F10" s="83"/>
      <c r="G10" s="83"/>
      <c r="H10" s="83"/>
      <c r="I10" s="83"/>
      <c r="J10" s="83"/>
      <c r="K10" s="83"/>
    </row>
    <row r="11" spans="1:11" ht="18.5" x14ac:dyDescent="0.45">
      <c r="A11" s="83"/>
      <c r="B11" s="210" t="s">
        <v>86</v>
      </c>
      <c r="C11" s="211">
        <v>8</v>
      </c>
      <c r="D11" s="212" t="str">
        <f t="shared" si="0"/>
        <v>PASSOU</v>
      </c>
      <c r="E11" s="83"/>
      <c r="F11" s="83"/>
      <c r="G11" s="83"/>
      <c r="H11" s="83"/>
      <c r="I11" s="83"/>
      <c r="J11" s="83"/>
      <c r="K11" s="83"/>
    </row>
    <row r="12" spans="1:11" ht="18.5" x14ac:dyDescent="0.45">
      <c r="A12" s="83"/>
      <c r="B12" s="117" t="s">
        <v>10</v>
      </c>
      <c r="C12" s="118">
        <v>4.5</v>
      </c>
      <c r="D12" s="119" t="str">
        <f t="shared" si="0"/>
        <v>REPROVOU</v>
      </c>
      <c r="E12" s="83"/>
      <c r="F12" s="83"/>
      <c r="G12" s="83"/>
      <c r="H12" s="83"/>
      <c r="I12" s="83"/>
      <c r="J12" s="83"/>
      <c r="K12" s="83"/>
    </row>
    <row r="13" spans="1:11" ht="18.5" x14ac:dyDescent="0.45">
      <c r="A13" s="83"/>
      <c r="B13" s="213" t="s">
        <v>87</v>
      </c>
      <c r="C13" s="214">
        <v>6.5</v>
      </c>
      <c r="D13" s="215" t="str">
        <f t="shared" si="0"/>
        <v>REPROVOU</v>
      </c>
      <c r="E13" s="83"/>
      <c r="F13" s="83"/>
      <c r="G13" s="83"/>
      <c r="H13" s="83"/>
      <c r="I13" s="83"/>
      <c r="J13" s="83"/>
      <c r="K13" s="83"/>
    </row>
    <row r="14" spans="1:11" ht="18.5" x14ac:dyDescent="0.45">
      <c r="A14" s="83"/>
      <c r="B14" s="117" t="s">
        <v>88</v>
      </c>
      <c r="C14" s="118">
        <v>7</v>
      </c>
      <c r="D14" s="119" t="str">
        <f t="shared" si="0"/>
        <v>REPROVOU</v>
      </c>
      <c r="E14" s="83"/>
      <c r="F14" s="83"/>
      <c r="G14" s="83"/>
      <c r="H14" s="83"/>
      <c r="I14" s="83"/>
      <c r="J14" s="83"/>
      <c r="K14" s="83"/>
    </row>
    <row r="15" spans="1:11" ht="18.5" x14ac:dyDescent="0.45">
      <c r="A15" s="83"/>
      <c r="B15" s="210" t="s">
        <v>89</v>
      </c>
      <c r="C15" s="211">
        <v>9</v>
      </c>
      <c r="D15" s="212" t="str">
        <f t="shared" si="0"/>
        <v>PASSOU</v>
      </c>
      <c r="E15" s="83"/>
      <c r="F15" s="83"/>
      <c r="G15" s="83"/>
      <c r="H15" s="83"/>
      <c r="I15" s="83"/>
      <c r="J15" s="83"/>
      <c r="K15" s="83"/>
    </row>
    <row r="16" spans="1:11" ht="18.5" x14ac:dyDescent="0.45">
      <c r="A16" s="83"/>
      <c r="B16" s="117" t="s">
        <v>90</v>
      </c>
      <c r="C16" s="118">
        <v>7</v>
      </c>
      <c r="D16" s="116" t="str">
        <f t="shared" si="0"/>
        <v>REPROVOU</v>
      </c>
      <c r="E16" s="83"/>
      <c r="F16" s="83"/>
      <c r="G16" s="83"/>
      <c r="H16" s="83"/>
      <c r="I16" s="83"/>
      <c r="J16" s="83"/>
      <c r="K16" s="83"/>
    </row>
    <row r="17" spans="1:11" ht="18.5" x14ac:dyDescent="0.45">
      <c r="A17" s="83"/>
      <c r="B17" s="207" t="s">
        <v>38</v>
      </c>
      <c r="C17" s="216">
        <v>2</v>
      </c>
      <c r="D17" s="208" t="str">
        <f t="shared" si="0"/>
        <v>REPROVOU</v>
      </c>
      <c r="E17" s="83"/>
      <c r="F17" s="83"/>
      <c r="G17" s="83"/>
      <c r="H17" s="83"/>
      <c r="I17" s="83"/>
      <c r="J17" s="83"/>
      <c r="K17" s="83"/>
    </row>
    <row r="18" spans="1:11" x14ac:dyDescent="0.35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</row>
    <row r="19" spans="1:11" x14ac:dyDescent="0.35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</row>
    <row r="21" spans="1:11" ht="15" thickBot="1" x14ac:dyDescent="0.4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</row>
    <row r="22" spans="1:11" ht="46.5" thickBot="1" x14ac:dyDescent="1.05">
      <c r="A22" s="75"/>
      <c r="B22" s="203" t="s">
        <v>102</v>
      </c>
      <c r="C22" s="204"/>
      <c r="D22" s="204"/>
      <c r="E22" s="204"/>
      <c r="F22" s="204"/>
      <c r="G22" s="205"/>
      <c r="H22" s="75"/>
      <c r="I22" s="201" t="s">
        <v>103</v>
      </c>
      <c r="J22" s="202"/>
      <c r="K22" s="75"/>
    </row>
    <row r="23" spans="1:11" ht="18.5" x14ac:dyDescent="0.45">
      <c r="A23" s="75"/>
      <c r="B23" s="39" t="s">
        <v>46</v>
      </c>
      <c r="C23" s="197" t="s">
        <v>47</v>
      </c>
      <c r="D23" s="39" t="s">
        <v>48</v>
      </c>
      <c r="E23" s="197" t="s">
        <v>49</v>
      </c>
      <c r="F23" s="39" t="s">
        <v>50</v>
      </c>
      <c r="G23" s="197" t="s">
        <v>21</v>
      </c>
      <c r="H23" s="75"/>
      <c r="I23" s="113" t="s">
        <v>47</v>
      </c>
      <c r="J23" s="200" t="s">
        <v>21</v>
      </c>
      <c r="K23" s="75"/>
    </row>
    <row r="24" spans="1:11" ht="18.5" x14ac:dyDescent="0.45">
      <c r="A24" s="75"/>
      <c r="B24" s="103">
        <v>40949</v>
      </c>
      <c r="C24" s="198" t="s">
        <v>7</v>
      </c>
      <c r="D24" s="104" t="s">
        <v>52</v>
      </c>
      <c r="E24" s="198" t="s">
        <v>55</v>
      </c>
      <c r="F24" s="104">
        <v>100</v>
      </c>
      <c r="G24" s="199">
        <v>320</v>
      </c>
      <c r="H24" s="75"/>
      <c r="I24" s="104" t="s">
        <v>7</v>
      </c>
      <c r="J24" s="198">
        <f>SUMIF($C$24:$C$33,I24,$G$24:$G$33)</f>
        <v>522</v>
      </c>
      <c r="K24" s="75"/>
    </row>
    <row r="25" spans="1:11" ht="18.5" x14ac:dyDescent="0.45">
      <c r="A25" s="75"/>
      <c r="B25" s="103">
        <v>40950</v>
      </c>
      <c r="C25" s="198" t="s">
        <v>51</v>
      </c>
      <c r="D25" s="104" t="s">
        <v>53</v>
      </c>
      <c r="E25" s="198" t="s">
        <v>56</v>
      </c>
      <c r="F25" s="104">
        <v>150</v>
      </c>
      <c r="G25" s="199">
        <v>5</v>
      </c>
      <c r="H25" s="75"/>
      <c r="I25" s="104" t="s">
        <v>9</v>
      </c>
      <c r="J25" s="198">
        <f>SUMIF($C$24:$C$33,I25,$G$24:$G$33)</f>
        <v>561</v>
      </c>
      <c r="K25" s="75"/>
    </row>
    <row r="26" spans="1:11" ht="18.5" x14ac:dyDescent="0.45">
      <c r="A26" s="75"/>
      <c r="B26" s="103">
        <v>40951</v>
      </c>
      <c r="C26" s="198" t="s">
        <v>9</v>
      </c>
      <c r="D26" s="104" t="s">
        <v>54</v>
      </c>
      <c r="E26" s="198" t="s">
        <v>57</v>
      </c>
      <c r="F26" s="104">
        <v>90</v>
      </c>
      <c r="G26" s="199">
        <v>560</v>
      </c>
      <c r="H26" s="75"/>
      <c r="I26" s="75"/>
      <c r="J26" s="75"/>
      <c r="K26" s="75"/>
    </row>
    <row r="27" spans="1:11" ht="18.5" x14ac:dyDescent="0.45">
      <c r="A27" s="75"/>
      <c r="B27" s="103">
        <v>40952</v>
      </c>
      <c r="C27" s="198" t="s">
        <v>7</v>
      </c>
      <c r="D27" s="104" t="s">
        <v>52</v>
      </c>
      <c r="E27" s="198" t="s">
        <v>55</v>
      </c>
      <c r="F27" s="104">
        <v>200</v>
      </c>
      <c r="G27" s="199">
        <v>2</v>
      </c>
      <c r="H27" s="75"/>
      <c r="I27" s="75"/>
      <c r="J27" s="75"/>
      <c r="K27" s="75"/>
    </row>
    <row r="28" spans="1:11" ht="18.5" x14ac:dyDescent="0.45">
      <c r="A28" s="75"/>
      <c r="B28" s="103">
        <v>40953</v>
      </c>
      <c r="C28" s="198" t="s">
        <v>51</v>
      </c>
      <c r="D28" s="104" t="s">
        <v>97</v>
      </c>
      <c r="E28" s="198" t="s">
        <v>56</v>
      </c>
      <c r="F28" s="104">
        <v>214</v>
      </c>
      <c r="G28" s="199">
        <v>670</v>
      </c>
      <c r="H28" s="75"/>
      <c r="I28" s="75"/>
      <c r="J28" s="75"/>
      <c r="K28" s="75"/>
    </row>
    <row r="29" spans="1:11" ht="18.5" x14ac:dyDescent="0.45">
      <c r="A29" s="75"/>
      <c r="B29" s="103">
        <v>40954</v>
      </c>
      <c r="C29" s="198" t="s">
        <v>9</v>
      </c>
      <c r="D29" s="104" t="s">
        <v>98</v>
      </c>
      <c r="E29" s="198" t="s">
        <v>55</v>
      </c>
      <c r="F29" s="104">
        <v>210</v>
      </c>
      <c r="G29" s="199">
        <v>1</v>
      </c>
      <c r="H29" s="75"/>
      <c r="I29" s="75"/>
      <c r="J29" s="75"/>
      <c r="K29" s="75"/>
    </row>
    <row r="30" spans="1:11" ht="18.5" x14ac:dyDescent="0.45">
      <c r="A30" s="75"/>
      <c r="B30" s="103">
        <v>40955</v>
      </c>
      <c r="C30" s="198" t="s">
        <v>7</v>
      </c>
      <c r="D30" s="104" t="s">
        <v>99</v>
      </c>
      <c r="E30" s="198" t="s">
        <v>56</v>
      </c>
      <c r="F30" s="104">
        <v>80</v>
      </c>
      <c r="G30" s="199">
        <v>200</v>
      </c>
      <c r="H30" s="75"/>
      <c r="I30" s="75"/>
      <c r="J30" s="75"/>
      <c r="K30" s="75"/>
    </row>
    <row r="31" spans="1:11" ht="18.5" x14ac:dyDescent="0.45">
      <c r="A31" s="75"/>
      <c r="B31" s="103">
        <v>40956</v>
      </c>
      <c r="C31" s="198" t="s">
        <v>94</v>
      </c>
      <c r="D31" s="104" t="s">
        <v>54</v>
      </c>
      <c r="E31" s="198" t="s">
        <v>55</v>
      </c>
      <c r="F31" s="104">
        <v>300</v>
      </c>
      <c r="G31" s="199">
        <v>300</v>
      </c>
      <c r="H31" s="75"/>
      <c r="I31" s="75"/>
      <c r="J31" s="75"/>
      <c r="K31" s="75"/>
    </row>
    <row r="32" spans="1:11" ht="18.5" x14ac:dyDescent="0.45">
      <c r="A32" s="75"/>
      <c r="B32" s="103">
        <v>40957</v>
      </c>
      <c r="C32" s="198" t="s">
        <v>95</v>
      </c>
      <c r="D32" s="104" t="s">
        <v>100</v>
      </c>
      <c r="E32" s="198" t="s">
        <v>57</v>
      </c>
      <c r="F32" s="104">
        <v>250</v>
      </c>
      <c r="G32" s="199">
        <v>400</v>
      </c>
      <c r="H32" s="75"/>
      <c r="I32" s="75"/>
      <c r="J32" s="75"/>
      <c r="K32" s="75"/>
    </row>
    <row r="33" spans="1:11" ht="18.5" x14ac:dyDescent="0.45">
      <c r="A33" s="75"/>
      <c r="B33" s="103">
        <v>40958</v>
      </c>
      <c r="C33" s="198" t="s">
        <v>96</v>
      </c>
      <c r="D33" s="104" t="s">
        <v>101</v>
      </c>
      <c r="E33" s="198" t="s">
        <v>56</v>
      </c>
      <c r="F33" s="104">
        <v>100</v>
      </c>
      <c r="G33" s="199">
        <v>500</v>
      </c>
      <c r="H33" s="75"/>
      <c r="I33" s="75"/>
      <c r="J33" s="75"/>
      <c r="K33" s="75"/>
    </row>
    <row r="34" spans="1:11" x14ac:dyDescent="0.35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</row>
    <row r="36" spans="1:11" x14ac:dyDescent="0.35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</row>
    <row r="37" spans="1:11" ht="46" x14ac:dyDescent="1">
      <c r="A37" s="82"/>
      <c r="B37" s="170" t="s">
        <v>119</v>
      </c>
      <c r="C37" s="170"/>
      <c r="D37" s="170"/>
      <c r="E37" s="170"/>
      <c r="F37" s="170"/>
      <c r="G37" s="170"/>
      <c r="H37" s="82"/>
      <c r="I37" s="170" t="s">
        <v>120</v>
      </c>
      <c r="J37" s="170"/>
      <c r="K37" s="82"/>
    </row>
    <row r="38" spans="1:11" ht="18.5" x14ac:dyDescent="0.45">
      <c r="A38" s="82"/>
      <c r="B38" s="89" t="s">
        <v>46</v>
      </c>
      <c r="C38" s="90" t="s">
        <v>47</v>
      </c>
      <c r="D38" s="90" t="s">
        <v>48</v>
      </c>
      <c r="E38" s="90" t="s">
        <v>49</v>
      </c>
      <c r="F38" s="91" t="s">
        <v>50</v>
      </c>
      <c r="G38" s="90" t="s">
        <v>21</v>
      </c>
      <c r="H38" s="85"/>
      <c r="I38" s="105" t="s">
        <v>117</v>
      </c>
      <c r="J38" s="106" t="s">
        <v>118</v>
      </c>
      <c r="K38" s="82"/>
    </row>
    <row r="39" spans="1:11" ht="18.5" x14ac:dyDescent="0.45">
      <c r="A39" s="82"/>
      <c r="B39" s="92">
        <v>44915</v>
      </c>
      <c r="C39" s="57" t="s">
        <v>105</v>
      </c>
      <c r="D39" s="57" t="s">
        <v>109</v>
      </c>
      <c r="E39" s="93" t="s">
        <v>55</v>
      </c>
      <c r="F39" s="59">
        <v>100</v>
      </c>
      <c r="G39" s="94">
        <f>F39*5</f>
        <v>500</v>
      </c>
      <c r="H39" s="85"/>
      <c r="I39" s="107" t="s">
        <v>105</v>
      </c>
      <c r="J39" s="108">
        <f>COUNTIF($B$39:$C$48,I39)</f>
        <v>3</v>
      </c>
      <c r="K39" s="82"/>
    </row>
    <row r="40" spans="1:11" ht="18.5" x14ac:dyDescent="0.45">
      <c r="A40" s="82"/>
      <c r="B40" s="95">
        <v>44916</v>
      </c>
      <c r="C40" s="96" t="s">
        <v>106</v>
      </c>
      <c r="D40" s="96" t="s">
        <v>110</v>
      </c>
      <c r="E40" s="96" t="s">
        <v>56</v>
      </c>
      <c r="F40" s="97">
        <v>200</v>
      </c>
      <c r="G40" s="98">
        <f t="shared" ref="G40:G48" si="1">F40*5</f>
        <v>1000</v>
      </c>
      <c r="H40" s="85"/>
      <c r="I40" s="109" t="s">
        <v>106</v>
      </c>
      <c r="J40" s="110">
        <f>COUNTIF($B$39:$G$48,I40)</f>
        <v>2</v>
      </c>
      <c r="K40" s="82"/>
    </row>
    <row r="41" spans="1:11" ht="18.5" x14ac:dyDescent="0.45">
      <c r="A41" s="82"/>
      <c r="B41" s="92">
        <v>44917</v>
      </c>
      <c r="C41" s="57" t="s">
        <v>107</v>
      </c>
      <c r="D41" s="57" t="s">
        <v>111</v>
      </c>
      <c r="E41" s="93" t="s">
        <v>57</v>
      </c>
      <c r="F41" s="59">
        <v>150</v>
      </c>
      <c r="G41" s="94">
        <f t="shared" si="1"/>
        <v>750</v>
      </c>
      <c r="H41" s="85"/>
      <c r="I41" s="111" t="s">
        <v>108</v>
      </c>
      <c r="J41" s="112">
        <f>COUNTIF($B$39:$G$48,I41)</f>
        <v>2</v>
      </c>
      <c r="K41" s="82"/>
    </row>
    <row r="42" spans="1:11" ht="18.5" x14ac:dyDescent="0.45">
      <c r="A42" s="82"/>
      <c r="B42" s="95">
        <v>44918</v>
      </c>
      <c r="C42" s="96" t="s">
        <v>108</v>
      </c>
      <c r="D42" s="96" t="s">
        <v>112</v>
      </c>
      <c r="E42" s="96" t="s">
        <v>55</v>
      </c>
      <c r="F42" s="97">
        <v>90</v>
      </c>
      <c r="G42" s="98">
        <f t="shared" si="1"/>
        <v>450</v>
      </c>
      <c r="H42" s="82"/>
      <c r="I42" s="82"/>
      <c r="J42" s="82"/>
      <c r="K42" s="82"/>
    </row>
    <row r="43" spans="1:11" ht="18.5" x14ac:dyDescent="0.45">
      <c r="A43" s="82"/>
      <c r="B43" s="92">
        <v>44919</v>
      </c>
      <c r="C43" s="57" t="s">
        <v>105</v>
      </c>
      <c r="D43" s="57" t="s">
        <v>113</v>
      </c>
      <c r="E43" s="93" t="s">
        <v>56</v>
      </c>
      <c r="F43" s="59">
        <v>200</v>
      </c>
      <c r="G43" s="94">
        <f t="shared" si="1"/>
        <v>1000</v>
      </c>
      <c r="H43" s="82"/>
      <c r="I43" s="82"/>
      <c r="J43" s="82"/>
      <c r="K43" s="82"/>
    </row>
    <row r="44" spans="1:11" ht="18.5" x14ac:dyDescent="0.45">
      <c r="A44" s="82"/>
      <c r="B44" s="95">
        <v>44920</v>
      </c>
      <c r="C44" s="96" t="s">
        <v>104</v>
      </c>
      <c r="D44" s="96" t="s">
        <v>114</v>
      </c>
      <c r="E44" s="96" t="s">
        <v>55</v>
      </c>
      <c r="F44" s="97">
        <v>351</v>
      </c>
      <c r="G44" s="98">
        <f t="shared" si="1"/>
        <v>1755</v>
      </c>
      <c r="H44" s="82"/>
      <c r="I44" s="82"/>
      <c r="J44" s="82"/>
      <c r="K44" s="82"/>
    </row>
    <row r="45" spans="1:11" ht="18.5" x14ac:dyDescent="0.45">
      <c r="A45" s="82"/>
      <c r="B45" s="92">
        <v>44921</v>
      </c>
      <c r="C45" s="57" t="s">
        <v>106</v>
      </c>
      <c r="D45" s="57" t="s">
        <v>115</v>
      </c>
      <c r="E45" s="93" t="s">
        <v>56</v>
      </c>
      <c r="F45" s="59">
        <v>120</v>
      </c>
      <c r="G45" s="94">
        <f t="shared" si="1"/>
        <v>600</v>
      </c>
      <c r="H45" s="82"/>
      <c r="I45" s="82"/>
      <c r="J45" s="82"/>
      <c r="K45" s="82"/>
    </row>
    <row r="46" spans="1:11" ht="18.5" x14ac:dyDescent="0.45">
      <c r="A46" s="82"/>
      <c r="B46" s="95">
        <v>44922</v>
      </c>
      <c r="C46" s="96" t="s">
        <v>108</v>
      </c>
      <c r="D46" s="96" t="s">
        <v>116</v>
      </c>
      <c r="E46" s="96" t="s">
        <v>55</v>
      </c>
      <c r="F46" s="97">
        <v>250</v>
      </c>
      <c r="G46" s="98">
        <f t="shared" si="1"/>
        <v>1250</v>
      </c>
      <c r="H46" s="82"/>
      <c r="I46" s="82"/>
      <c r="J46" s="82"/>
      <c r="K46" s="82"/>
    </row>
    <row r="47" spans="1:11" ht="18.5" x14ac:dyDescent="0.45">
      <c r="A47" s="82"/>
      <c r="B47" s="92">
        <v>44923</v>
      </c>
      <c r="C47" s="57" t="s">
        <v>105</v>
      </c>
      <c r="D47" s="57" t="s">
        <v>111</v>
      </c>
      <c r="E47" s="93" t="s">
        <v>57</v>
      </c>
      <c r="F47" s="59">
        <v>330</v>
      </c>
      <c r="G47" s="94">
        <f t="shared" si="1"/>
        <v>1650</v>
      </c>
      <c r="H47" s="82"/>
      <c r="I47" s="82"/>
      <c r="J47" s="82"/>
      <c r="K47" s="82"/>
    </row>
    <row r="48" spans="1:11" ht="18.5" x14ac:dyDescent="0.45">
      <c r="A48" s="82"/>
      <c r="B48" s="99">
        <v>44924</v>
      </c>
      <c r="C48" s="100" t="s">
        <v>107</v>
      </c>
      <c r="D48" s="100" t="s">
        <v>110</v>
      </c>
      <c r="E48" s="100" t="s">
        <v>56</v>
      </c>
      <c r="F48" s="101">
        <v>110</v>
      </c>
      <c r="G48" s="102">
        <f t="shared" si="1"/>
        <v>550</v>
      </c>
      <c r="H48" s="82"/>
      <c r="I48" s="82"/>
      <c r="J48" s="82"/>
      <c r="K48" s="82"/>
    </row>
    <row r="49" spans="1:11" x14ac:dyDescent="0.35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</row>
    <row r="52" spans="1:11" x14ac:dyDescent="0.35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</row>
    <row r="53" spans="1:11" ht="46" x14ac:dyDescent="1">
      <c r="A53" s="65"/>
      <c r="B53" s="196" t="s">
        <v>121</v>
      </c>
      <c r="C53" s="84"/>
      <c r="D53" s="196" t="s">
        <v>123</v>
      </c>
      <c r="E53" s="65"/>
      <c r="F53" s="65"/>
      <c r="G53" s="65"/>
      <c r="H53" s="65"/>
      <c r="I53" s="65"/>
      <c r="J53" s="65"/>
      <c r="K53" s="65"/>
    </row>
    <row r="54" spans="1:11" ht="18.5" x14ac:dyDescent="0.45">
      <c r="A54" s="65"/>
      <c r="B54" s="86" t="s">
        <v>122</v>
      </c>
      <c r="C54" s="84"/>
      <c r="D54" s="86">
        <f>COUNT(B54:B61)</f>
        <v>4</v>
      </c>
      <c r="E54" s="65"/>
      <c r="F54" s="65"/>
      <c r="G54" s="65"/>
      <c r="H54" s="65"/>
      <c r="I54" s="65"/>
      <c r="J54" s="65"/>
      <c r="K54" s="65"/>
    </row>
    <row r="55" spans="1:11" ht="18.5" x14ac:dyDescent="0.45">
      <c r="A55" s="65"/>
      <c r="B55" s="87">
        <v>44903</v>
      </c>
      <c r="C55" s="84"/>
      <c r="D55" s="86">
        <f>COUNT($B$54:$B$61,D58:D62)</f>
        <v>6</v>
      </c>
      <c r="E55" s="65"/>
      <c r="F55" s="65"/>
      <c r="G55" s="65"/>
      <c r="H55" s="65"/>
      <c r="I55" s="65"/>
      <c r="J55" s="65"/>
      <c r="K55" s="65"/>
    </row>
    <row r="56" spans="1:11" x14ac:dyDescent="0.35">
      <c r="A56" s="65"/>
      <c r="B56" s="84"/>
      <c r="C56" s="84"/>
      <c r="D56" s="84"/>
      <c r="E56" s="65"/>
      <c r="F56" s="65"/>
      <c r="G56" s="65"/>
      <c r="H56" s="65"/>
      <c r="I56" s="65"/>
      <c r="J56" s="65"/>
      <c r="K56" s="65"/>
    </row>
    <row r="57" spans="1:11" x14ac:dyDescent="0.35">
      <c r="A57" s="65"/>
      <c r="B57" s="15">
        <v>19</v>
      </c>
      <c r="C57" s="84"/>
      <c r="D57" s="84"/>
      <c r="E57" s="65"/>
      <c r="F57" s="65"/>
      <c r="G57" s="65"/>
      <c r="H57" s="65"/>
      <c r="I57" s="65"/>
      <c r="J57" s="65"/>
      <c r="K57" s="65"/>
    </row>
    <row r="58" spans="1:11" ht="46" x14ac:dyDescent="1">
      <c r="A58" s="65"/>
      <c r="B58" s="86">
        <v>22.21</v>
      </c>
      <c r="C58" s="84"/>
      <c r="D58" s="196" t="s">
        <v>124</v>
      </c>
      <c r="E58" s="65"/>
      <c r="F58" s="65"/>
      <c r="G58" s="65"/>
      <c r="H58" s="65"/>
      <c r="I58" s="65"/>
      <c r="J58" s="65"/>
      <c r="K58" s="65"/>
    </row>
    <row r="59" spans="1:11" ht="18.5" x14ac:dyDescent="0.45">
      <c r="A59" s="65"/>
      <c r="B59" s="86" t="b">
        <v>0</v>
      </c>
      <c r="C59" s="84"/>
      <c r="D59" s="86">
        <f>COUNTBLANK(B54:B61)</f>
        <v>1</v>
      </c>
      <c r="E59" s="65"/>
      <c r="F59" s="65"/>
      <c r="G59" s="65"/>
      <c r="H59" s="65"/>
      <c r="I59" s="65"/>
      <c r="J59" s="65"/>
      <c r="K59" s="65"/>
    </row>
    <row r="60" spans="1:11" ht="18.5" x14ac:dyDescent="0.45">
      <c r="A60" s="65"/>
      <c r="B60" s="86" t="e">
        <v>#DIV/0!</v>
      </c>
      <c r="C60" s="84"/>
      <c r="D60" s="84"/>
      <c r="E60" s="65"/>
      <c r="F60" s="65"/>
      <c r="G60" s="65"/>
      <c r="H60" s="65"/>
      <c r="I60" s="65"/>
      <c r="J60" s="65"/>
      <c r="K60" s="65"/>
    </row>
    <row r="61" spans="1:11" ht="46" x14ac:dyDescent="1">
      <c r="A61" s="65"/>
      <c r="B61" s="86">
        <v>32.5</v>
      </c>
      <c r="C61" s="84"/>
      <c r="D61" s="196" t="s">
        <v>125</v>
      </c>
      <c r="E61" s="65"/>
      <c r="F61" s="65"/>
      <c r="G61" s="65"/>
      <c r="H61" s="65"/>
      <c r="I61" s="65"/>
      <c r="J61" s="65"/>
      <c r="K61" s="65"/>
    </row>
    <row r="62" spans="1:11" ht="18.5" x14ac:dyDescent="0.45">
      <c r="A62" s="65"/>
      <c r="B62" s="65"/>
      <c r="C62" s="65"/>
      <c r="D62" s="88">
        <f>COUNTA(B54:B61)</f>
        <v>7</v>
      </c>
      <c r="E62" s="65"/>
      <c r="F62" s="65"/>
      <c r="G62" s="65"/>
      <c r="H62" s="65"/>
      <c r="I62" s="65"/>
      <c r="J62" s="65"/>
      <c r="K62" s="65"/>
    </row>
    <row r="64" spans="1:11" x14ac:dyDescent="0.35">
      <c r="A64" s="121"/>
      <c r="B64" s="124"/>
      <c r="C64" s="124"/>
      <c r="D64" s="124"/>
      <c r="E64" s="124"/>
      <c r="F64" s="125"/>
    </row>
    <row r="65" spans="1:7" ht="46" x14ac:dyDescent="1">
      <c r="A65" s="122"/>
      <c r="B65" s="191" t="s">
        <v>129</v>
      </c>
      <c r="C65" s="192"/>
      <c r="D65" s="192"/>
      <c r="E65" s="193"/>
      <c r="F65" s="126"/>
    </row>
    <row r="66" spans="1:7" ht="18.5" x14ac:dyDescent="0.45">
      <c r="A66" s="123"/>
      <c r="B66" s="86" t="s">
        <v>46</v>
      </c>
      <c r="C66" s="86" t="s">
        <v>128</v>
      </c>
      <c r="D66" s="86" t="s">
        <v>127</v>
      </c>
      <c r="E66" s="86" t="s">
        <v>126</v>
      </c>
      <c r="F66" s="126"/>
    </row>
    <row r="67" spans="1:7" ht="18.5" x14ac:dyDescent="0.45">
      <c r="A67" s="123"/>
      <c r="B67" s="87">
        <f>DATE(E67,D67,C67)</f>
        <v>41005</v>
      </c>
      <c r="C67" s="86">
        <v>6</v>
      </c>
      <c r="D67" s="86">
        <v>4</v>
      </c>
      <c r="E67" s="86">
        <v>2012</v>
      </c>
      <c r="F67" s="126"/>
    </row>
    <row r="68" spans="1:7" ht="18.5" x14ac:dyDescent="0.45">
      <c r="A68" s="123"/>
      <c r="B68" s="194" t="s">
        <v>130</v>
      </c>
      <c r="C68" s="194"/>
      <c r="D68" s="194"/>
      <c r="E68" s="194"/>
      <c r="F68" s="126"/>
    </row>
    <row r="69" spans="1:7" ht="18.5" x14ac:dyDescent="0.45">
      <c r="A69" s="123"/>
      <c r="B69" s="172">
        <f ca="1">NOW()</f>
        <v>45280.882786226852</v>
      </c>
      <c r="C69" s="172"/>
      <c r="D69" s="172"/>
      <c r="E69" s="172"/>
      <c r="F69" s="126"/>
    </row>
    <row r="70" spans="1:7" ht="18.5" x14ac:dyDescent="0.45">
      <c r="A70" s="123"/>
      <c r="B70" s="194" t="s">
        <v>131</v>
      </c>
      <c r="C70" s="194"/>
      <c r="D70" s="194"/>
      <c r="E70" s="194"/>
      <c r="F70" s="126"/>
    </row>
    <row r="71" spans="1:7" ht="18.5" x14ac:dyDescent="0.45">
      <c r="A71" s="123"/>
      <c r="B71" s="171">
        <f ca="1">YEAR(B69)</f>
        <v>2023</v>
      </c>
      <c r="C71" s="171"/>
      <c r="D71" s="171"/>
      <c r="E71" s="171"/>
      <c r="F71" s="126"/>
    </row>
    <row r="72" spans="1:7" ht="18.5" x14ac:dyDescent="0.45">
      <c r="A72" s="123"/>
      <c r="B72" s="194" t="s">
        <v>132</v>
      </c>
      <c r="C72" s="194"/>
      <c r="D72" s="194"/>
      <c r="E72" s="194"/>
      <c r="F72" s="126"/>
    </row>
    <row r="73" spans="1:7" ht="18.5" x14ac:dyDescent="0.45">
      <c r="A73" s="123"/>
      <c r="B73" s="171">
        <f ca="1">MONTH(B69)</f>
        <v>12</v>
      </c>
      <c r="C73" s="171"/>
      <c r="D73" s="171"/>
      <c r="E73" s="171"/>
      <c r="F73" s="126"/>
    </row>
    <row r="74" spans="1:7" ht="18.5" x14ac:dyDescent="0.45">
      <c r="A74" s="123"/>
      <c r="B74" s="194" t="s">
        <v>133</v>
      </c>
      <c r="C74" s="194"/>
      <c r="D74" s="194"/>
      <c r="E74" s="194"/>
      <c r="F74" s="126"/>
    </row>
    <row r="75" spans="1:7" ht="18.5" x14ac:dyDescent="0.45">
      <c r="A75" s="123"/>
      <c r="B75" s="171">
        <f ca="1">DAY(B69)</f>
        <v>20</v>
      </c>
      <c r="C75" s="171"/>
      <c r="D75" s="171"/>
      <c r="E75" s="171"/>
      <c r="F75" s="126"/>
    </row>
    <row r="76" spans="1:7" ht="18.5" x14ac:dyDescent="0.45">
      <c r="A76" s="123"/>
      <c r="B76" s="195">
        <v>39603.430127314816</v>
      </c>
      <c r="C76" s="195"/>
      <c r="D76" s="195"/>
      <c r="E76" s="195"/>
      <c r="F76" s="126"/>
    </row>
    <row r="77" spans="1:7" ht="18.5" x14ac:dyDescent="0.45">
      <c r="A77" s="123"/>
      <c r="B77" s="171" t="s">
        <v>134</v>
      </c>
      <c r="C77" s="171"/>
      <c r="D77" s="171"/>
      <c r="E77" s="171"/>
      <c r="F77" s="126"/>
      <c r="G77" s="26"/>
    </row>
    <row r="78" spans="1:7" ht="18.5" x14ac:dyDescent="0.45">
      <c r="A78" s="123"/>
      <c r="B78" s="194">
        <f>HOUR(B76)</f>
        <v>10</v>
      </c>
      <c r="C78" s="194"/>
      <c r="D78" s="194"/>
      <c r="E78" s="194"/>
      <c r="F78" s="126"/>
    </row>
    <row r="79" spans="1:7" ht="18.5" x14ac:dyDescent="0.45">
      <c r="A79" s="123"/>
      <c r="B79" s="171" t="s">
        <v>135</v>
      </c>
      <c r="C79" s="171"/>
      <c r="D79" s="171"/>
      <c r="E79" s="171"/>
      <c r="F79" s="126"/>
    </row>
    <row r="80" spans="1:7" ht="18.5" x14ac:dyDescent="0.45">
      <c r="A80" s="123"/>
      <c r="B80" s="194">
        <f>MINUTE(B76)</f>
        <v>19</v>
      </c>
      <c r="C80" s="194"/>
      <c r="D80" s="194"/>
      <c r="E80" s="194"/>
      <c r="F80" s="126"/>
    </row>
    <row r="81" spans="1:6" ht="18.5" x14ac:dyDescent="0.45">
      <c r="A81" s="123"/>
      <c r="B81" s="171" t="s">
        <v>136</v>
      </c>
      <c r="C81" s="171"/>
      <c r="D81" s="171"/>
      <c r="E81" s="171"/>
      <c r="F81" s="126"/>
    </row>
    <row r="82" spans="1:6" ht="18.5" x14ac:dyDescent="0.45">
      <c r="A82" s="123"/>
      <c r="B82" s="194">
        <f>SECOND(B76)</f>
        <v>23</v>
      </c>
      <c r="C82" s="194"/>
      <c r="D82" s="194"/>
      <c r="E82" s="194"/>
      <c r="F82" s="126"/>
    </row>
    <row r="83" spans="1:6" ht="18.5" x14ac:dyDescent="0.45">
      <c r="A83" s="123"/>
      <c r="B83" s="171" t="s">
        <v>137</v>
      </c>
      <c r="C83" s="171"/>
      <c r="D83" s="171"/>
      <c r="E83" s="171"/>
      <c r="F83" s="126"/>
    </row>
    <row r="84" spans="1:6" ht="18.5" x14ac:dyDescent="0.45">
      <c r="A84" s="123"/>
      <c r="B84" s="194">
        <f>WEEKDAY(B67)</f>
        <v>6</v>
      </c>
      <c r="C84" s="194"/>
      <c r="D84" s="194"/>
      <c r="E84" s="194"/>
      <c r="F84" s="126"/>
    </row>
    <row r="85" spans="1:6" x14ac:dyDescent="0.35">
      <c r="A85" s="123"/>
      <c r="B85" s="128"/>
      <c r="C85" s="128"/>
      <c r="D85" s="128"/>
      <c r="E85" s="128"/>
      <c r="F85" s="126"/>
    </row>
    <row r="86" spans="1:6" x14ac:dyDescent="0.35">
      <c r="A86" s="123"/>
      <c r="B86" s="129"/>
      <c r="C86" s="129"/>
      <c r="D86" s="129"/>
      <c r="E86" s="129"/>
      <c r="F86" s="126"/>
    </row>
    <row r="87" spans="1:6" x14ac:dyDescent="0.35">
      <c r="A87" s="130"/>
      <c r="B87" s="131"/>
      <c r="C87" s="131"/>
      <c r="D87" s="131"/>
      <c r="E87" s="131"/>
      <c r="F87" s="127"/>
    </row>
    <row r="88" spans="1:6" x14ac:dyDescent="0.35">
      <c r="C88" s="40"/>
    </row>
    <row r="89" spans="1:6" ht="46" x14ac:dyDescent="1">
      <c r="A89" s="173" t="s">
        <v>138</v>
      </c>
      <c r="B89" s="174"/>
      <c r="C89" s="174"/>
      <c r="D89" s="174"/>
      <c r="E89" s="174"/>
      <c r="F89" s="175"/>
    </row>
    <row r="90" spans="1:6" ht="18.5" x14ac:dyDescent="0.45">
      <c r="A90" s="42"/>
      <c r="B90" s="55" t="s">
        <v>139</v>
      </c>
      <c r="C90" s="176">
        <f>SIN(PI()/2)</f>
        <v>1</v>
      </c>
      <c r="D90" s="177"/>
      <c r="E90" s="43"/>
      <c r="F90" s="44"/>
    </row>
    <row r="91" spans="1:6" ht="18.5" x14ac:dyDescent="0.45">
      <c r="A91" s="42"/>
      <c r="B91" s="56" t="s">
        <v>140</v>
      </c>
      <c r="C91" s="178">
        <f>COS(2)</f>
        <v>-0.41614683654714241</v>
      </c>
      <c r="D91" s="179"/>
      <c r="E91" s="43"/>
      <c r="F91" s="44"/>
    </row>
    <row r="92" spans="1:6" ht="18.5" x14ac:dyDescent="0.45">
      <c r="A92" s="42"/>
      <c r="B92" s="57" t="s">
        <v>141</v>
      </c>
      <c r="C92" s="176">
        <f>TAN(2)</f>
        <v>-2.1850398632615189</v>
      </c>
      <c r="D92" s="177"/>
      <c r="E92" s="43"/>
      <c r="F92" s="44"/>
    </row>
    <row r="93" spans="1:6" ht="18.5" x14ac:dyDescent="0.45">
      <c r="A93" s="42"/>
      <c r="B93" s="56" t="s">
        <v>142</v>
      </c>
      <c r="C93" s="178">
        <f>ABS(-8)</f>
        <v>8</v>
      </c>
      <c r="D93" s="179"/>
      <c r="E93" s="43"/>
      <c r="F93" s="44"/>
    </row>
    <row r="94" spans="1:6" ht="18.5" x14ac:dyDescent="0.45">
      <c r="A94" s="42"/>
      <c r="B94" s="57" t="s">
        <v>143</v>
      </c>
      <c r="C94" s="176">
        <f>ODD(3.5)</f>
        <v>5</v>
      </c>
      <c r="D94" s="177"/>
      <c r="E94" s="43"/>
      <c r="F94" s="44"/>
    </row>
    <row r="95" spans="1:6" ht="18.5" x14ac:dyDescent="0.45">
      <c r="A95" s="42"/>
      <c r="B95" s="56" t="s">
        <v>144</v>
      </c>
      <c r="C95" s="178">
        <f>EVEN(3.5)</f>
        <v>4</v>
      </c>
      <c r="D95" s="179"/>
      <c r="E95" s="43"/>
      <c r="F95" s="44"/>
    </row>
    <row r="96" spans="1:6" ht="18.5" x14ac:dyDescent="0.45">
      <c r="A96" s="42"/>
      <c r="B96" s="57" t="s">
        <v>145</v>
      </c>
      <c r="C96" s="176">
        <f>ROUND(1.55555,2)</f>
        <v>1.56</v>
      </c>
      <c r="D96" s="177"/>
      <c r="E96" s="43"/>
      <c r="F96" s="44"/>
    </row>
    <row r="97" spans="1:32" ht="18.5" x14ac:dyDescent="0.45">
      <c r="A97" s="42"/>
      <c r="B97" s="56" t="s">
        <v>146</v>
      </c>
      <c r="C97" s="178">
        <f>ROUNDUP(1.5555,1)</f>
        <v>1.6</v>
      </c>
      <c r="D97" s="179"/>
      <c r="E97" s="43"/>
      <c r="F97" s="44"/>
    </row>
    <row r="98" spans="1:32" ht="18.5" x14ac:dyDescent="0.45">
      <c r="A98" s="42"/>
      <c r="B98" s="57" t="s">
        <v>147</v>
      </c>
      <c r="C98" s="176">
        <f>ROUNDDOWN(1.55,1)</f>
        <v>1.5</v>
      </c>
      <c r="D98" s="177"/>
      <c r="E98" s="43"/>
      <c r="F98" s="44"/>
    </row>
    <row r="99" spans="1:32" ht="18.5" x14ac:dyDescent="0.45">
      <c r="A99" s="42"/>
      <c r="B99" s="56" t="s">
        <v>148</v>
      </c>
      <c r="C99" s="178">
        <f>MROUND(36,5)</f>
        <v>35</v>
      </c>
      <c r="D99" s="179"/>
      <c r="E99" s="43"/>
      <c r="F99" s="44"/>
      <c r="K99" s="41">
        <v>12</v>
      </c>
      <c r="L99" s="41">
        <v>2</v>
      </c>
      <c r="M99" s="41">
        <v>2</v>
      </c>
      <c r="N99" s="41">
        <v>2</v>
      </c>
      <c r="O99" s="41">
        <v>3</v>
      </c>
      <c r="P99" s="41">
        <v>4</v>
      </c>
      <c r="Q99" s="41">
        <v>5</v>
      </c>
      <c r="R99" s="41">
        <v>6</v>
      </c>
      <c r="S99" s="41">
        <v>56</v>
      </c>
      <c r="T99" s="41">
        <v>6</v>
      </c>
      <c r="U99" s="41">
        <v>6</v>
      </c>
      <c r="V99" s="41">
        <v>6</v>
      </c>
      <c r="W99" s="41">
        <v>7</v>
      </c>
      <c r="X99" s="41">
        <v>7</v>
      </c>
      <c r="Y99" s="41">
        <v>7</v>
      </c>
      <c r="Z99" s="41">
        <v>7</v>
      </c>
      <c r="AA99" s="41">
        <v>8</v>
      </c>
      <c r="AB99" s="41">
        <v>8</v>
      </c>
      <c r="AC99" s="41">
        <v>8</v>
      </c>
      <c r="AD99" s="41">
        <v>9</v>
      </c>
      <c r="AE99" s="41">
        <v>9</v>
      </c>
      <c r="AF99" s="41">
        <v>9</v>
      </c>
    </row>
    <row r="100" spans="1:32" ht="18.5" x14ac:dyDescent="0.45">
      <c r="A100" s="42"/>
      <c r="B100" s="57" t="s">
        <v>149</v>
      </c>
      <c r="C100" s="176">
        <f>MOD(16,3)</f>
        <v>1</v>
      </c>
      <c r="D100" s="177"/>
      <c r="E100" s="43"/>
      <c r="F100" s="44"/>
    </row>
    <row r="101" spans="1:32" ht="18.5" x14ac:dyDescent="0.45">
      <c r="A101" s="42"/>
      <c r="B101" s="56" t="s">
        <v>150</v>
      </c>
      <c r="C101" s="178">
        <f>POWER(2,3)</f>
        <v>8</v>
      </c>
      <c r="D101" s="179"/>
      <c r="E101" s="43"/>
      <c r="F101" s="44"/>
    </row>
    <row r="102" spans="1:32" ht="18.5" x14ac:dyDescent="0.45">
      <c r="A102" s="42"/>
      <c r="B102" s="57" t="s">
        <v>151</v>
      </c>
      <c r="C102" s="176">
        <f>PI()</f>
        <v>3.1415926535897931</v>
      </c>
      <c r="D102" s="177"/>
      <c r="E102" s="43"/>
      <c r="F102" s="44"/>
    </row>
    <row r="103" spans="1:32" ht="18.5" x14ac:dyDescent="0.45">
      <c r="A103" s="42"/>
      <c r="B103" s="56" t="s">
        <v>152</v>
      </c>
      <c r="C103" s="178" cm="1">
        <f t="array" ref="C103">_xlfn.MODE.MULT(C9:C17)</f>
        <v>7</v>
      </c>
      <c r="D103" s="179"/>
      <c r="E103" s="43"/>
      <c r="F103" s="44"/>
    </row>
    <row r="104" spans="1:32" ht="18.5" x14ac:dyDescent="0.45">
      <c r="A104" s="42"/>
      <c r="B104" s="57"/>
      <c r="C104" s="45" cm="1">
        <f t="array" ref="C104:C105">_xlfn.MODE.MULT(K99:AF99)</f>
        <v>6</v>
      </c>
      <c r="D104" s="50"/>
      <c r="E104" s="43"/>
      <c r="F104" s="44"/>
    </row>
    <row r="105" spans="1:32" ht="18.5" x14ac:dyDescent="0.45">
      <c r="A105" s="42"/>
      <c r="B105" s="56"/>
      <c r="C105" s="46">
        <v>7</v>
      </c>
      <c r="D105" s="51"/>
      <c r="E105" s="43"/>
      <c r="F105" s="44"/>
    </row>
    <row r="106" spans="1:32" ht="18.5" x14ac:dyDescent="0.45">
      <c r="A106" s="42"/>
      <c r="B106" s="57"/>
      <c r="C106" s="45"/>
      <c r="D106" s="50"/>
      <c r="E106" s="43"/>
      <c r="F106" s="44"/>
    </row>
    <row r="107" spans="1:32" ht="18.5" x14ac:dyDescent="0.45">
      <c r="A107" s="42"/>
      <c r="B107" s="56" t="s">
        <v>153</v>
      </c>
      <c r="C107" s="178">
        <f>_xlfn.MODE.SNGL(K99:AE99)</f>
        <v>6</v>
      </c>
      <c r="D107" s="179"/>
      <c r="E107" s="43"/>
      <c r="F107" s="44"/>
    </row>
    <row r="108" spans="1:32" ht="18.5" x14ac:dyDescent="0.45">
      <c r="A108" s="42"/>
      <c r="B108" s="58" t="s">
        <v>154</v>
      </c>
      <c r="C108" s="176">
        <f ca="1">RAND()</f>
        <v>0.59211335789016328</v>
      </c>
      <c r="D108" s="177"/>
      <c r="E108" s="43"/>
      <c r="F108" s="44"/>
    </row>
    <row r="109" spans="1:32" x14ac:dyDescent="0.35">
      <c r="A109" s="52"/>
      <c r="B109" s="53"/>
      <c r="C109" s="53"/>
      <c r="D109" s="53"/>
      <c r="E109" s="53"/>
      <c r="F109" s="54"/>
    </row>
    <row r="110" spans="1:32" x14ac:dyDescent="0.35">
      <c r="A110" s="47"/>
      <c r="B110" s="48"/>
      <c r="C110" s="48"/>
      <c r="D110" s="48"/>
      <c r="E110" s="48"/>
      <c r="F110" s="49"/>
    </row>
    <row r="113" spans="1:19" x14ac:dyDescent="0.35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</row>
    <row r="114" spans="1:19" ht="46" x14ac:dyDescent="1">
      <c r="A114" s="60"/>
      <c r="B114" s="181" t="s">
        <v>171</v>
      </c>
      <c r="C114" s="181"/>
      <c r="D114" s="181"/>
      <c r="E114" s="181"/>
      <c r="F114" s="181"/>
      <c r="G114" s="181"/>
      <c r="H114" s="181"/>
      <c r="I114" s="181"/>
      <c r="J114" s="181"/>
      <c r="K114" s="181"/>
      <c r="L114" s="181"/>
      <c r="M114" s="181"/>
      <c r="N114" s="181"/>
      <c r="O114" s="181"/>
      <c r="P114" s="181"/>
      <c r="Q114" s="181"/>
      <c r="R114" s="181"/>
      <c r="S114" s="60"/>
    </row>
    <row r="115" spans="1:19" ht="18.5" x14ac:dyDescent="0.45">
      <c r="A115" s="60"/>
      <c r="B115" s="180" t="s">
        <v>155</v>
      </c>
      <c r="C115" s="180"/>
      <c r="D115" s="180"/>
      <c r="E115" s="180"/>
      <c r="F115" s="180"/>
      <c r="G115" s="180"/>
      <c r="H115" s="180"/>
      <c r="I115" s="180"/>
      <c r="J115" s="180"/>
      <c r="K115" s="180"/>
      <c r="L115" s="180"/>
      <c r="M115" s="180"/>
      <c r="N115" s="180"/>
      <c r="O115" s="180"/>
      <c r="P115" s="180"/>
      <c r="Q115" s="180"/>
      <c r="R115" s="180"/>
      <c r="S115" s="60"/>
    </row>
    <row r="116" spans="1:19" ht="18.5" x14ac:dyDescent="0.45">
      <c r="A116" s="60"/>
      <c r="B116" s="145" t="s">
        <v>156</v>
      </c>
      <c r="C116" s="145" t="s">
        <v>161</v>
      </c>
      <c r="D116" s="145" t="s">
        <v>162</v>
      </c>
      <c r="E116" s="145" t="s">
        <v>93</v>
      </c>
      <c r="F116" s="145" t="s">
        <v>156</v>
      </c>
      <c r="G116" s="145" t="s">
        <v>163</v>
      </c>
      <c r="H116" s="145" t="s">
        <v>164</v>
      </c>
      <c r="I116" s="145" t="s">
        <v>165</v>
      </c>
      <c r="J116" s="145" t="s">
        <v>164</v>
      </c>
      <c r="K116" s="145" t="s">
        <v>166</v>
      </c>
      <c r="L116" s="145" t="s">
        <v>164</v>
      </c>
      <c r="M116" s="145" t="s">
        <v>167</v>
      </c>
      <c r="N116" s="145" t="s">
        <v>91</v>
      </c>
      <c r="O116" s="61"/>
      <c r="P116" s="147" t="s">
        <v>156</v>
      </c>
      <c r="Q116" s="147" t="s">
        <v>168</v>
      </c>
      <c r="R116" s="147" t="s">
        <v>169</v>
      </c>
      <c r="S116" s="60"/>
    </row>
    <row r="117" spans="1:19" ht="18.5" x14ac:dyDescent="0.45">
      <c r="A117" s="60"/>
      <c r="B117" s="62" t="s">
        <v>157</v>
      </c>
      <c r="C117" s="62" t="b">
        <f>AND(N117&gt;=7,M117&lt;=R117)</f>
        <v>1</v>
      </c>
      <c r="D117" s="62" t="b">
        <f>OR(N117&gt;=7,M117&lt;=R117)</f>
        <v>1</v>
      </c>
      <c r="E117" s="62" t="str">
        <f>IF(AND(N117&gt;=7,M117&lt;=R117),"APROVADO","REPROVADO")</f>
        <v>APROVADO</v>
      </c>
      <c r="F117" s="62" t="s">
        <v>157</v>
      </c>
      <c r="G117" s="62">
        <v>8</v>
      </c>
      <c r="H117" s="62">
        <v>2</v>
      </c>
      <c r="I117" s="62">
        <v>7</v>
      </c>
      <c r="J117" s="62">
        <v>7</v>
      </c>
      <c r="K117" s="62">
        <v>6</v>
      </c>
      <c r="L117" s="62">
        <v>8</v>
      </c>
      <c r="M117" s="62">
        <f>L117+J117+H117</f>
        <v>17</v>
      </c>
      <c r="N117" s="63">
        <f>AVERAGE(G117,I117,K117)</f>
        <v>7</v>
      </c>
      <c r="O117" s="61"/>
      <c r="P117" s="62" t="s">
        <v>157</v>
      </c>
      <c r="Q117" s="62">
        <v>180</v>
      </c>
      <c r="R117" s="62">
        <v>45</v>
      </c>
      <c r="S117" s="60"/>
    </row>
    <row r="118" spans="1:19" ht="18.5" x14ac:dyDescent="0.45">
      <c r="A118" s="60"/>
      <c r="B118" s="145" t="s">
        <v>158</v>
      </c>
      <c r="C118" s="145" t="b">
        <f>AND(N118&gt;=7,M118&lt;=R118)</f>
        <v>0</v>
      </c>
      <c r="D118" s="145" t="b">
        <f>OR(N118&gt;=7,M118&lt;=R118)</f>
        <v>1</v>
      </c>
      <c r="E118" s="145" t="str">
        <f>IF(AND(N118&gt;=7,M118&lt;=R118),"APROVADO","REPROVADO")</f>
        <v>REPROVADO</v>
      </c>
      <c r="F118" s="145" t="s">
        <v>158</v>
      </c>
      <c r="G118" s="145">
        <v>7.5</v>
      </c>
      <c r="H118" s="145">
        <v>3</v>
      </c>
      <c r="I118" s="145">
        <v>6</v>
      </c>
      <c r="J118" s="145">
        <v>8</v>
      </c>
      <c r="K118" s="145">
        <v>5.5</v>
      </c>
      <c r="L118" s="145">
        <v>6</v>
      </c>
      <c r="M118" s="145">
        <f>L118+J118+H118</f>
        <v>17</v>
      </c>
      <c r="N118" s="146">
        <f>AVERAGE(G118,I118,K118)</f>
        <v>6.333333333333333</v>
      </c>
      <c r="O118" s="61"/>
      <c r="P118" s="145" t="s">
        <v>158</v>
      </c>
      <c r="Q118" s="145">
        <v>180</v>
      </c>
      <c r="R118" s="145">
        <v>45</v>
      </c>
      <c r="S118" s="60"/>
    </row>
    <row r="119" spans="1:19" ht="18.5" x14ac:dyDescent="0.45">
      <c r="A119" s="60"/>
      <c r="B119" s="62" t="s">
        <v>159</v>
      </c>
      <c r="C119" s="62" t="b">
        <f>AND(N119&gt;=7,M119&lt;=R119)</f>
        <v>0</v>
      </c>
      <c r="D119" s="62" t="b">
        <f>OR(N119&gt;=7,M119&lt;=R119)</f>
        <v>1</v>
      </c>
      <c r="E119" s="62" t="str">
        <f>IF(AND(N119&gt;=7,M119&lt;=R119),"APROVADO","REPROVADO")</f>
        <v>REPROVADO</v>
      </c>
      <c r="F119" s="62" t="s">
        <v>159</v>
      </c>
      <c r="G119" s="62">
        <v>10</v>
      </c>
      <c r="H119" s="62">
        <v>10</v>
      </c>
      <c r="I119" s="62">
        <v>9</v>
      </c>
      <c r="J119" s="62">
        <v>5</v>
      </c>
      <c r="K119" s="62">
        <v>9</v>
      </c>
      <c r="L119" s="62">
        <v>10</v>
      </c>
      <c r="M119" s="62">
        <f>L119+J119+H119</f>
        <v>25</v>
      </c>
      <c r="N119" s="63">
        <f>AVERAGE(G119,I119,K119)</f>
        <v>9.3333333333333339</v>
      </c>
      <c r="O119" s="61"/>
      <c r="P119" s="62" t="s">
        <v>159</v>
      </c>
      <c r="Q119" s="62">
        <v>90</v>
      </c>
      <c r="R119" s="62">
        <v>22.5</v>
      </c>
      <c r="S119" s="60"/>
    </row>
    <row r="120" spans="1:19" ht="18.5" x14ac:dyDescent="0.45">
      <c r="A120" s="60"/>
      <c r="B120" s="145" t="s">
        <v>160</v>
      </c>
      <c r="C120" s="145" t="b">
        <f>AND(N120&gt;=7,M120&lt;=R120)</f>
        <v>1</v>
      </c>
      <c r="D120" s="145" t="b">
        <f>OR(N120&gt;=7,M120&lt;=R120)</f>
        <v>1</v>
      </c>
      <c r="E120" s="145" t="str">
        <f>IF(AND(N120&gt;=7,M120&lt;=R120),"APROVADO","REPROVADO")</f>
        <v>APROVADO</v>
      </c>
      <c r="F120" s="145" t="s">
        <v>160</v>
      </c>
      <c r="G120" s="145">
        <v>8</v>
      </c>
      <c r="H120" s="145">
        <v>1</v>
      </c>
      <c r="I120" s="145">
        <v>7</v>
      </c>
      <c r="J120" s="145">
        <v>6</v>
      </c>
      <c r="K120" s="145">
        <v>7</v>
      </c>
      <c r="L120" s="145">
        <v>4</v>
      </c>
      <c r="M120" s="145">
        <f>L120+J120+H120</f>
        <v>11</v>
      </c>
      <c r="N120" s="146">
        <f>AVERAGE(G120,I120,K120)</f>
        <v>7.333333333333333</v>
      </c>
      <c r="O120" s="61"/>
      <c r="P120" s="145" t="s">
        <v>160</v>
      </c>
      <c r="Q120" s="145">
        <v>90</v>
      </c>
      <c r="R120" s="145">
        <v>22.5</v>
      </c>
      <c r="S120" s="60"/>
    </row>
    <row r="121" spans="1:19" ht="18.5" x14ac:dyDescent="0.45">
      <c r="A121" s="60"/>
      <c r="B121" s="62" t="s">
        <v>170</v>
      </c>
      <c r="C121" s="62" t="b">
        <f>AND(N121&gt;=7,M121&lt;=R121)</f>
        <v>0</v>
      </c>
      <c r="D121" s="62" t="b">
        <f>OR(N121&gt;=7,M121&lt;=R121)</f>
        <v>0</v>
      </c>
      <c r="E121" s="62" t="str">
        <f>IF(AND(N121&gt;=7,M121&lt;=R121),"APROVADO","REPROVADO")</f>
        <v>REPROVADO</v>
      </c>
      <c r="F121" s="62" t="s">
        <v>170</v>
      </c>
      <c r="G121" s="62">
        <v>0</v>
      </c>
      <c r="H121" s="62">
        <v>0</v>
      </c>
      <c r="I121" s="62">
        <v>0</v>
      </c>
      <c r="J121" s="62">
        <v>45</v>
      </c>
      <c r="K121" s="64">
        <v>0</v>
      </c>
      <c r="L121" s="64">
        <v>0</v>
      </c>
      <c r="M121" s="62">
        <f>L121+J121+H121</f>
        <v>45</v>
      </c>
      <c r="N121" s="63">
        <f>AVERAGE(G121,I121,K121)</f>
        <v>0</v>
      </c>
      <c r="O121" s="61"/>
      <c r="P121" s="61"/>
      <c r="Q121" s="61"/>
      <c r="R121" s="61"/>
      <c r="S121" s="60"/>
    </row>
    <row r="122" spans="1:19" x14ac:dyDescent="0.35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</row>
    <row r="125" spans="1:19" ht="46" x14ac:dyDescent="1">
      <c r="A125" s="168" t="s">
        <v>245</v>
      </c>
      <c r="B125" s="168"/>
      <c r="C125" s="168"/>
      <c r="D125" s="168"/>
      <c r="E125" s="168"/>
      <c r="F125" s="168"/>
      <c r="G125" s="168"/>
      <c r="H125" s="168"/>
    </row>
    <row r="126" spans="1:19" x14ac:dyDescent="0.35">
      <c r="A126" s="149"/>
      <c r="B126" s="149"/>
      <c r="C126" s="149"/>
      <c r="D126" s="149"/>
      <c r="E126" s="149"/>
      <c r="F126" s="149"/>
      <c r="G126" s="149"/>
      <c r="H126" s="149"/>
    </row>
    <row r="127" spans="1:19" ht="18.5" x14ac:dyDescent="0.45">
      <c r="A127" s="149"/>
      <c r="B127" s="182" t="s">
        <v>179</v>
      </c>
      <c r="C127" s="182"/>
      <c r="D127" s="150"/>
      <c r="E127" s="149"/>
      <c r="F127" s="149"/>
      <c r="G127" s="149"/>
      <c r="H127" s="149"/>
    </row>
    <row r="128" spans="1:19" ht="18.5" x14ac:dyDescent="0.45">
      <c r="A128" s="149"/>
      <c r="B128" s="183" t="str">
        <f>INDEX(B116:D121,4,1)</f>
        <v>HISTÓRIA</v>
      </c>
      <c r="C128" s="183"/>
      <c r="D128" s="150"/>
      <c r="E128" s="149"/>
      <c r="F128" s="149"/>
      <c r="G128" s="149"/>
      <c r="H128" s="149"/>
    </row>
    <row r="129" spans="1:9" ht="18.5" x14ac:dyDescent="0.45">
      <c r="A129" s="149"/>
      <c r="B129" s="151"/>
      <c r="C129" s="151"/>
      <c r="D129" s="150"/>
      <c r="E129" s="149"/>
      <c r="F129" s="149"/>
      <c r="G129" s="149"/>
      <c r="H129" s="149"/>
    </row>
    <row r="130" spans="1:9" ht="23.5" x14ac:dyDescent="0.55000000000000004">
      <c r="A130" s="149"/>
      <c r="B130" s="185" t="s">
        <v>180</v>
      </c>
      <c r="C130" s="186"/>
      <c r="D130" s="150"/>
      <c r="E130" s="187" t="s">
        <v>81</v>
      </c>
      <c r="F130" s="187" t="s">
        <v>0</v>
      </c>
      <c r="G130" s="187" t="s">
        <v>184</v>
      </c>
      <c r="H130" s="149"/>
    </row>
    <row r="131" spans="1:9" ht="23.5" x14ac:dyDescent="0.55000000000000004">
      <c r="A131" s="149"/>
      <c r="B131" s="189" t="s">
        <v>47</v>
      </c>
      <c r="C131" s="189" t="s">
        <v>50</v>
      </c>
      <c r="D131" s="150"/>
      <c r="E131" s="190">
        <v>3</v>
      </c>
      <c r="F131" s="190" t="str">
        <f>INDEX('Funções 2'!A10:F34,MATCH('Funções '!E131,'Funções 2'!A10:A34,0),MATCH('Funções '!F130,'Funções 2'!A9:F9,0))</f>
        <v>MARCIA</v>
      </c>
      <c r="G131" s="190">
        <f>INDEX('Funções 2'!A10:F34,MATCH('Funções '!E131,'Funções 2'!A10:A34,0),MATCH('Funções '!G130,'Funções 2'!A9:F9,0))</f>
        <v>350</v>
      </c>
      <c r="H131" s="149"/>
    </row>
    <row r="132" spans="1:9" ht="23.5" x14ac:dyDescent="0.55000000000000004">
      <c r="A132" s="149"/>
      <c r="B132" s="184" t="s">
        <v>181</v>
      </c>
      <c r="C132" s="184">
        <f>MATCH(B132,C38:C48,0)</f>
        <v>3</v>
      </c>
      <c r="D132" s="150"/>
      <c r="E132" s="188">
        <v>5</v>
      </c>
      <c r="F132" s="188" t="str">
        <f>INDEX('Funções 2'!A10:F34,MATCH('Funções '!E132,'Funções 2'!A10:A34,0),MATCH('Funções '!F130,'Funções 2'!A9:F9,0))</f>
        <v>SANDRA</v>
      </c>
      <c r="G132" s="188">
        <f>INDEX('Funções 2'!A10:F34,MATCH('Funções '!E132,'Funções 2'!A10:A34,0),MATCH('Funções '!G130,'Funções 2'!A9:F9,0))</f>
        <v>300</v>
      </c>
      <c r="H132" s="149"/>
    </row>
    <row r="133" spans="1:9" x14ac:dyDescent="0.35">
      <c r="A133" s="149"/>
      <c r="B133" s="149"/>
      <c r="C133" s="149"/>
      <c r="D133" s="149"/>
      <c r="E133" s="149"/>
      <c r="F133" s="149"/>
      <c r="G133" s="149"/>
      <c r="H133" s="149"/>
    </row>
    <row r="134" spans="1:9" x14ac:dyDescent="0.35">
      <c r="A134" s="149"/>
      <c r="B134" s="149"/>
      <c r="C134" s="149"/>
      <c r="D134" s="149"/>
      <c r="E134" s="149"/>
      <c r="F134" s="149"/>
      <c r="G134" s="149"/>
      <c r="H134" s="149"/>
    </row>
    <row r="137" spans="1:9" ht="46" x14ac:dyDescent="1">
      <c r="A137" s="218" t="s">
        <v>246</v>
      </c>
      <c r="B137" s="218"/>
      <c r="C137" s="218"/>
      <c r="D137" s="218"/>
      <c r="E137" s="218"/>
      <c r="F137" s="218"/>
      <c r="G137" s="218"/>
      <c r="H137" s="218"/>
      <c r="I137" s="219"/>
    </row>
    <row r="138" spans="1:9" x14ac:dyDescent="0.35">
      <c r="B138">
        <f ca="1">SUM(OFFSET(F40,1,1,1))</f>
        <v>750</v>
      </c>
    </row>
  </sheetData>
  <mergeCells count="48">
    <mergeCell ref="A137:I137"/>
    <mergeCell ref="A7:K7"/>
    <mergeCell ref="A125:H125"/>
    <mergeCell ref="B127:C127"/>
    <mergeCell ref="B128:C128"/>
    <mergeCell ref="B130:C130"/>
    <mergeCell ref="C96:D96"/>
    <mergeCell ref="C97:D97"/>
    <mergeCell ref="C98:D98"/>
    <mergeCell ref="C99:D99"/>
    <mergeCell ref="C107:D107"/>
    <mergeCell ref="B115:R115"/>
    <mergeCell ref="B114:R114"/>
    <mergeCell ref="C108:D108"/>
    <mergeCell ref="C100:D100"/>
    <mergeCell ref="C101:D101"/>
    <mergeCell ref="C102:D102"/>
    <mergeCell ref="C103:D103"/>
    <mergeCell ref="C91:D91"/>
    <mergeCell ref="C92:D92"/>
    <mergeCell ref="C93:D93"/>
    <mergeCell ref="C94:D94"/>
    <mergeCell ref="C95:D95"/>
    <mergeCell ref="A89:F89"/>
    <mergeCell ref="B84:E84"/>
    <mergeCell ref="B82:E82"/>
    <mergeCell ref="B80:E80"/>
    <mergeCell ref="C90:D90"/>
    <mergeCell ref="B83:E83"/>
    <mergeCell ref="B75:E75"/>
    <mergeCell ref="B76:E76"/>
    <mergeCell ref="B77:E77"/>
    <mergeCell ref="B79:E79"/>
    <mergeCell ref="B81:E81"/>
    <mergeCell ref="B1:D1"/>
    <mergeCell ref="B22:G22"/>
    <mergeCell ref="I22:J22"/>
    <mergeCell ref="B37:G37"/>
    <mergeCell ref="I37:J37"/>
    <mergeCell ref="B68:E68"/>
    <mergeCell ref="B70:E70"/>
    <mergeCell ref="B72:E72"/>
    <mergeCell ref="B74:E74"/>
    <mergeCell ref="B65:E65"/>
    <mergeCell ref="B71:E71"/>
    <mergeCell ref="B69:E69"/>
    <mergeCell ref="B73:E73"/>
    <mergeCell ref="B78:E7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D10D-3473-411B-901A-7BB2340DE565}">
  <dimension ref="A1:F11"/>
  <sheetViews>
    <sheetView workbookViewId="0">
      <selection activeCell="C36" sqref="C36"/>
    </sheetView>
  </sheetViews>
  <sheetFormatPr defaultRowHeight="14.5" x14ac:dyDescent="0.35"/>
  <cols>
    <col min="1" max="1" width="23.26953125" customWidth="1"/>
    <col min="2" max="2" width="10.90625" bestFit="1" customWidth="1"/>
    <col min="3" max="3" width="10.1796875" customWidth="1"/>
    <col min="6" max="6" width="15.7265625" customWidth="1"/>
  </cols>
  <sheetData>
    <row r="1" spans="1:6" x14ac:dyDescent="0.35">
      <c r="A1" t="s">
        <v>0</v>
      </c>
      <c r="B1" s="26" t="s">
        <v>204</v>
      </c>
      <c r="C1" s="26" t="s">
        <v>205</v>
      </c>
      <c r="D1" t="s">
        <v>207</v>
      </c>
      <c r="E1" t="s">
        <v>206</v>
      </c>
      <c r="F1" t="s">
        <v>208</v>
      </c>
    </row>
    <row r="2" spans="1:6" x14ac:dyDescent="0.35">
      <c r="A2" t="s">
        <v>8</v>
      </c>
      <c r="B2" s="26" t="s">
        <v>214</v>
      </c>
      <c r="C2" s="26" t="s">
        <v>221</v>
      </c>
      <c r="D2" t="s">
        <v>227</v>
      </c>
      <c r="E2" t="s">
        <v>232</v>
      </c>
      <c r="F2" t="s">
        <v>233</v>
      </c>
    </row>
    <row r="3" spans="1:6" x14ac:dyDescent="0.35">
      <c r="A3" t="s">
        <v>209</v>
      </c>
      <c r="B3" s="26" t="s">
        <v>215</v>
      </c>
      <c r="C3" s="26" t="s">
        <v>222</v>
      </c>
      <c r="D3" t="s">
        <v>228</v>
      </c>
      <c r="E3" t="s">
        <v>234</v>
      </c>
      <c r="F3" t="s">
        <v>243</v>
      </c>
    </row>
    <row r="4" spans="1:6" x14ac:dyDescent="0.35">
      <c r="A4" t="s">
        <v>210</v>
      </c>
      <c r="B4" s="26" t="s">
        <v>216</v>
      </c>
      <c r="C4" s="26" t="s">
        <v>223</v>
      </c>
      <c r="D4" t="s">
        <v>229</v>
      </c>
      <c r="E4" t="s">
        <v>235</v>
      </c>
      <c r="F4" t="s">
        <v>236</v>
      </c>
    </row>
    <row r="5" spans="1:6" x14ac:dyDescent="0.35">
      <c r="A5" t="s">
        <v>211</v>
      </c>
      <c r="B5" s="26" t="s">
        <v>217</v>
      </c>
      <c r="C5" s="26" t="s">
        <v>224</v>
      </c>
      <c r="D5" t="s">
        <v>230</v>
      </c>
      <c r="E5" t="s">
        <v>237</v>
      </c>
      <c r="F5" t="s">
        <v>238</v>
      </c>
    </row>
    <row r="6" spans="1:6" x14ac:dyDescent="0.35">
      <c r="A6" t="s">
        <v>212</v>
      </c>
      <c r="B6" s="26" t="s">
        <v>218</v>
      </c>
      <c r="C6" s="26" t="s">
        <v>225</v>
      </c>
      <c r="D6" t="s">
        <v>231</v>
      </c>
      <c r="E6" t="s">
        <v>239</v>
      </c>
      <c r="F6" t="s">
        <v>240</v>
      </c>
    </row>
    <row r="7" spans="1:6" x14ac:dyDescent="0.35">
      <c r="A7" t="s">
        <v>213</v>
      </c>
      <c r="B7" s="26" t="s">
        <v>219</v>
      </c>
      <c r="C7" t="s">
        <v>220</v>
      </c>
      <c r="D7" t="s">
        <v>226</v>
      </c>
      <c r="E7" t="s">
        <v>241</v>
      </c>
      <c r="F7" t="s">
        <v>242</v>
      </c>
    </row>
    <row r="10" spans="1:6" x14ac:dyDescent="0.35">
      <c r="A10" t="s">
        <v>210</v>
      </c>
    </row>
    <row r="11" spans="1:6" x14ac:dyDescent="0.35">
      <c r="A11" t="s">
        <v>206</v>
      </c>
      <c r="B11" t="str">
        <f>INDEX(B2:F7,MATCH(A10,A2:A7,0),MATCH(A11,B1:F1,0))</f>
        <v>CAÇA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96C8-E40F-40C0-AD7F-A5B09CFEF3E5}">
  <dimension ref="A1:G46"/>
  <sheetViews>
    <sheetView workbookViewId="0">
      <selection activeCell="C43" sqref="C43"/>
    </sheetView>
  </sheetViews>
  <sheetFormatPr defaultRowHeight="14.5" x14ac:dyDescent="0.35"/>
  <cols>
    <col min="1" max="1" width="26.1796875" customWidth="1"/>
    <col min="2" max="2" width="17" bestFit="1" customWidth="1"/>
    <col min="3" max="3" width="14.54296875" bestFit="1" customWidth="1"/>
    <col min="4" max="4" width="10.08984375" bestFit="1" customWidth="1"/>
    <col min="5" max="5" width="17.26953125" bestFit="1" customWidth="1"/>
    <col min="6" max="6" width="19.26953125" bestFit="1" customWidth="1"/>
    <col min="7" max="7" width="16.26953125" bestFit="1" customWidth="1"/>
  </cols>
  <sheetData>
    <row r="1" spans="1:7" x14ac:dyDescent="0.35">
      <c r="A1" s="138" t="s">
        <v>80</v>
      </c>
      <c r="B1" s="139" t="s">
        <v>173</v>
      </c>
      <c r="C1" s="139" t="s">
        <v>174</v>
      </c>
      <c r="D1" s="139" t="s">
        <v>175</v>
      </c>
      <c r="E1" s="139" t="s">
        <v>176</v>
      </c>
      <c r="F1" s="139" t="s">
        <v>177</v>
      </c>
      <c r="G1" s="140" t="s">
        <v>178</v>
      </c>
    </row>
    <row r="2" spans="1:7" x14ac:dyDescent="0.35">
      <c r="A2" s="132" t="s">
        <v>81</v>
      </c>
      <c r="B2" s="34" t="s">
        <v>0</v>
      </c>
      <c r="C2" s="34" t="s">
        <v>31</v>
      </c>
      <c r="D2" s="34" t="s">
        <v>32</v>
      </c>
      <c r="E2" s="34" t="s">
        <v>33</v>
      </c>
      <c r="F2" s="34" t="s">
        <v>34</v>
      </c>
      <c r="G2" s="135" t="s">
        <v>82</v>
      </c>
    </row>
    <row r="3" spans="1:7" x14ac:dyDescent="0.35">
      <c r="A3" s="133">
        <v>1</v>
      </c>
      <c r="B3" s="35" t="s">
        <v>7</v>
      </c>
      <c r="C3" s="36">
        <v>1200</v>
      </c>
      <c r="D3" s="36">
        <v>144</v>
      </c>
      <c r="E3" s="36">
        <v>12</v>
      </c>
      <c r="F3" s="36">
        <v>156</v>
      </c>
      <c r="G3" s="136">
        <v>1044</v>
      </c>
    </row>
    <row r="4" spans="1:7" x14ac:dyDescent="0.35">
      <c r="A4" s="133">
        <v>2</v>
      </c>
      <c r="B4" s="35" t="s">
        <v>8</v>
      </c>
      <c r="C4" s="36">
        <v>1500</v>
      </c>
      <c r="D4" s="36">
        <v>180</v>
      </c>
      <c r="E4" s="36">
        <v>15</v>
      </c>
      <c r="F4" s="36">
        <v>195</v>
      </c>
      <c r="G4" s="136">
        <v>1305</v>
      </c>
    </row>
    <row r="5" spans="1:7" x14ac:dyDescent="0.35">
      <c r="A5" s="133">
        <v>3</v>
      </c>
      <c r="B5" s="35" t="s">
        <v>37</v>
      </c>
      <c r="C5" s="36">
        <v>2000</v>
      </c>
      <c r="D5" s="36">
        <v>240</v>
      </c>
      <c r="E5" s="36">
        <v>20</v>
      </c>
      <c r="F5" s="36">
        <v>260</v>
      </c>
      <c r="G5" s="136">
        <v>1740</v>
      </c>
    </row>
    <row r="6" spans="1:7" x14ac:dyDescent="0.35">
      <c r="A6" s="134">
        <v>4</v>
      </c>
      <c r="B6" s="37" t="s">
        <v>38</v>
      </c>
      <c r="C6" s="38">
        <v>600</v>
      </c>
      <c r="D6" s="38">
        <v>72</v>
      </c>
      <c r="E6" s="38">
        <v>6</v>
      </c>
      <c r="F6" s="38">
        <v>78</v>
      </c>
      <c r="G6" s="137">
        <v>522</v>
      </c>
    </row>
    <row r="7" spans="1:7" x14ac:dyDescent="0.35">
      <c r="A7" s="141"/>
      <c r="B7" s="142" t="s">
        <v>40</v>
      </c>
      <c r="C7" s="143">
        <f>SUM(C3:C6)</f>
        <v>5300</v>
      </c>
      <c r="D7" s="143">
        <f>SUM(D3:D6)</f>
        <v>636</v>
      </c>
      <c r="E7" s="143">
        <f>SUM(E3:E6)</f>
        <v>53</v>
      </c>
      <c r="F7" s="143">
        <f>SUM(F3:F6)</f>
        <v>689</v>
      </c>
      <c r="G7" s="144">
        <f>SUM(G3:G6)</f>
        <v>4611</v>
      </c>
    </row>
    <row r="9" spans="1:7" x14ac:dyDescent="0.35">
      <c r="A9" s="15" t="s">
        <v>182</v>
      </c>
      <c r="B9" s="15" t="s">
        <v>0</v>
      </c>
      <c r="C9" s="15" t="s">
        <v>1</v>
      </c>
      <c r="D9" s="15" t="s">
        <v>126</v>
      </c>
      <c r="E9" s="15" t="s">
        <v>183</v>
      </c>
      <c r="F9" s="15" t="s">
        <v>184</v>
      </c>
    </row>
    <row r="10" spans="1:7" x14ac:dyDescent="0.35">
      <c r="A10" s="15">
        <v>1</v>
      </c>
      <c r="B10" s="15" t="s">
        <v>9</v>
      </c>
      <c r="C10" s="15" t="s">
        <v>14</v>
      </c>
      <c r="D10" s="15">
        <v>5</v>
      </c>
      <c r="E10" s="148">
        <v>0</v>
      </c>
      <c r="F10" s="16">
        <v>300</v>
      </c>
    </row>
    <row r="11" spans="1:7" x14ac:dyDescent="0.35">
      <c r="A11" s="15">
        <v>2</v>
      </c>
      <c r="B11" s="15" t="s">
        <v>185</v>
      </c>
      <c r="C11" s="15" t="s">
        <v>12</v>
      </c>
      <c r="D11" s="15">
        <v>6</v>
      </c>
      <c r="E11" s="148">
        <v>0</v>
      </c>
      <c r="F11" s="16">
        <v>350</v>
      </c>
    </row>
    <row r="12" spans="1:7" x14ac:dyDescent="0.35">
      <c r="A12" s="15">
        <v>3</v>
      </c>
      <c r="B12" s="15" t="s">
        <v>186</v>
      </c>
      <c r="C12" s="15" t="s">
        <v>14</v>
      </c>
      <c r="D12" s="15">
        <v>6</v>
      </c>
      <c r="E12" s="148" t="s">
        <v>203</v>
      </c>
      <c r="F12" s="16">
        <v>350</v>
      </c>
    </row>
    <row r="13" spans="1:7" x14ac:dyDescent="0.35">
      <c r="A13" s="15">
        <v>4</v>
      </c>
      <c r="B13" s="15" t="s">
        <v>187</v>
      </c>
      <c r="C13" s="15" t="s">
        <v>13</v>
      </c>
      <c r="D13" s="15">
        <v>5</v>
      </c>
      <c r="E13" s="148">
        <v>0</v>
      </c>
      <c r="F13" s="16">
        <v>300</v>
      </c>
    </row>
    <row r="14" spans="1:7" x14ac:dyDescent="0.35">
      <c r="A14" s="15">
        <v>5</v>
      </c>
      <c r="B14" s="15" t="s">
        <v>188</v>
      </c>
      <c r="C14" s="15" t="s">
        <v>13</v>
      </c>
      <c r="D14" s="15">
        <v>5</v>
      </c>
      <c r="E14" s="148">
        <v>0</v>
      </c>
      <c r="F14" s="16">
        <v>300</v>
      </c>
    </row>
    <row r="15" spans="1:7" x14ac:dyDescent="0.35">
      <c r="A15" s="15">
        <v>6</v>
      </c>
      <c r="B15" s="15" t="s">
        <v>189</v>
      </c>
      <c r="C15" s="15" t="s">
        <v>15</v>
      </c>
      <c r="D15" s="15">
        <v>5</v>
      </c>
      <c r="E15" s="148" t="s">
        <v>203</v>
      </c>
      <c r="F15" s="16">
        <v>300</v>
      </c>
    </row>
    <row r="16" spans="1:7" x14ac:dyDescent="0.35">
      <c r="A16" s="15">
        <v>7</v>
      </c>
      <c r="B16" s="15" t="s">
        <v>10</v>
      </c>
      <c r="C16" s="15" t="s">
        <v>15</v>
      </c>
      <c r="D16" s="15">
        <v>6</v>
      </c>
      <c r="E16" s="148">
        <v>0</v>
      </c>
      <c r="F16" s="16">
        <v>350</v>
      </c>
    </row>
    <row r="17" spans="1:6" x14ac:dyDescent="0.35">
      <c r="A17" s="15">
        <v>8</v>
      </c>
      <c r="B17" s="15" t="s">
        <v>190</v>
      </c>
      <c r="C17" s="15" t="s">
        <v>14</v>
      </c>
      <c r="D17" s="15">
        <v>6</v>
      </c>
      <c r="E17" s="148">
        <v>0</v>
      </c>
      <c r="F17" s="16">
        <v>350</v>
      </c>
    </row>
    <row r="18" spans="1:6" x14ac:dyDescent="0.35">
      <c r="A18" s="15">
        <v>9</v>
      </c>
      <c r="B18" s="15" t="s">
        <v>191</v>
      </c>
      <c r="C18" s="15" t="s">
        <v>12</v>
      </c>
      <c r="D18" s="15">
        <v>7</v>
      </c>
      <c r="E18" s="148" t="s">
        <v>203</v>
      </c>
      <c r="F18" s="16">
        <v>400</v>
      </c>
    </row>
    <row r="19" spans="1:6" x14ac:dyDescent="0.35">
      <c r="A19" s="15">
        <v>10</v>
      </c>
      <c r="B19" s="15" t="s">
        <v>192</v>
      </c>
      <c r="C19" s="15" t="s">
        <v>15</v>
      </c>
      <c r="D19" s="15">
        <v>7</v>
      </c>
      <c r="E19" s="148">
        <v>0</v>
      </c>
      <c r="F19" s="16">
        <v>400</v>
      </c>
    </row>
    <row r="20" spans="1:6" x14ac:dyDescent="0.35">
      <c r="A20" s="15">
        <v>11</v>
      </c>
      <c r="B20" s="15" t="s">
        <v>192</v>
      </c>
      <c r="C20" s="15" t="s">
        <v>15</v>
      </c>
      <c r="D20" s="15">
        <v>6</v>
      </c>
      <c r="E20" s="148">
        <v>0</v>
      </c>
      <c r="F20" s="16">
        <v>400</v>
      </c>
    </row>
    <row r="21" spans="1:6" x14ac:dyDescent="0.35">
      <c r="A21" s="15">
        <v>12</v>
      </c>
      <c r="B21" s="15" t="s">
        <v>8</v>
      </c>
      <c r="C21" s="15" t="s">
        <v>14</v>
      </c>
      <c r="D21" s="15">
        <v>7</v>
      </c>
      <c r="E21" s="148">
        <v>0</v>
      </c>
      <c r="F21" s="16">
        <v>350</v>
      </c>
    </row>
    <row r="22" spans="1:6" x14ac:dyDescent="0.35">
      <c r="A22" s="15">
        <v>13</v>
      </c>
      <c r="B22" s="15" t="s">
        <v>38</v>
      </c>
      <c r="C22" s="15" t="s">
        <v>12</v>
      </c>
      <c r="D22" s="15">
        <v>7</v>
      </c>
      <c r="E22" s="148" t="s">
        <v>203</v>
      </c>
      <c r="F22" s="16">
        <v>400</v>
      </c>
    </row>
    <row r="23" spans="1:6" x14ac:dyDescent="0.35">
      <c r="A23" s="15">
        <v>14</v>
      </c>
      <c r="B23" s="15" t="s">
        <v>193</v>
      </c>
      <c r="C23" s="15" t="s">
        <v>13</v>
      </c>
      <c r="D23" s="15">
        <v>6</v>
      </c>
      <c r="E23" s="148">
        <v>0</v>
      </c>
      <c r="F23" s="16">
        <v>400</v>
      </c>
    </row>
    <row r="24" spans="1:6" x14ac:dyDescent="0.35">
      <c r="A24" s="15">
        <v>15</v>
      </c>
      <c r="B24" s="15" t="s">
        <v>194</v>
      </c>
      <c r="C24" s="15" t="s">
        <v>13</v>
      </c>
      <c r="D24" s="15">
        <v>5</v>
      </c>
      <c r="E24" s="148">
        <v>0</v>
      </c>
      <c r="F24" s="16">
        <v>350</v>
      </c>
    </row>
    <row r="25" spans="1:6" x14ac:dyDescent="0.35">
      <c r="A25" s="15">
        <v>16</v>
      </c>
      <c r="B25" s="15" t="s">
        <v>195</v>
      </c>
      <c r="C25" s="15" t="s">
        <v>15</v>
      </c>
      <c r="D25" s="15">
        <v>6</v>
      </c>
      <c r="E25" s="148">
        <v>0</v>
      </c>
      <c r="F25" s="16">
        <v>300</v>
      </c>
    </row>
    <row r="26" spans="1:6" x14ac:dyDescent="0.35">
      <c r="A26" s="15">
        <v>17</v>
      </c>
      <c r="B26" s="15" t="s">
        <v>196</v>
      </c>
      <c r="C26" s="15" t="s">
        <v>14</v>
      </c>
      <c r="D26" s="15">
        <v>7</v>
      </c>
      <c r="E26" s="148">
        <v>0</v>
      </c>
      <c r="F26" s="16">
        <v>350</v>
      </c>
    </row>
    <row r="27" spans="1:6" x14ac:dyDescent="0.35">
      <c r="A27" s="15">
        <v>18</v>
      </c>
      <c r="B27" s="15" t="s">
        <v>197</v>
      </c>
      <c r="C27" s="15" t="s">
        <v>14</v>
      </c>
      <c r="D27" s="15">
        <v>8</v>
      </c>
      <c r="E27" s="148" t="s">
        <v>203</v>
      </c>
      <c r="F27" s="16">
        <v>400</v>
      </c>
    </row>
    <row r="28" spans="1:6" x14ac:dyDescent="0.35">
      <c r="A28" s="15">
        <v>19</v>
      </c>
      <c r="B28" s="15" t="s">
        <v>198</v>
      </c>
      <c r="C28" s="15" t="s">
        <v>14</v>
      </c>
      <c r="D28" s="15">
        <v>9</v>
      </c>
      <c r="E28" s="148">
        <v>0</v>
      </c>
      <c r="F28" s="16">
        <v>450</v>
      </c>
    </row>
    <row r="29" spans="1:6" x14ac:dyDescent="0.35">
      <c r="A29" s="15">
        <v>20</v>
      </c>
      <c r="B29" s="15" t="s">
        <v>199</v>
      </c>
      <c r="C29" s="15" t="s">
        <v>12</v>
      </c>
      <c r="D29" s="15">
        <v>9</v>
      </c>
      <c r="E29" s="148" t="s">
        <v>203</v>
      </c>
      <c r="F29" s="16">
        <v>500</v>
      </c>
    </row>
    <row r="30" spans="1:6" x14ac:dyDescent="0.35">
      <c r="A30" s="15">
        <v>21</v>
      </c>
      <c r="B30" s="15" t="s">
        <v>38</v>
      </c>
      <c r="C30" s="15" t="s">
        <v>13</v>
      </c>
      <c r="D30" s="15">
        <v>8</v>
      </c>
      <c r="E30" s="148">
        <v>0</v>
      </c>
      <c r="F30" s="16">
        <v>500</v>
      </c>
    </row>
    <row r="31" spans="1:6" x14ac:dyDescent="0.35">
      <c r="A31" s="15">
        <v>22</v>
      </c>
      <c r="B31" s="15" t="s">
        <v>37</v>
      </c>
      <c r="C31" s="15" t="s">
        <v>13</v>
      </c>
      <c r="D31" s="15">
        <v>8</v>
      </c>
      <c r="E31" s="148" t="s">
        <v>203</v>
      </c>
      <c r="F31" s="16">
        <v>450</v>
      </c>
    </row>
    <row r="32" spans="1:6" x14ac:dyDescent="0.35">
      <c r="A32" s="15">
        <v>23</v>
      </c>
      <c r="B32" s="15" t="s">
        <v>200</v>
      </c>
      <c r="C32" s="15" t="s">
        <v>13</v>
      </c>
      <c r="D32" s="15">
        <v>9</v>
      </c>
      <c r="E32" s="148" t="s">
        <v>203</v>
      </c>
      <c r="F32" s="16">
        <v>450</v>
      </c>
    </row>
    <row r="33" spans="1:6" x14ac:dyDescent="0.35">
      <c r="A33" s="15">
        <v>24</v>
      </c>
      <c r="B33" s="15" t="s">
        <v>201</v>
      </c>
      <c r="C33" s="15" t="s">
        <v>13</v>
      </c>
      <c r="D33" s="15">
        <v>7</v>
      </c>
      <c r="E33" s="148">
        <v>0</v>
      </c>
      <c r="F33" s="16">
        <v>500</v>
      </c>
    </row>
    <row r="34" spans="1:6" x14ac:dyDescent="0.35">
      <c r="A34" s="15">
        <v>25</v>
      </c>
      <c r="B34" s="15" t="s">
        <v>202</v>
      </c>
      <c r="C34" s="15" t="s">
        <v>14</v>
      </c>
      <c r="D34" s="15"/>
      <c r="E34" s="15" t="s">
        <v>203</v>
      </c>
      <c r="F34" s="16">
        <v>300</v>
      </c>
    </row>
    <row r="37" spans="1:6" x14ac:dyDescent="0.35">
      <c r="A37" t="s">
        <v>0</v>
      </c>
      <c r="B37" s="26" t="s">
        <v>204</v>
      </c>
      <c r="C37" s="26" t="s">
        <v>205</v>
      </c>
      <c r="D37" t="s">
        <v>207</v>
      </c>
      <c r="E37" t="s">
        <v>244</v>
      </c>
      <c r="F37" t="s">
        <v>208</v>
      </c>
    </row>
    <row r="38" spans="1:6" x14ac:dyDescent="0.35">
      <c r="A38" t="s">
        <v>8</v>
      </c>
      <c r="B38" s="26" t="s">
        <v>214</v>
      </c>
      <c r="C38" s="26" t="s">
        <v>221</v>
      </c>
      <c r="D38" t="s">
        <v>227</v>
      </c>
      <c r="E38" t="s">
        <v>232</v>
      </c>
      <c r="F38" t="s">
        <v>233</v>
      </c>
    </row>
    <row r="39" spans="1:6" x14ac:dyDescent="0.35">
      <c r="A39" t="s">
        <v>209</v>
      </c>
      <c r="B39" s="26" t="s">
        <v>215</v>
      </c>
      <c r="C39" s="26" t="s">
        <v>222</v>
      </c>
      <c r="D39" t="s">
        <v>228</v>
      </c>
      <c r="E39" t="s">
        <v>234</v>
      </c>
      <c r="F39" t="s">
        <v>243</v>
      </c>
    </row>
    <row r="40" spans="1:6" x14ac:dyDescent="0.35">
      <c r="A40" t="s">
        <v>210</v>
      </c>
      <c r="B40" s="26" t="s">
        <v>216</v>
      </c>
      <c r="C40" s="26" t="s">
        <v>223</v>
      </c>
      <c r="D40" t="s">
        <v>229</v>
      </c>
      <c r="E40" t="s">
        <v>235</v>
      </c>
      <c r="F40" t="s">
        <v>236</v>
      </c>
    </row>
    <row r="41" spans="1:6" x14ac:dyDescent="0.35">
      <c r="A41" t="s">
        <v>211</v>
      </c>
      <c r="B41" s="26" t="s">
        <v>217</v>
      </c>
      <c r="C41" s="26" t="s">
        <v>224</v>
      </c>
      <c r="D41" t="s">
        <v>230</v>
      </c>
      <c r="E41" t="s">
        <v>237</v>
      </c>
      <c r="F41" t="s">
        <v>238</v>
      </c>
    </row>
    <row r="42" spans="1:6" x14ac:dyDescent="0.35">
      <c r="A42" t="s">
        <v>212</v>
      </c>
      <c r="B42" s="26" t="s">
        <v>218</v>
      </c>
      <c r="C42" s="26" t="s">
        <v>225</v>
      </c>
      <c r="D42" t="s">
        <v>231</v>
      </c>
      <c r="E42" t="s">
        <v>239</v>
      </c>
      <c r="F42" t="s">
        <v>240</v>
      </c>
    </row>
    <row r="43" spans="1:6" x14ac:dyDescent="0.35">
      <c r="A43" t="s">
        <v>213</v>
      </c>
      <c r="B43" s="26" t="s">
        <v>219</v>
      </c>
      <c r="C43" t="s">
        <v>220</v>
      </c>
      <c r="D43" t="s">
        <v>226</v>
      </c>
      <c r="E43" t="s">
        <v>241</v>
      </c>
      <c r="F43" t="s">
        <v>242</v>
      </c>
    </row>
    <row r="45" spans="1:6" x14ac:dyDescent="0.35">
      <c r="A45" t="s">
        <v>209</v>
      </c>
    </row>
    <row r="46" spans="1:6" x14ac:dyDescent="0.35">
      <c r="A46" t="s">
        <v>244</v>
      </c>
      <c r="B46" t="str">
        <f>INDEX(B38:F43,MATCH(A45,A38:A43,0),MATCH(A46,B37:F37,0))</f>
        <v>MILHO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F38D-1854-4602-AE69-44DB175A4953}">
  <dimension ref="A1"/>
  <sheetViews>
    <sheetView workbookViewId="0">
      <selection activeCell="A12" sqref="A12:C18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74247345C65848980768D3BC1AEA7D" ma:contentTypeVersion="6" ma:contentTypeDescription="Create a new document." ma:contentTypeScope="" ma:versionID="c77b56d91739a788e9ce16405ca4db82">
  <xsd:schema xmlns:xsd="http://www.w3.org/2001/XMLSchema" xmlns:xs="http://www.w3.org/2001/XMLSchema" xmlns:p="http://schemas.microsoft.com/office/2006/metadata/properties" xmlns:ns3="ef2387dd-6ec8-4b17-b85c-7ff28b74e144" xmlns:ns4="6c134b95-6270-422d-b19b-4200409e5958" targetNamespace="http://schemas.microsoft.com/office/2006/metadata/properties" ma:root="true" ma:fieldsID="7bfa9deb674b1d993924b6834748e645" ns3:_="" ns4:_="">
    <xsd:import namespace="ef2387dd-6ec8-4b17-b85c-7ff28b74e144"/>
    <xsd:import namespace="6c134b95-6270-422d-b19b-4200409e59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387dd-6ec8-4b17-b85c-7ff28b74e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134b95-6270-422d-b19b-4200409e595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f2387dd-6ec8-4b17-b85c-7ff28b74e144" xsi:nil="true"/>
  </documentManagement>
</p:properties>
</file>

<file path=customXml/itemProps1.xml><?xml version="1.0" encoding="utf-8"?>
<ds:datastoreItem xmlns:ds="http://schemas.openxmlformats.org/officeDocument/2006/customXml" ds:itemID="{5AB057A3-F4D8-452E-9CC3-50BB890EDB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2387dd-6ec8-4b17-b85c-7ff28b74e144"/>
    <ds:schemaRef ds:uri="6c134b95-6270-422d-b19b-4200409e59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6F09C6-18CF-4734-A372-0F40A5ECC0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DB32FE-7A49-4943-95B5-DF6765116C65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6c134b95-6270-422d-b19b-4200409e5958"/>
    <ds:schemaRef ds:uri="http://schemas.microsoft.com/office/2006/documentManagement/types"/>
    <ds:schemaRef ds:uri="ef2387dd-6ec8-4b17-b85c-7ff28b74e144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12</vt:i4>
      </vt:variant>
    </vt:vector>
  </HeadingPairs>
  <TitlesOfParts>
    <vt:vector size="19" baseType="lpstr">
      <vt:lpstr>Auditoria de Células</vt:lpstr>
      <vt:lpstr>Auditoria de Células 02</vt:lpstr>
      <vt:lpstr>Auditoria de Células 03</vt:lpstr>
      <vt:lpstr>Funções </vt:lpstr>
      <vt:lpstr>Planilha1</vt:lpstr>
      <vt:lpstr>Funções 2</vt:lpstr>
      <vt:lpstr>Funções Banco de Dados</vt:lpstr>
      <vt:lpstr>ACRESCIMO</vt:lpstr>
      <vt:lpstr>'Auditoria de Células'!Area_de_extracao</vt:lpstr>
      <vt:lpstr>'Auditoria de Células 02'!Area_de_extracao</vt:lpstr>
      <vt:lpstr>cadastro</vt:lpstr>
      <vt:lpstr>CPF</vt:lpstr>
      <vt:lpstr>'Auditoria de Células'!Criterios</vt:lpstr>
      <vt:lpstr>DESCONTO</vt:lpstr>
      <vt:lpstr>junior</vt:lpstr>
      <vt:lpstr>PRECOUNITARIO</vt:lpstr>
      <vt:lpstr>QTDE</vt:lpstr>
      <vt:lpstr>SUBTOTAL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SANTOS DE OLIVEIRA</dc:creator>
  <cp:lastModifiedBy>DOUGLAS SANTOS DE OLIVEIRA</cp:lastModifiedBy>
  <dcterms:created xsi:type="dcterms:W3CDTF">2023-06-05T18:55:37Z</dcterms:created>
  <dcterms:modified xsi:type="dcterms:W3CDTF">2023-12-21T00:11:14Z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0x0101000774247345C65848980768D3BC1AEA7D</vt:lpwstr>
  </property>
</Properties>
</file>