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6180" yWindow="860" windowWidth="23940" windowHeight="13500"/>
  </bookViews>
  <sheets>
    <sheet name="KiCost" sheetId="1" r:id="rId1"/>
  </sheets>
  <definedNames>
    <definedName name="BoardQty">KiCost!$I$1</definedName>
    <definedName name="digikey_part_data">KiCost!$J$5:$O$16</definedName>
    <definedName name="farnell_part_data">KiCost!$P$5:$U$16</definedName>
    <definedName name="global_part_data">KiCost!$A$5:$I$16</definedName>
    <definedName name="mouser_part_data">KiCost!$V$5:$AA$16</definedName>
    <definedName name="newark_part_data">KiCost!$AB$5:$AG$16</definedName>
    <definedName name="rs_part_data">KiCost!$AH$5:$AM$16</definedName>
    <definedName name="TotalCost">KiCost!$I$2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  <c r="L7" i="1"/>
  <c r="X7" i="1"/>
  <c r="H7" i="1"/>
  <c r="I7" i="1"/>
  <c r="G8" i="1"/>
  <c r="L8" i="1"/>
  <c r="X8" i="1"/>
  <c r="H8" i="1"/>
  <c r="I8" i="1"/>
  <c r="G9" i="1"/>
  <c r="L9" i="1"/>
  <c r="X9" i="1"/>
  <c r="H9" i="1"/>
  <c r="I9" i="1"/>
  <c r="G10" i="1"/>
  <c r="L10" i="1"/>
  <c r="X10" i="1"/>
  <c r="AJ10" i="1"/>
  <c r="R10" i="1"/>
  <c r="H10" i="1"/>
  <c r="I10" i="1"/>
  <c r="G11" i="1"/>
  <c r="L11" i="1"/>
  <c r="X11" i="1"/>
  <c r="AJ11" i="1"/>
  <c r="H11" i="1"/>
  <c r="I11" i="1"/>
  <c r="G12" i="1"/>
  <c r="L12" i="1"/>
  <c r="X12" i="1"/>
  <c r="H12" i="1"/>
  <c r="I12" i="1"/>
  <c r="G13" i="1"/>
  <c r="L13" i="1"/>
  <c r="X13" i="1"/>
  <c r="R13" i="1"/>
  <c r="H13" i="1"/>
  <c r="I13" i="1"/>
  <c r="G14" i="1"/>
  <c r="L14" i="1"/>
  <c r="X14" i="1"/>
  <c r="AJ14" i="1"/>
  <c r="R14" i="1"/>
  <c r="H14" i="1"/>
  <c r="I14" i="1"/>
  <c r="G15" i="1"/>
  <c r="L15" i="1"/>
  <c r="X15" i="1"/>
  <c r="AJ15" i="1"/>
  <c r="H15" i="1"/>
  <c r="I15" i="1"/>
  <c r="G16" i="1"/>
  <c r="L16" i="1"/>
  <c r="X16" i="1"/>
  <c r="R16" i="1"/>
  <c r="H16" i="1"/>
  <c r="I16" i="1"/>
  <c r="G17" i="1"/>
  <c r="I17" i="1"/>
  <c r="I2" i="1"/>
  <c r="AK28" i="1" a="1"/>
  <c r="AK28" i="1"/>
  <c r="AJ28" i="1" a="1"/>
  <c r="AJ28" i="1"/>
  <c r="AI28" i="1" a="1"/>
  <c r="AI28" i="1"/>
  <c r="AE28" i="1" a="1"/>
  <c r="AE28" i="1"/>
  <c r="AD28" i="1" a="1"/>
  <c r="AD28" i="1"/>
  <c r="AC28" i="1" a="1"/>
  <c r="AC28" i="1"/>
  <c r="Y28" i="1" a="1"/>
  <c r="Y28" i="1"/>
  <c r="X28" i="1" a="1"/>
  <c r="X28" i="1"/>
  <c r="W28" i="1" a="1"/>
  <c r="W28" i="1"/>
  <c r="S28" i="1" a="1"/>
  <c r="S28" i="1"/>
  <c r="R28" i="1" a="1"/>
  <c r="R28" i="1"/>
  <c r="Q28" i="1" a="1"/>
  <c r="Q28" i="1"/>
  <c r="M28" i="1" a="1"/>
  <c r="M28" i="1"/>
  <c r="L28" i="1" a="1"/>
  <c r="L28" i="1"/>
  <c r="K28" i="1" a="1"/>
  <c r="K28" i="1"/>
  <c r="AK27" i="1" a="1"/>
  <c r="AK27" i="1"/>
  <c r="AJ27" i="1" a="1"/>
  <c r="AJ27" i="1"/>
  <c r="AI27" i="1" a="1"/>
  <c r="AI27" i="1"/>
  <c r="AE27" i="1" a="1"/>
  <c r="AE27" i="1"/>
  <c r="AD27" i="1" a="1"/>
  <c r="AD27" i="1"/>
  <c r="AC27" i="1" a="1"/>
  <c r="AC27" i="1"/>
  <c r="Y27" i="1" a="1"/>
  <c r="Y27" i="1"/>
  <c r="X27" i="1" a="1"/>
  <c r="X27" i="1"/>
  <c r="W27" i="1" a="1"/>
  <c r="W27" i="1"/>
  <c r="S27" i="1" a="1"/>
  <c r="S27" i="1"/>
  <c r="R27" i="1" a="1"/>
  <c r="R27" i="1"/>
  <c r="Q27" i="1" a="1"/>
  <c r="Q27" i="1"/>
  <c r="M27" i="1" a="1"/>
  <c r="M27" i="1"/>
  <c r="L27" i="1" a="1"/>
  <c r="L27" i="1"/>
  <c r="K27" i="1" a="1"/>
  <c r="K27" i="1"/>
  <c r="AK26" i="1" a="1"/>
  <c r="AK26" i="1"/>
  <c r="AJ26" i="1" a="1"/>
  <c r="AJ26" i="1"/>
  <c r="AI26" i="1" a="1"/>
  <c r="AI26" i="1"/>
  <c r="AE26" i="1" a="1"/>
  <c r="AE26" i="1"/>
  <c r="AD26" i="1" a="1"/>
  <c r="AD26" i="1"/>
  <c r="AC26" i="1" a="1"/>
  <c r="AC26" i="1"/>
  <c r="Y26" i="1" a="1"/>
  <c r="Y26" i="1"/>
  <c r="X26" i="1" a="1"/>
  <c r="X26" i="1"/>
  <c r="W26" i="1" a="1"/>
  <c r="W26" i="1"/>
  <c r="S26" i="1" a="1"/>
  <c r="S26" i="1"/>
  <c r="R26" i="1" a="1"/>
  <c r="R26" i="1"/>
  <c r="Q26" i="1" a="1"/>
  <c r="Q26" i="1"/>
  <c r="M26" i="1" a="1"/>
  <c r="M26" i="1"/>
  <c r="L26" i="1" a="1"/>
  <c r="L26" i="1"/>
  <c r="K26" i="1" a="1"/>
  <c r="K26" i="1"/>
  <c r="AK25" i="1" a="1"/>
  <c r="AK25" i="1"/>
  <c r="AJ25" i="1" a="1"/>
  <c r="AJ25" i="1"/>
  <c r="AI25" i="1" a="1"/>
  <c r="AI25" i="1"/>
  <c r="AE25" i="1" a="1"/>
  <c r="AE25" i="1"/>
  <c r="AD25" i="1" a="1"/>
  <c r="AD25" i="1"/>
  <c r="AC25" i="1" a="1"/>
  <c r="AC25" i="1"/>
  <c r="Y25" i="1" a="1"/>
  <c r="Y25" i="1"/>
  <c r="X25" i="1" a="1"/>
  <c r="X25" i="1"/>
  <c r="W25" i="1" a="1"/>
  <c r="W25" i="1"/>
  <c r="S25" i="1" a="1"/>
  <c r="S25" i="1"/>
  <c r="R25" i="1" a="1"/>
  <c r="R25" i="1"/>
  <c r="Q25" i="1" a="1"/>
  <c r="Q25" i="1"/>
  <c r="M25" i="1" a="1"/>
  <c r="M25" i="1"/>
  <c r="L25" i="1" a="1"/>
  <c r="L25" i="1"/>
  <c r="K25" i="1" a="1"/>
  <c r="K25" i="1"/>
  <c r="AK24" i="1" a="1"/>
  <c r="AK24" i="1"/>
  <c r="AJ24" i="1" a="1"/>
  <c r="AJ24" i="1"/>
  <c r="AI24" i="1" a="1"/>
  <c r="AI24" i="1"/>
  <c r="AE24" i="1" a="1"/>
  <c r="AE24" i="1"/>
  <c r="AD24" i="1" a="1"/>
  <c r="AD24" i="1"/>
  <c r="AC24" i="1" a="1"/>
  <c r="AC24" i="1"/>
  <c r="Y24" i="1" a="1"/>
  <c r="Y24" i="1"/>
  <c r="X24" i="1" a="1"/>
  <c r="X24" i="1"/>
  <c r="W24" i="1" a="1"/>
  <c r="W24" i="1"/>
  <c r="S24" i="1" a="1"/>
  <c r="S24" i="1"/>
  <c r="R24" i="1" a="1"/>
  <c r="R24" i="1"/>
  <c r="Q24" i="1" a="1"/>
  <c r="Q24" i="1"/>
  <c r="M24" i="1" a="1"/>
  <c r="M24" i="1"/>
  <c r="L24" i="1" a="1"/>
  <c r="L24" i="1"/>
  <c r="K24" i="1" a="1"/>
  <c r="K24" i="1"/>
  <c r="AK23" i="1" a="1"/>
  <c r="AK23" i="1"/>
  <c r="AJ23" i="1" a="1"/>
  <c r="AJ23" i="1"/>
  <c r="AI23" i="1" a="1"/>
  <c r="AI23" i="1"/>
  <c r="AE23" i="1" a="1"/>
  <c r="AE23" i="1"/>
  <c r="AD23" i="1" a="1"/>
  <c r="AD23" i="1"/>
  <c r="AC23" i="1" a="1"/>
  <c r="AC23" i="1"/>
  <c r="Y23" i="1" a="1"/>
  <c r="Y23" i="1"/>
  <c r="X23" i="1" a="1"/>
  <c r="X23" i="1"/>
  <c r="W23" i="1" a="1"/>
  <c r="W23" i="1"/>
  <c r="S23" i="1" a="1"/>
  <c r="S23" i="1"/>
  <c r="R23" i="1" a="1"/>
  <c r="R23" i="1"/>
  <c r="Q23" i="1" a="1"/>
  <c r="Q23" i="1"/>
  <c r="M23" i="1" a="1"/>
  <c r="M23" i="1"/>
  <c r="L23" i="1" a="1"/>
  <c r="L23" i="1"/>
  <c r="K23" i="1" a="1"/>
  <c r="K23" i="1"/>
  <c r="AK22" i="1" a="1"/>
  <c r="AK22" i="1"/>
  <c r="AJ22" i="1" a="1"/>
  <c r="AJ22" i="1"/>
  <c r="AI22" i="1" a="1"/>
  <c r="AI22" i="1"/>
  <c r="AE22" i="1" a="1"/>
  <c r="AE22" i="1"/>
  <c r="AD22" i="1" a="1"/>
  <c r="AD22" i="1"/>
  <c r="AC22" i="1" a="1"/>
  <c r="AC22" i="1"/>
  <c r="Y22" i="1" a="1"/>
  <c r="Y22" i="1"/>
  <c r="X22" i="1" a="1"/>
  <c r="X22" i="1"/>
  <c r="W22" i="1" a="1"/>
  <c r="W22" i="1"/>
  <c r="S22" i="1" a="1"/>
  <c r="S22" i="1"/>
  <c r="R22" i="1" a="1"/>
  <c r="R22" i="1"/>
  <c r="Q22" i="1" a="1"/>
  <c r="Q22" i="1"/>
  <c r="M22" i="1" a="1"/>
  <c r="M22" i="1"/>
  <c r="L22" i="1" a="1"/>
  <c r="L22" i="1"/>
  <c r="K22" i="1" a="1"/>
  <c r="K22" i="1"/>
  <c r="AK21" i="1" a="1"/>
  <c r="AK21" i="1"/>
  <c r="AJ21" i="1" a="1"/>
  <c r="AJ21" i="1"/>
  <c r="AI21" i="1" a="1"/>
  <c r="AI21" i="1"/>
  <c r="AE21" i="1" a="1"/>
  <c r="AE21" i="1"/>
  <c r="AD21" i="1" a="1"/>
  <c r="AD21" i="1"/>
  <c r="AC21" i="1" a="1"/>
  <c r="AC21" i="1"/>
  <c r="Y21" i="1" a="1"/>
  <c r="Y21" i="1"/>
  <c r="X21" i="1" a="1"/>
  <c r="X21" i="1"/>
  <c r="W21" i="1" a="1"/>
  <c r="W21" i="1"/>
  <c r="S21" i="1" a="1"/>
  <c r="S21" i="1"/>
  <c r="R21" i="1" a="1"/>
  <c r="R21" i="1"/>
  <c r="Q21" i="1" a="1"/>
  <c r="Q21" i="1"/>
  <c r="M21" i="1" a="1"/>
  <c r="M21" i="1"/>
  <c r="L21" i="1" a="1"/>
  <c r="L21" i="1"/>
  <c r="K21" i="1" a="1"/>
  <c r="K21" i="1"/>
  <c r="AK20" i="1" a="1"/>
  <c r="AK20" i="1"/>
  <c r="AJ20" i="1" a="1"/>
  <c r="AJ20" i="1"/>
  <c r="AI20" i="1" a="1"/>
  <c r="AI20" i="1"/>
  <c r="AE20" i="1" a="1"/>
  <c r="AE20" i="1"/>
  <c r="AD20" i="1" a="1"/>
  <c r="AD20" i="1"/>
  <c r="AC20" i="1" a="1"/>
  <c r="AC20" i="1"/>
  <c r="Y20" i="1" a="1"/>
  <c r="Y20" i="1"/>
  <c r="X20" i="1" a="1"/>
  <c r="X20" i="1"/>
  <c r="W20" i="1" a="1"/>
  <c r="W20" i="1"/>
  <c r="S20" i="1" a="1"/>
  <c r="S20" i="1"/>
  <c r="R20" i="1" a="1"/>
  <c r="R20" i="1"/>
  <c r="Q20" i="1" a="1"/>
  <c r="Q20" i="1"/>
  <c r="M20" i="1" a="1"/>
  <c r="M20" i="1"/>
  <c r="L20" i="1" a="1"/>
  <c r="L20" i="1"/>
  <c r="K20" i="1" a="1"/>
  <c r="K20" i="1"/>
  <c r="AK19" i="1" a="1"/>
  <c r="AK19" i="1"/>
  <c r="AJ19" i="1" a="1"/>
  <c r="AJ19" i="1"/>
  <c r="AI19" i="1" a="1"/>
  <c r="AI19" i="1"/>
  <c r="AE19" i="1" a="1"/>
  <c r="AE19" i="1"/>
  <c r="AD19" i="1" a="1"/>
  <c r="AD19" i="1"/>
  <c r="AC19" i="1" a="1"/>
  <c r="AC19" i="1"/>
  <c r="Y19" i="1" a="1"/>
  <c r="Y19" i="1"/>
  <c r="X19" i="1" a="1"/>
  <c r="X19" i="1"/>
  <c r="W19" i="1" a="1"/>
  <c r="W19" i="1"/>
  <c r="S19" i="1" a="1"/>
  <c r="S19" i="1"/>
  <c r="R19" i="1" a="1"/>
  <c r="R19" i="1"/>
  <c r="Q19" i="1" a="1"/>
  <c r="Q19" i="1"/>
  <c r="M19" i="1" a="1"/>
  <c r="M19" i="1"/>
  <c r="L19" i="1" a="1"/>
  <c r="L19" i="1"/>
  <c r="K19" i="1" a="1"/>
  <c r="K19" i="1"/>
  <c r="AK18" i="1" a="1"/>
  <c r="AK18" i="1"/>
  <c r="AJ18" i="1" a="1"/>
  <c r="AJ18" i="1"/>
  <c r="AI18" i="1" a="1"/>
  <c r="AI18" i="1"/>
  <c r="AE18" i="1" a="1"/>
  <c r="AE18" i="1"/>
  <c r="AD18" i="1" a="1"/>
  <c r="AD18" i="1"/>
  <c r="AC18" i="1" a="1"/>
  <c r="AC18" i="1"/>
  <c r="Y18" i="1" a="1"/>
  <c r="Y18" i="1"/>
  <c r="X18" i="1" a="1"/>
  <c r="X18" i="1"/>
  <c r="W18" i="1" a="1"/>
  <c r="W18" i="1"/>
  <c r="S18" i="1" a="1"/>
  <c r="S18" i="1"/>
  <c r="R18" i="1" a="1"/>
  <c r="R18" i="1"/>
  <c r="Q18" i="1" a="1"/>
  <c r="Q18" i="1"/>
  <c r="M18" i="1" a="1"/>
  <c r="M18" i="1"/>
  <c r="L18" i="1" a="1"/>
  <c r="L18" i="1"/>
  <c r="K18" i="1" a="1"/>
  <c r="K18" i="1"/>
  <c r="Y16" i="1"/>
  <c r="S16" i="1"/>
  <c r="M16" i="1"/>
  <c r="AK15" i="1"/>
  <c r="Y15" i="1"/>
  <c r="M15" i="1"/>
  <c r="AK14" i="1"/>
  <c r="Y14" i="1"/>
  <c r="S14" i="1"/>
  <c r="M14" i="1"/>
  <c r="Y13" i="1"/>
  <c r="S13" i="1"/>
  <c r="M13" i="1"/>
  <c r="Y12" i="1"/>
  <c r="M12" i="1"/>
  <c r="AK11" i="1"/>
  <c r="Y11" i="1"/>
  <c r="M11" i="1"/>
  <c r="AK10" i="1"/>
  <c r="Y10" i="1"/>
  <c r="S10" i="1"/>
  <c r="M10" i="1"/>
  <c r="Y9" i="1"/>
  <c r="M9" i="1"/>
  <c r="Y8" i="1"/>
  <c r="M8" i="1"/>
  <c r="Y7" i="1"/>
  <c r="M7" i="1"/>
  <c r="I3" i="1"/>
  <c r="AK2" i="1"/>
  <c r="AE2" i="1"/>
  <c r="Y2" i="1"/>
  <c r="S2" i="1"/>
  <c r="M2" i="1"/>
</calcChain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<sst xmlns="http://schemas.openxmlformats.org/spreadsheetml/2006/main" count="154" uniqueCount="92">
  <si>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</si>
  <si>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</si>
  <si>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</si>
  <si>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</si>
  <si>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</si>
  <si>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</si>
  <si>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</si>
  <si>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</si>
  <si>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</si>
  <si>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</si>
  <si>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R4</t>
  </si>
  <si>
    <t>1.69K</t>
  </si>
  <si>
    <t>Resistors_SMD:R_1206_HandSoldering</t>
  </si>
  <si>
    <t>Yageo</t>
  </si>
  <si>
    <t>RC1206FR-071K69L</t>
  </si>
  <si>
    <t>R3</t>
  </si>
  <si>
    <t>300</t>
  </si>
  <si>
    <t>RC1206JR-07300RL</t>
  </si>
  <si>
    <t>U1</t>
  </si>
  <si>
    <t>PS2801C-1-A</t>
  </si>
  <si>
    <t>MyLib:SOP-4</t>
  </si>
  <si>
    <t>CEL</t>
  </si>
  <si>
    <t>R1</t>
  </si>
  <si>
    <t>1.0K</t>
  </si>
  <si>
    <t>RC1206FR-071KL</t>
  </si>
  <si>
    <t>D3</t>
  </si>
  <si>
    <t>Led_Small</t>
  </si>
  <si>
    <t>MyLib:CREE_CLM1B_AKW_CUAVB253</t>
  </si>
  <si>
    <t>CREE</t>
  </si>
  <si>
    <t>CLM1B-AKW-CUAVB253</t>
  </si>
  <si>
    <t>CN1</t>
  </si>
  <si>
    <t>Jumper_NC_Small</t>
  </si>
  <si>
    <t>MyLib:6pin_SMT_HEADER</t>
  </si>
  <si>
    <t>Molex, LLC</t>
  </si>
  <si>
    <t>0015912060</t>
  </si>
  <si>
    <t>JP1</t>
  </si>
  <si>
    <t>MyLib:Cut_Jumper</t>
  </si>
  <si>
    <t>3M</t>
  </si>
  <si>
    <t>969102-0000-DA</t>
  </si>
  <si>
    <t>R2,R5</t>
  </si>
  <si>
    <t>1.8K</t>
  </si>
  <si>
    <t>RC1206FR-071K8L</t>
  </si>
  <si>
    <t>Q1</t>
  </si>
  <si>
    <t>IRFR7540TRPBF</t>
  </si>
  <si>
    <t>TO_SOT_Packages_SMD:TO-263-3Lead</t>
  </si>
  <si>
    <t>Infineon Technologies</t>
  </si>
  <si>
    <t>POWER-1,POWER+1,BED+1,BED-1</t>
  </si>
  <si>
    <t>CONN_01X01</t>
  </si>
  <si>
    <t>MyLib:Keystone_4966</t>
  </si>
  <si>
    <t>Keystone Electronics</t>
  </si>
  <si>
    <t>Board Qty:</t>
  </si>
  <si>
    <t>Total Cost:</t>
  </si>
  <si>
    <t>Unit Cost:</t>
  </si>
  <si>
    <t>Digi-Key</t>
  </si>
  <si>
    <t>Avail</t>
  </si>
  <si>
    <t>Purch</t>
  </si>
  <si>
    <t>Cat#</t>
  </si>
  <si>
    <t>Doc</t>
  </si>
  <si>
    <t>Link</t>
  </si>
  <si>
    <t>311-1.69KFRCT-ND</t>
  </si>
  <si>
    <t>311-300ERCT-ND</t>
  </si>
  <si>
    <t>PS2801C-1-A-ND</t>
  </si>
  <si>
    <t>311-1.00KFRCT-ND</t>
  </si>
  <si>
    <t>CLM1B-AKW-CUAVB253CT-ND</t>
  </si>
  <si>
    <t>WM17449-ND</t>
  </si>
  <si>
    <t>3M9580-ND</t>
  </si>
  <si>
    <t>311-1.80KFRCT-ND</t>
  </si>
  <si>
    <t>IRFR7540TRPBFCT-ND</t>
  </si>
  <si>
    <t>36-4966-ND</t>
  </si>
  <si>
    <t>Farnell</t>
  </si>
  <si>
    <t>9240942</t>
  </si>
  <si>
    <t>2579814</t>
  </si>
  <si>
    <t>9236830</t>
  </si>
  <si>
    <t>2301277</t>
  </si>
  <si>
    <t>Mouser</t>
  </si>
  <si>
    <t>603-RC1206FR-071K69L</t>
  </si>
  <si>
    <t>603-RC1206JR-07300RL</t>
  </si>
  <si>
    <t>551-PS2801C-1-A</t>
  </si>
  <si>
    <t>603-RC1206FR-071KL</t>
  </si>
  <si>
    <t>941-CLM1BAKWCUAVB253</t>
  </si>
  <si>
    <t>538-15-91-2060</t>
  </si>
  <si>
    <t>517-9691020000DA</t>
  </si>
  <si>
    <t>603-RC1206FR-071K8L</t>
  </si>
  <si>
    <t>942-IRFR7540TRPBF</t>
  </si>
  <si>
    <t>534-4966</t>
  </si>
  <si>
    <t>Newark</t>
  </si>
  <si>
    <t>Rs Components</t>
  </si>
  <si>
    <t>618-0528</t>
  </si>
  <si>
    <t>810-0375</t>
  </si>
  <si>
    <t>618-0679</t>
  </si>
  <si>
    <t>872-4199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</si>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</sst>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\$#,##0.00"/>
  </numFmts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56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ouser.com/ProductDetail/Yageo/RC1206FR-071KL/?qs=sGAEpiMZZMu61qfTUdNhG0IfGdGRhTL5xe1W1uhqBYI%3d" TargetMode="External"/><Relationship Id="rId20" Type="http://schemas.openxmlformats.org/officeDocument/2006/relationships/hyperlink" Target="http://it.farnell.com/yageo-phycomp/rc1206fr-071k8l/res-film-spesso-1k8-1-0-25w-1206/dp/9236830" TargetMode="External"/><Relationship Id="rId21" Type="http://schemas.openxmlformats.org/officeDocument/2006/relationships/hyperlink" Target="http://www.mouser.com/Search/Refine.aspx?Keyword=RC1206FR-071K8L%20Yageo" TargetMode="External"/><Relationship Id="rId22" Type="http://schemas.openxmlformats.org/officeDocument/2006/relationships/hyperlink" Target="http://it.rs-online.com/web/c/?searchTerm=RC1206FR-071K8L%20Yageo" TargetMode="External"/><Relationship Id="rId23" Type="http://schemas.openxmlformats.org/officeDocument/2006/relationships/hyperlink" Target="http://www.digikey.com/product-detail/en/infineon-technologies/IRFR7540TRPBF/IRFR7540TRPBFCT-ND/4867611" TargetMode="External"/><Relationship Id="rId24" Type="http://schemas.openxmlformats.org/officeDocument/2006/relationships/hyperlink" Target="http://www.mouser.com/Search/Refine.aspx?Keyword=IRFR7540TRPBF%20Infineon%20Technologies" TargetMode="External"/><Relationship Id="rId25" Type="http://schemas.openxmlformats.org/officeDocument/2006/relationships/hyperlink" Target="http://it.rs-online.com/web/c/?searchTerm=IRFR7540TRPBF%20Infineon%20Technologies" TargetMode="External"/><Relationship Id="rId26" Type="http://schemas.openxmlformats.org/officeDocument/2006/relationships/hyperlink" Target="http://www.digikey.com/scripts/DkSearch/dksus.dll?WT.z_header=search_go&amp;lang=en&amp;keywords=4966%20Keystone%20Electronics" TargetMode="External"/><Relationship Id="rId27" Type="http://schemas.openxmlformats.org/officeDocument/2006/relationships/hyperlink" Target="http://it.farnell.com/webapp/wcs/stores/servlet/Search?catalogId=15001&amp;langId=-4&amp;storeId=10165&amp;gs=true&amp;st=4966%20Keystone%20Electronics" TargetMode="External"/><Relationship Id="rId28" Type="http://schemas.openxmlformats.org/officeDocument/2006/relationships/hyperlink" Target="http://www.mouser.com/Search/Refine.aspx?Keyword=4966%20Keystone%20Electronics" TargetMode="External"/><Relationship Id="rId29" Type="http://schemas.openxmlformats.org/officeDocument/2006/relationships/vmlDrawing" Target="../drawings/vmlDrawing1.vml"/><Relationship Id="rId30" Type="http://schemas.openxmlformats.org/officeDocument/2006/relationships/comments" Target="../comments1.xml"/><Relationship Id="rId10" Type="http://schemas.openxmlformats.org/officeDocument/2006/relationships/hyperlink" Target="http://it.rs-online.com/web/c/?searchTerm=RC1206FR-071KL%20Yageo" TargetMode="External"/><Relationship Id="rId11" Type="http://schemas.openxmlformats.org/officeDocument/2006/relationships/hyperlink" Target="http://www.digikey.com/product-detail/en/cree-inc/CLM1B-AKW-CUAVB253/CLM1B-AKW-CUAVB253CT-ND/6138585" TargetMode="External"/><Relationship Id="rId12" Type="http://schemas.openxmlformats.org/officeDocument/2006/relationships/hyperlink" Target="http://www.mouser.com/Search/Refine.aspx?Keyword=CLM1B-AKW-CUAVB253%20CREE" TargetMode="External"/><Relationship Id="rId13" Type="http://schemas.openxmlformats.org/officeDocument/2006/relationships/hyperlink" Target="http://it.rs-online.com/web/c/?searchTerm=CLM1B-AKW-CUAVB253%20CREE" TargetMode="External"/><Relationship Id="rId14" Type="http://schemas.openxmlformats.org/officeDocument/2006/relationships/hyperlink" Target="http://www.digikey.com/scripts/DkSearch/dksus.dll?WT.z_header=search_go&amp;lang=en&amp;keywords=0015912060%20Molex%2C%20LLC" TargetMode="External"/><Relationship Id="rId15" Type="http://schemas.openxmlformats.org/officeDocument/2006/relationships/hyperlink" Target="http://www.mouser.com/ProductDetail/Molex/15-91-2060/?qs=sGAEpiMZZMtVoztFdqDXO6Qj8jufIquy" TargetMode="External"/><Relationship Id="rId16" Type="http://schemas.openxmlformats.org/officeDocument/2006/relationships/hyperlink" Target="http://www.digikey.com/scripts/DkSearch/dksus.dll?WT.z_header=search_go&amp;lang=en&amp;keywords=969102-0000-DA%203M" TargetMode="External"/><Relationship Id="rId17" Type="http://schemas.openxmlformats.org/officeDocument/2006/relationships/hyperlink" Target="http://it.farnell.com/webapp/wcs/stores/servlet/Search?catalogId=15001&amp;langId=-4&amp;storeId=10165&amp;gs=true&amp;st=969102-0000-DA%203M" TargetMode="External"/><Relationship Id="rId18" Type="http://schemas.openxmlformats.org/officeDocument/2006/relationships/hyperlink" Target="http://www.mouser.com/Search/Refine.aspx?Keyword=969102-0000-DA%203M" TargetMode="External"/><Relationship Id="rId19" Type="http://schemas.openxmlformats.org/officeDocument/2006/relationships/hyperlink" Target="http://www.digikey.com/product-detail/en/yageo/RC1206FR-071K8L/311-1.80KFRCT-ND/731415" TargetMode="External"/><Relationship Id="rId1" Type="http://schemas.openxmlformats.org/officeDocument/2006/relationships/hyperlink" Target="http://www.digikey.com/product-detail/en/yageo/RC1206FR-071K69L/311-1.69KFRCT-ND/731406" TargetMode="External"/><Relationship Id="rId2" Type="http://schemas.openxmlformats.org/officeDocument/2006/relationships/hyperlink" Target="http://www.mouser.com/Search/Refine.aspx?Keyword=RC1206FR-071K69L%20Yageo" TargetMode="External"/><Relationship Id="rId3" Type="http://schemas.openxmlformats.org/officeDocument/2006/relationships/hyperlink" Target="http://www.digikey.com/product-detail/en/yageo/RC1206JR-07300RL/311-300ERCT-ND/732222" TargetMode="External"/><Relationship Id="rId4" Type="http://schemas.openxmlformats.org/officeDocument/2006/relationships/hyperlink" Target="http://www.mouser.com/Search/Refine.aspx?Keyword=RC1206JR-07300RL%20Yageo" TargetMode="External"/><Relationship Id="rId5" Type="http://schemas.openxmlformats.org/officeDocument/2006/relationships/hyperlink" Target="http://www.digikey.com/scripts/DkSearch/dksus.dll?WT.z_header=search_go&amp;lang=en&amp;keywords=PS2801C-1-A%20CEL" TargetMode="External"/><Relationship Id="rId6" Type="http://schemas.openxmlformats.org/officeDocument/2006/relationships/hyperlink" Target="http://www.mouser.com/Search/Refine.aspx?Keyword=PS2801C-1-A%20CEL" TargetMode="External"/><Relationship Id="rId7" Type="http://schemas.openxmlformats.org/officeDocument/2006/relationships/hyperlink" Target="http://www.digikey.com/product-detail/en/yageo/RC1206FR-071KL/311-1.00KFRCT-ND/731334" TargetMode="External"/><Relationship Id="rId8" Type="http://schemas.openxmlformats.org/officeDocument/2006/relationships/hyperlink" Target="http://it.farnell.com/yageo-phycomp/rc1206fr-071kl/res-film-spesso-1k-1-0-25w-1206/dp/9240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8"/>
  <sheetViews>
    <sheetView tabSelected="1" workbookViewId="0">
      <pane xSplit="9" ySplit="6" topLeftCell="J11" activePane="bottomRight" state="frozen"/>
      <selection pane="topRight" activeCell="J1" sqref="J1"/>
      <selection pane="bottomLeft" activeCell="A7" sqref="A7"/>
      <selection pane="bottomRight" activeCell="K2" sqref="K2"/>
    </sheetView>
  </sheetViews>
  <sheetFormatPr baseColWidth="10" defaultColWidth="8.83203125" defaultRowHeight="14" outlineLevelCol="2" x14ac:dyDescent="0"/>
  <cols>
    <col min="9" max="9" width="15.6640625" customWidth="1"/>
    <col min="10" max="10" width="8.83203125" outlineLevel="1"/>
    <col min="11" max="12" width="8.83203125" outlineLevel="2"/>
    <col min="13" max="13" width="15.6640625" customWidth="1"/>
    <col min="14" max="15" width="8.83203125" outlineLevel="2"/>
    <col min="16" max="16" width="8.83203125" outlineLevel="1"/>
    <col min="17" max="18" width="8.83203125" outlineLevel="2"/>
    <col min="19" max="19" width="15.6640625" customWidth="1"/>
    <col min="20" max="21" width="8.83203125" outlineLevel="2"/>
    <col min="22" max="22" width="8.83203125" outlineLevel="1"/>
    <col min="23" max="24" width="8.83203125" outlineLevel="2"/>
    <col min="25" max="25" width="15.6640625" customWidth="1"/>
    <col min="26" max="27" width="8.83203125" outlineLevel="2"/>
    <col min="28" max="28" width="8.83203125" outlineLevel="1"/>
    <col min="29" max="30" width="8.83203125" outlineLevel="2"/>
    <col min="31" max="31" width="15.6640625" customWidth="1"/>
    <col min="32" max="33" width="8.83203125" outlineLevel="2"/>
    <col min="34" max="34" width="8.83203125" outlineLevel="1"/>
    <col min="35" max="36" width="8.83203125" outlineLevel="2"/>
    <col min="37" max="37" width="15.6640625" customWidth="1"/>
    <col min="38" max="39" width="8.83203125" outlineLevel="2"/>
  </cols>
  <sheetData>
    <row r="1" spans="1:39" ht="16">
      <c r="H1" s="1" t="s">
        <v>50</v>
      </c>
      <c r="I1" s="1">
        <v>1000</v>
      </c>
    </row>
    <row r="2" spans="1:39" ht="16">
      <c r="H2" s="2" t="s">
        <v>51</v>
      </c>
      <c r="I2" s="3">
        <f ca="1">SUM(I7:I17)</f>
        <v>2139.6370000000002</v>
      </c>
      <c r="M2" s="3">
        <f>SUM(M7:M16)</f>
        <v>1669.0200000000002</v>
      </c>
      <c r="S2" s="3">
        <f>SUM(S7:S16)</f>
        <v>540.2502999999997</v>
      </c>
      <c r="Y2" s="3">
        <f>SUM(Y7:Y16)</f>
        <v>1599</v>
      </c>
      <c r="AE2" s="3">
        <f>SUM(AE7:AE16)</f>
        <v>0</v>
      </c>
      <c r="AK2" s="3">
        <f>SUM(AK7:AK16)</f>
        <v>62690.250499999704</v>
      </c>
    </row>
    <row r="3" spans="1:39" ht="16">
      <c r="H3" s="2" t="s">
        <v>52</v>
      </c>
      <c r="I3" s="4">
        <f ca="1">TotalCost/BoardQty</f>
        <v>2.139637</v>
      </c>
    </row>
    <row r="5" spans="1:39" ht="18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53</v>
      </c>
      <c r="K5" s="9"/>
      <c r="L5" s="9"/>
      <c r="M5" s="9"/>
      <c r="N5" s="9"/>
      <c r="O5" s="9"/>
      <c r="P5" s="10" t="s">
        <v>69</v>
      </c>
      <c r="Q5" s="10"/>
      <c r="R5" s="10"/>
      <c r="S5" s="10"/>
      <c r="T5" s="10"/>
      <c r="U5" s="10"/>
      <c r="V5" s="11" t="s">
        <v>74</v>
      </c>
      <c r="W5" s="11"/>
      <c r="X5" s="11"/>
      <c r="Y5" s="11"/>
      <c r="Z5" s="11"/>
      <c r="AA5" s="11"/>
      <c r="AB5" s="12" t="s">
        <v>85</v>
      </c>
      <c r="AC5" s="12"/>
      <c r="AD5" s="12"/>
      <c r="AE5" s="12"/>
      <c r="AF5" s="12"/>
      <c r="AG5" s="12"/>
      <c r="AH5" s="13" t="s">
        <v>86</v>
      </c>
      <c r="AI5" s="13"/>
      <c r="AJ5" s="13"/>
      <c r="AK5" s="13"/>
      <c r="AL5" s="13"/>
      <c r="AM5" s="13"/>
    </row>
    <row r="6" spans="1:39" ht="30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54</v>
      </c>
      <c r="K6" s="5" t="s">
        <v>55</v>
      </c>
      <c r="L6" s="5" t="s">
        <v>8</v>
      </c>
      <c r="M6" s="5" t="s">
        <v>9</v>
      </c>
      <c r="N6" s="5" t="s">
        <v>56</v>
      </c>
      <c r="O6" s="5" t="s">
        <v>57</v>
      </c>
      <c r="P6" s="5" t="s">
        <v>54</v>
      </c>
      <c r="Q6" s="5" t="s">
        <v>55</v>
      </c>
      <c r="R6" s="5" t="s">
        <v>8</v>
      </c>
      <c r="S6" s="5" t="s">
        <v>9</v>
      </c>
      <c r="T6" s="5" t="s">
        <v>56</v>
      </c>
      <c r="U6" s="5" t="s">
        <v>57</v>
      </c>
      <c r="V6" s="5" t="s">
        <v>54</v>
      </c>
      <c r="W6" s="5" t="s">
        <v>55</v>
      </c>
      <c r="X6" s="5" t="s">
        <v>8</v>
      </c>
      <c r="Y6" s="5" t="s">
        <v>9</v>
      </c>
      <c r="Z6" s="5" t="s">
        <v>56</v>
      </c>
      <c r="AA6" s="5" t="s">
        <v>57</v>
      </c>
      <c r="AB6" s="5" t="s">
        <v>54</v>
      </c>
      <c r="AC6" s="5" t="s">
        <v>55</v>
      </c>
      <c r="AD6" s="5" t="s">
        <v>8</v>
      </c>
      <c r="AE6" s="5" t="s">
        <v>9</v>
      </c>
      <c r="AF6" s="5" t="s">
        <v>56</v>
      </c>
      <c r="AG6" s="5" t="s">
        <v>57</v>
      </c>
      <c r="AH6" s="5" t="s">
        <v>54</v>
      </c>
      <c r="AI6" s="5" t="s">
        <v>55</v>
      </c>
      <c r="AJ6" s="5" t="s">
        <v>8</v>
      </c>
      <c r="AK6" s="5" t="s">
        <v>9</v>
      </c>
      <c r="AL6" s="5" t="s">
        <v>56</v>
      </c>
      <c r="AM6" s="5" t="s">
        <v>57</v>
      </c>
    </row>
    <row r="7" spans="1:39">
      <c r="A7" t="s">
        <v>10</v>
      </c>
      <c r="B7" t="s">
        <v>11</v>
      </c>
      <c r="D7" t="s">
        <v>12</v>
      </c>
      <c r="E7" t="s">
        <v>13</v>
      </c>
      <c r="F7" t="s">
        <v>14</v>
      </c>
      <c r="G7">
        <f t="shared" ref="G7:G13" si="0">BoardQty*1</f>
        <v>1000</v>
      </c>
      <c r="H7" s="6">
        <f t="shared" ref="H7:H16" ca="1" si="1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5.3E-3</v>
      </c>
      <c r="I7" s="6">
        <f t="shared" ref="I7:I16" ca="1" si="2">IFERROR(G7*H7,"")</f>
        <v>5.3</v>
      </c>
      <c r="J7">
        <v>59766</v>
      </c>
      <c r="L7" s="6">
        <f>IFERROR(LOOKUP(IF(K7="",G7,K7),{0,1,10,25,50,100,250,500,1000,5000,10000,25000,50000,125000},{0,0.1,0.029,0.0212,0.016,0.0118,0.009,0.0072,0.0053,0.0038,0.0033,0.0029,0.00266,0.00261}),"")</f>
        <v>5.3E-3</v>
      </c>
      <c r="M7" s="6">
        <f t="shared" ref="M7:M13" si="3">IFERROR(IF(K7="",G7,K7)*L7,"")</f>
        <v>5.3</v>
      </c>
      <c r="N7" t="s">
        <v>59</v>
      </c>
      <c r="O7" s="7" t="s">
        <v>58</v>
      </c>
      <c r="V7">
        <v>4135</v>
      </c>
      <c r="X7" s="6">
        <f>IFERROR(LOOKUP(IF(W7="",G7,W7),{0,1,10,100,1000,5000,25000},{0,0.1,0.024,0.008,0.006,0.004,0.003}),"")</f>
        <v>6.0000000000000001E-3</v>
      </c>
      <c r="Y7" s="6">
        <f t="shared" ref="Y7:Y13" si="4">IFERROR(IF(W7="",G7,W7)*X7,"")</f>
        <v>6</v>
      </c>
      <c r="Z7" t="s">
        <v>75</v>
      </c>
      <c r="AA7" s="7" t="s">
        <v>58</v>
      </c>
    </row>
    <row r="8" spans="1:39">
      <c r="A8" t="s">
        <v>15</v>
      </c>
      <c r="B8" t="s">
        <v>16</v>
      </c>
      <c r="D8" t="s">
        <v>12</v>
      </c>
      <c r="E8" t="s">
        <v>13</v>
      </c>
      <c r="F8" t="s">
        <v>17</v>
      </c>
      <c r="G8">
        <f t="shared" si="0"/>
        <v>1000</v>
      </c>
      <c r="H8" s="6">
        <f t="shared" ca="1" si="1"/>
        <v>4.0000000000000001E-3</v>
      </c>
      <c r="I8" s="6">
        <f t="shared" ca="1" si="2"/>
        <v>4</v>
      </c>
      <c r="J8">
        <v>138151</v>
      </c>
      <c r="L8" s="6">
        <f>IFERROR(LOOKUP(IF(K8="",G8,K8),{0,1,10,25,50,100,250,500,1000,5000,10000,25000,50000,125000},{0,0.1,0.022,0.016,0.0122,0.009,0.00684,0.00548,0.00403,0.00289,0.00251,0.0022,0.00202,0.00198}),"")</f>
        <v>4.0299999999999997E-3</v>
      </c>
      <c r="M8" s="6">
        <f t="shared" si="3"/>
        <v>4.0299999999999994</v>
      </c>
      <c r="N8" t="s">
        <v>60</v>
      </c>
      <c r="O8" s="7" t="s">
        <v>58</v>
      </c>
      <c r="V8">
        <v>3096</v>
      </c>
      <c r="X8" s="6">
        <f>IFERROR(LOOKUP(IF(W8="",G8,W8),{0,1,10,100,1000,5000,100000},{0,0.1,0.018,0.007,0.004,0.003,0.002}),"")</f>
        <v>4.0000000000000001E-3</v>
      </c>
      <c r="Y8" s="6">
        <f t="shared" si="4"/>
        <v>4</v>
      </c>
      <c r="Z8" t="s">
        <v>76</v>
      </c>
      <c r="AA8" s="7" t="s">
        <v>58</v>
      </c>
    </row>
    <row r="9" spans="1:39">
      <c r="A9" t="s">
        <v>18</v>
      </c>
      <c r="B9" t="s">
        <v>19</v>
      </c>
      <c r="D9" t="s">
        <v>20</v>
      </c>
      <c r="E9" t="s">
        <v>21</v>
      </c>
      <c r="F9" t="s">
        <v>19</v>
      </c>
      <c r="G9">
        <f t="shared" si="0"/>
        <v>1000</v>
      </c>
      <c r="H9" s="6">
        <f t="shared" ca="1" si="1"/>
        <v>0.28499999999999998</v>
      </c>
      <c r="I9" s="6">
        <f t="shared" ca="1" si="2"/>
        <v>285</v>
      </c>
      <c r="J9">
        <v>59024</v>
      </c>
      <c r="L9" s="6">
        <f>IFERROR(LOOKUP(IF(K9="",G9,K9),{0,1,10,25,100,250,500,1000,2500,3500,5000,7000,10500,24500},{0,0.86,0.665,0.5512,0.475,0.418,0.361,0.285,0.266,0.238,0.2565,0.2295,0.2261,0.221}),"")</f>
        <v>0.28499999999999998</v>
      </c>
      <c r="M9" s="6">
        <f t="shared" si="3"/>
        <v>285</v>
      </c>
      <c r="N9" t="s">
        <v>61</v>
      </c>
      <c r="O9" s="7" t="s">
        <v>58</v>
      </c>
      <c r="V9">
        <v>5217</v>
      </c>
      <c r="X9" s="6">
        <f>IFERROR(LOOKUP(IF(W9="",G9,W9),{0,1,10,100,1000,2500,10000,25000},{0,0.85,0.607,0.399,0.285,0.257,0.253,0.247}),"")</f>
        <v>0.28499999999999998</v>
      </c>
      <c r="Y9" s="6">
        <f t="shared" si="4"/>
        <v>285</v>
      </c>
      <c r="Z9" t="s">
        <v>77</v>
      </c>
      <c r="AA9" s="7" t="s">
        <v>58</v>
      </c>
    </row>
    <row r="10" spans="1:39">
      <c r="A10" t="s">
        <v>22</v>
      </c>
      <c r="B10" t="s">
        <v>23</v>
      </c>
      <c r="D10" t="s">
        <v>12</v>
      </c>
      <c r="E10" t="s">
        <v>13</v>
      </c>
      <c r="F10" t="s">
        <v>24</v>
      </c>
      <c r="G10">
        <f t="shared" si="0"/>
        <v>1000</v>
      </c>
      <c r="H10" s="6">
        <f t="shared" ca="1" si="1"/>
        <v>5.3E-3</v>
      </c>
      <c r="I10" s="6">
        <f t="shared" ca="1" si="2"/>
        <v>5.3</v>
      </c>
      <c r="J10">
        <v>3331418</v>
      </c>
      <c r="L10" s="6">
        <f>IFERROR(LOOKUP(IF(K10="",G10,K10),{0,1,10,25,50,100,250,500,1000,5000,10000,25000,50000,125000},{0,0.1,0.029,0.0212,0.016,0.0118,0.009,0.0072,0.0053,0.0038,0.0033,0.0029,0.00266,0.00261}),"")</f>
        <v>5.3E-3</v>
      </c>
      <c r="M10" s="6">
        <f t="shared" si="3"/>
        <v>5.3</v>
      </c>
      <c r="N10" t="s">
        <v>62</v>
      </c>
      <c r="O10" s="7" t="s">
        <v>58</v>
      </c>
      <c r="P10">
        <v>83554</v>
      </c>
      <c r="R10" s="6">
        <f>IFERROR(LOOKUP(IF(Q10="",G10,Q10),{0,1,10,200,500,1250,2500},{0,0.0181083499999999,0.0181083499999999,0.0155367499999999,0.0108221499999999,0.0090006,0.00675044999999999}),"")</f>
        <v>1.08221499999999E-2</v>
      </c>
      <c r="S10" s="6">
        <f>IFERROR(IF(Q10="",G10,Q10)*R10,"")</f>
        <v>10.822149999999901</v>
      </c>
      <c r="T10" t="s">
        <v>70</v>
      </c>
      <c r="U10" s="7" t="s">
        <v>58</v>
      </c>
      <c r="V10">
        <v>184660</v>
      </c>
      <c r="X10" s="6">
        <f>IFERROR(LOOKUP(IF(W10="",G10,W10),{0,1,10,100,1000,5000,25000},{0,0.1,0.024,0.008,0.006,0.004,0.003}),"")</f>
        <v>6.0000000000000001E-3</v>
      </c>
      <c r="Y10" s="6">
        <f t="shared" si="4"/>
        <v>6</v>
      </c>
      <c r="Z10" t="s">
        <v>78</v>
      </c>
      <c r="AA10" s="7" t="s">
        <v>58</v>
      </c>
      <c r="AH10">
        <v>11</v>
      </c>
      <c r="AJ10" s="6">
        <f>IFERROR(LOOKUP(IF(AI10="",G10,AI10),{0,1,5},{0,36.79531,30.6556149999999}),"")</f>
        <v>30.655614999999901</v>
      </c>
      <c r="AK10" s="6">
        <f>IFERROR(IF(AI10="",G10,AI10)*AJ10,"")</f>
        <v>30655.6149999999</v>
      </c>
      <c r="AL10" t="s">
        <v>87</v>
      </c>
      <c r="AM10" s="7" t="s">
        <v>58</v>
      </c>
    </row>
    <row r="11" spans="1:39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>
        <f t="shared" si="0"/>
        <v>1000</v>
      </c>
      <c r="H11" s="6">
        <f t="shared" ca="1" si="1"/>
        <v>0.12643699999999999</v>
      </c>
      <c r="I11" s="6">
        <f t="shared" ca="1" si="2"/>
        <v>126.437</v>
      </c>
      <c r="J11">
        <v>1833</v>
      </c>
      <c r="L11" s="6">
        <f>IFERROR(LOOKUP(IF(K11="",G11,K11),{0,1,100,250,500,1000,2000,50000},{0,0.22,0.1973,0.1802,0.16302,0.14586,0.12,0.111}),"")</f>
        <v>0.14585999999999999</v>
      </c>
      <c r="M11" s="6">
        <f t="shared" si="3"/>
        <v>145.85999999999999</v>
      </c>
      <c r="N11" t="s">
        <v>63</v>
      </c>
      <c r="O11" s="7" t="s">
        <v>58</v>
      </c>
      <c r="V11">
        <v>1980</v>
      </c>
      <c r="X11" s="6">
        <f>IFERROR(LOOKUP(IF(W11="",G11,W11),{0,1,10,100,500,1000,2000,10000,50000},{0,0.2,0.187,0.164,0.148,0.133,0.118,0.116,0.104}),"")</f>
        <v>0.13300000000000001</v>
      </c>
      <c r="Y11" s="6">
        <f t="shared" si="4"/>
        <v>133</v>
      </c>
      <c r="Z11" t="s">
        <v>79</v>
      </c>
      <c r="AA11" s="7" t="s">
        <v>58</v>
      </c>
      <c r="AH11">
        <v>700</v>
      </c>
      <c r="AJ11" s="6">
        <f>IFERROR(LOOKUP(IF(AI11="",G11,AI11),{0,1,50,250},{0,0.129651499999999,0.129651499999999,0.126437}),"")</f>
        <v>0.12643699999999999</v>
      </c>
      <c r="AK11" s="6">
        <f>IFERROR(IF(AI11="",G11,AI11)*AJ11,"")</f>
        <v>126.437</v>
      </c>
      <c r="AL11" t="s">
        <v>88</v>
      </c>
      <c r="AM11" s="7" t="s">
        <v>58</v>
      </c>
    </row>
    <row r="12" spans="1:39">
      <c r="A12" t="s">
        <v>30</v>
      </c>
      <c r="B12" t="s">
        <v>31</v>
      </c>
      <c r="D12" t="s">
        <v>32</v>
      </c>
      <c r="E12" t="s">
        <v>33</v>
      </c>
      <c r="F12" t="s">
        <v>34</v>
      </c>
      <c r="G12">
        <f t="shared" si="0"/>
        <v>1000</v>
      </c>
      <c r="H12" s="6">
        <f t="shared" ca="1" si="1"/>
        <v>0.23</v>
      </c>
      <c r="I12" s="6">
        <f t="shared" ca="1" si="2"/>
        <v>230</v>
      </c>
      <c r="J12">
        <v>13776</v>
      </c>
      <c r="L12" s="6">
        <f>IFERROR(LOOKUP(IF(K12="",G12,K12),{0,1,10,25,50,100,250,500,1000,2500,6600},{0,0.49,0.46,0.414,0.368,0.3526,0.32192,0.3066,0.25295,0.22995,0.82008}),"")</f>
        <v>0.25295000000000001</v>
      </c>
      <c r="M12" s="6">
        <f t="shared" si="3"/>
        <v>252.95000000000002</v>
      </c>
      <c r="N12" t="s">
        <v>64</v>
      </c>
      <c r="O12" s="7" t="s">
        <v>58</v>
      </c>
      <c r="V12">
        <v>5956</v>
      </c>
      <c r="X12" s="6">
        <f>IFERROR(LOOKUP(IF(W12="",G12,W12),{0,1,10,100,500,1000,3000,6000,9000,24000},{0,0.46,0.368,0.322,0.253,0.23,0.222,0.215,0.207,0.2}),"")</f>
        <v>0.23</v>
      </c>
      <c r="Y12" s="6">
        <f t="shared" si="4"/>
        <v>230</v>
      </c>
      <c r="Z12" t="s">
        <v>80</v>
      </c>
      <c r="AA12" s="7" t="s">
        <v>58</v>
      </c>
    </row>
    <row r="13" spans="1:39">
      <c r="A13" t="s">
        <v>35</v>
      </c>
      <c r="B13" t="s">
        <v>31</v>
      </c>
      <c r="D13" t="s">
        <v>36</v>
      </c>
      <c r="E13" t="s">
        <v>37</v>
      </c>
      <c r="F13" t="s">
        <v>38</v>
      </c>
      <c r="G13">
        <f t="shared" si="0"/>
        <v>1000</v>
      </c>
      <c r="H13" s="6">
        <f t="shared" ca="1" si="1"/>
        <v>4.2000000000000003E-2</v>
      </c>
      <c r="I13" s="6">
        <f t="shared" ca="1" si="2"/>
        <v>42</v>
      </c>
      <c r="J13">
        <v>311191</v>
      </c>
      <c r="L13" s="6">
        <f>IFERROR(LOOKUP(IF(K13="",G13,K13),{0,1,10,25,50,100,250,500,1000,2500},{0,0.1,0.094,0.07,0.06,0.058,0.05,0.048,0.042,0.038}),"")</f>
        <v>4.2000000000000003E-2</v>
      </c>
      <c r="M13" s="6">
        <f t="shared" si="3"/>
        <v>42</v>
      </c>
      <c r="N13" t="s">
        <v>65</v>
      </c>
      <c r="O13" s="7" t="s">
        <v>58</v>
      </c>
      <c r="P13">
        <v>82268</v>
      </c>
      <c r="R13" s="6">
        <f>IFERROR(LOOKUP(IF(Q13="",G13,Q13),{0,1,10,100,500,1000,2000},{0,0.0617183999999999,0.0617183999999999,0.0503604999999999,0.04832465,0.0423242499999999,0.0373953499999999}),"")</f>
        <v>4.2324249999999897E-2</v>
      </c>
      <c r="S13" s="6">
        <f>IFERROR(IF(Q13="",G13,Q13)*R13,"")</f>
        <v>42.3242499999999</v>
      </c>
      <c r="T13" t="s">
        <v>71</v>
      </c>
      <c r="U13" s="7" t="s">
        <v>58</v>
      </c>
      <c r="V13">
        <v>47755</v>
      </c>
      <c r="X13" s="6">
        <f>IFERROR(LOOKUP(IF(W13="",G13,W13),{0,1,100,500,1000,2000,5000,10000,25000,50000},{0,0.1,0.05,0.048,0.042,0.038,0.037,0.036,0.035,0.034}),"")</f>
        <v>4.2000000000000003E-2</v>
      </c>
      <c r="Y13" s="6">
        <f t="shared" si="4"/>
        <v>42</v>
      </c>
      <c r="Z13" t="s">
        <v>81</v>
      </c>
      <c r="AA13" s="7" t="s">
        <v>58</v>
      </c>
    </row>
    <row r="14" spans="1:39">
      <c r="A14" t="s">
        <v>39</v>
      </c>
      <c r="B14" t="s">
        <v>40</v>
      </c>
      <c r="D14" t="s">
        <v>12</v>
      </c>
      <c r="E14" t="s">
        <v>13</v>
      </c>
      <c r="F14" t="s">
        <v>41</v>
      </c>
      <c r="G14">
        <f>BoardQty*2</f>
        <v>2000</v>
      </c>
      <c r="H14" s="6">
        <f t="shared" ca="1" si="1"/>
        <v>5.3E-3</v>
      </c>
      <c r="I14" s="6">
        <f t="shared" ca="1" si="2"/>
        <v>10.6</v>
      </c>
      <c r="J14">
        <v>347440</v>
      </c>
      <c r="L14" s="6">
        <f>IFERROR(LOOKUP(IF(K14="",G14,K14),{0,1,10,25,50,100,250,500,1000,5000,10000,25000,50000,125000},{0,0.1,0.029,0.0212,0.016,0.0118,0.009,0.0072,0.0053,0.0038,0.0033,0.0029,0.00266,0.00261}),"")</f>
        <v>5.3E-3</v>
      </c>
      <c r="M14" s="6">
        <f>IFERROR(IF(K14="",G14,K14)*L14,"")</f>
        <v>10.6</v>
      </c>
      <c r="N14" t="s">
        <v>66</v>
      </c>
      <c r="O14" s="7" t="s">
        <v>58</v>
      </c>
      <c r="P14">
        <v>1890</v>
      </c>
      <c r="R14" s="6">
        <f>IFERROR(LOOKUP(IF(Q14="",G14,Q14),{0,1,100,500,1000,2500,5000,25000,50000},{0,0.017144,0.017144,0.0120007999999999,0.00996494999999999,0.00750049999999999,0.00503604999999999,0.00375024999999999,0.00332164999999999}),"")</f>
        <v>9.9649499999999898E-3</v>
      </c>
      <c r="S14" s="6">
        <f>IFERROR(IF(Q14="",G14,Q14)*R14,"")</f>
        <v>19.929899999999979</v>
      </c>
      <c r="T14" t="s">
        <v>72</v>
      </c>
      <c r="U14" s="7" t="s">
        <v>58</v>
      </c>
      <c r="V14">
        <v>6455</v>
      </c>
      <c r="X14" s="6">
        <f>IFERROR(LOOKUP(IF(W14="",G14,W14),{0,1,10,100,1000,5000,25000},{0,0.1,0.024,0.008,0.006,0.004,0.003}),"")</f>
        <v>6.0000000000000001E-3</v>
      </c>
      <c r="Y14" s="6">
        <f>IFERROR(IF(W14="",G14,W14)*X14,"")</f>
        <v>12</v>
      </c>
      <c r="Z14" t="s">
        <v>82</v>
      </c>
      <c r="AA14" s="7" t="s">
        <v>58</v>
      </c>
      <c r="AH14">
        <v>3</v>
      </c>
      <c r="AJ14" s="6">
        <f>IFERROR(LOOKUP(IF(AI14="",G14,AI14),{0,1,5},{0,19.8656099999999,15.6653299999999}),"")</f>
        <v>15.6653299999999</v>
      </c>
      <c r="AK14" s="6">
        <f>IFERROR(IF(AI14="",G14,AI14)*AJ14,"")</f>
        <v>31330.6599999998</v>
      </c>
      <c r="AL14" t="s">
        <v>89</v>
      </c>
      <c r="AM14" s="7" t="s">
        <v>58</v>
      </c>
    </row>
    <row r="15" spans="1:39">
      <c r="A15" t="s">
        <v>42</v>
      </c>
      <c r="B15" t="s">
        <v>43</v>
      </c>
      <c r="D15" t="s">
        <v>44</v>
      </c>
      <c r="E15" t="s">
        <v>45</v>
      </c>
      <c r="F15" t="s">
        <v>43</v>
      </c>
      <c r="G15">
        <f>BoardQty*1</f>
        <v>1000</v>
      </c>
      <c r="H15" s="6">
        <f t="shared" ca="1" si="1"/>
        <v>0.53700000000000003</v>
      </c>
      <c r="I15" s="6">
        <f t="shared" ca="1" si="2"/>
        <v>537</v>
      </c>
      <c r="J15">
        <v>2348</v>
      </c>
      <c r="L15" s="6">
        <f>IFERROR(LOOKUP(IF(K15="",G15,K15),{0,1,10,100,500,1000,2000,6000,10000},{0,1.22,1.091,0.8505,0.70256,0.55466,0.5026,0.47747,0.45952}),"")</f>
        <v>0.55466000000000004</v>
      </c>
      <c r="M15" s="6">
        <f>IFERROR(IF(K15="",G15,K15)*L15,"")</f>
        <v>554.66000000000008</v>
      </c>
      <c r="N15" t="s">
        <v>67</v>
      </c>
      <c r="O15" s="7" t="s">
        <v>58</v>
      </c>
      <c r="V15">
        <v>3984</v>
      </c>
      <c r="X15" s="6">
        <f>IFERROR(LOOKUP(IF(W15="",G15,W15),{0,1,10,100,500,1000,2000,4000},{0,1.17,1,0.772,0.682,0.537,0.476,0.467}),"")</f>
        <v>0.53700000000000003</v>
      </c>
      <c r="Y15" s="6">
        <f>IFERROR(IF(W15="",G15,W15)*X15,"")</f>
        <v>537</v>
      </c>
      <c r="Z15" t="s">
        <v>83</v>
      </c>
      <c r="AA15" s="7" t="s">
        <v>58</v>
      </c>
      <c r="AH15">
        <v>1770</v>
      </c>
      <c r="AJ15" s="6">
        <f>IFERROR(LOOKUP(IF(AI15="",G15,AI15),{0,1,10,100},{0,0.627898999999999,0.627898999999999,0.5775385}),"")</f>
        <v>0.57753849999999995</v>
      </c>
      <c r="AK15" s="6">
        <f>IFERROR(IF(AI15="",G15,AI15)*AJ15,"")</f>
        <v>577.5385</v>
      </c>
      <c r="AL15" t="s">
        <v>90</v>
      </c>
      <c r="AM15" s="7" t="s">
        <v>58</v>
      </c>
    </row>
    <row r="16" spans="1:39">
      <c r="A16" t="s">
        <v>46</v>
      </c>
      <c r="B16" t="s">
        <v>47</v>
      </c>
      <c r="D16" t="s">
        <v>48</v>
      </c>
      <c r="E16" t="s">
        <v>49</v>
      </c>
      <c r="F16">
        <v>4966</v>
      </c>
      <c r="G16">
        <f>BoardQty*4</f>
        <v>4000</v>
      </c>
      <c r="H16" s="6">
        <f t="shared" ca="1" si="1"/>
        <v>8.5999999999999993E-2</v>
      </c>
      <c r="I16" s="6">
        <f t="shared" ca="1" si="2"/>
        <v>344</v>
      </c>
      <c r="J16">
        <v>94565</v>
      </c>
      <c r="L16" s="6">
        <f>IFERROR(LOOKUP(IF(K16="",G16,K16),{0,1,10,50,100,250,500,1000,2500,5000},{0,0.22,0.206,0.169,0.1431,0.1266,0.12112,0.09909,0.09083,0.08808}),"")</f>
        <v>9.0829999999999994E-2</v>
      </c>
      <c r="M16" s="6">
        <f>IFERROR(IF(K16="",G16,K16)*L16,"")</f>
        <v>363.32</v>
      </c>
      <c r="N16" t="s">
        <v>68</v>
      </c>
      <c r="O16" s="7" t="s">
        <v>58</v>
      </c>
      <c r="P16">
        <v>1069</v>
      </c>
      <c r="R16" s="6">
        <f>IFERROR(LOOKUP(IF(Q16="",G16,Q16),{0,1,100,1000,5000,10000},{0,0.235729999999999,0.131794499999999,0.1167935,0.1017925,0.0964349999999999}),"")</f>
        <v>0.11679349999999999</v>
      </c>
      <c r="S16" s="6">
        <f>IFERROR(IF(Q16="",G16,Q16)*R16,"")</f>
        <v>467.17399999999998</v>
      </c>
      <c r="T16" t="s">
        <v>73</v>
      </c>
      <c r="U16" s="7" t="s">
        <v>58</v>
      </c>
      <c r="V16">
        <v>24253</v>
      </c>
      <c r="X16" s="6">
        <f>IFERROR(LOOKUP(IF(W16="",G16,W16),{0,1,10,25,100,250,500,1000,2500,5000},{0,0.201,0.195,0.147,0.136,0.12,0.114,0.093,0.086,0.084}),"")</f>
        <v>8.5999999999999993E-2</v>
      </c>
      <c r="Y16" s="6">
        <f>IFERROR(IF(W16="",G16,W16)*X16,"")</f>
        <v>344</v>
      </c>
      <c r="Z16" t="s">
        <v>84</v>
      </c>
      <c r="AA16" s="7" t="s">
        <v>58</v>
      </c>
    </row>
    <row r="17" spans="1:37">
      <c r="A17" t="s">
        <v>91</v>
      </c>
      <c r="G17">
        <f>BoardQty</f>
        <v>1000</v>
      </c>
      <c r="H17" s="14">
        <v>0.55000000000000004</v>
      </c>
      <c r="I17" s="15">
        <f>H17*G17</f>
        <v>550</v>
      </c>
    </row>
    <row r="18" spans="1:37">
      <c r="K18" t="str">
        <f t="array" ref="K18">IFERROR(CONCATENATE(TEXT(INDEX($K$7:$K$16,SMALL(IF($N$7:$N$16&lt;&gt;"",IF($K$7:$K$16&lt;&gt;"",ROW($K$7:$K$16)-MIN(ROW($K$7:$K$16))+1,""),""),ROW()-ROW(A$18)+1)),"##0"),","),"")</f>
        <v/>
      </c>
      <c r="L18" t="str">
        <f t="array" ref="L18">IFERROR(CONCATENATE((INDEX($N$7:$N$16,SMALL(IF($N$7:$N$16&lt;&gt;"",IF($K$7:$K$16&lt;&gt;"",ROW($K$7:$K$16)-MIN(ROW($K$7:$K$16))+1,""),""),ROW()-ROW(A$18)+1))),","),"")</f>
        <v/>
      </c>
      <c r="M18" t="str">
        <f t="array" ref="M18">IFERROR(CONCATENATE((INDEX($A$7:$A$16,SMALL(IF($N$7:$N$16&lt;&gt;"",IF($K$7:$K$16&lt;&gt;"",ROW($K$7:$K$16)-MIN(ROW($K$7:$K$16))+1,""),""),ROW()-ROW(A$18)+1))),),"")</f>
        <v/>
      </c>
      <c r="Q18" t="str">
        <f t="array" ref="Q18">IFERROR(CONCATENATE((INDEX($T$7:$T$16,SMALL(IF($T$7:$T$16&lt;&gt;"",IF($Q$7:$Q$16&lt;&gt;"",ROW($Q$7:$Q$16)-MIN(ROW($Q$7:$Q$16))+1,""),""),ROW()-ROW(A$18)+1)))," "),"")</f>
        <v/>
      </c>
      <c r="R18" t="str">
        <f t="array" ref="R18">IFERROR(CONCATENATE(TEXT(INDEX($Q$7:$Q$16,SMALL(IF($T$7:$T$16&lt;&gt;"",IF($Q$7:$Q$16&lt;&gt;"",ROW($Q$7:$Q$16)-MIN(ROW($Q$7:$Q$16))+1,""),""),ROW()-ROW(A$18)+1)),"##0")," "),"")</f>
        <v/>
      </c>
      <c r="S18" t="str">
        <f t="array" ref="S18">IFERROR(CONCATENATE((INDEX($A$7:$A$16,SMALL(IF($T$7:$T$16&lt;&gt;"",IF($Q$7:$Q$16&lt;&gt;"",ROW($Q$7:$Q$16)-MIN(ROW($Q$7:$Q$16))+1,""),""),ROW()-ROW(A$18)+1))),),"")</f>
        <v/>
      </c>
      <c r="W18" t="str">
        <f t="array" ref="W18">IFERROR(CONCATENATE((INDEX($Z$7:$Z$16,SMALL(IF($Z$7:$Z$16&lt;&gt;"",IF($W$7:$W$16&lt;&gt;"",ROW($W$7:$W$16)-MIN(ROW($W$7:$W$16))+1,""),""),ROW()-ROW(A$18)+1)))," "),"")</f>
        <v/>
      </c>
      <c r="X18" t="str">
        <f t="array" ref="X18">IFERROR(CONCATENATE(TEXT(INDEX($W$7:$W$16,SMALL(IF($Z$7:$Z$16&lt;&gt;"",IF($W$7:$W$16&lt;&gt;"",ROW($W$7:$W$16)-MIN(ROW($W$7:$W$16))+1,""),""),ROW()-ROW(A$18)+1)),"##0")," "),"")</f>
        <v/>
      </c>
      <c r="Y18" t="str">
        <f t="array" ref="Y18">IFERROR(CONCATENATE((INDEX($A$7:$A$16,SMALL(IF($Z$7:$Z$16&lt;&gt;"",IF($W$7:$W$16&lt;&gt;"",ROW($W$7:$W$16)-MIN(ROW($W$7:$W$16))+1,""),""),ROW()-ROW(A$18)+1))),),"")</f>
        <v/>
      </c>
      <c r="AC18" t="str">
        <f t="array" ref="AC18">IFERROR(CONCATENATE((INDEX($AF$7:$AF$16,SMALL(IF($AF$7:$AF$16&lt;&gt;"",IF($AC$7:$AC$16&lt;&gt;"",ROW($AC$7:$AC$16)-MIN(ROW($AC$7:$AC$16))+1,""),""),ROW()-ROW(A$18)+1))),","),"")</f>
        <v/>
      </c>
      <c r="AD18" t="str">
        <f t="array" ref="AD18">IFERROR(CONCATENATE(TEXT(INDEX($AC$7:$AC$16,SMALL(IF($AF$7:$AF$16&lt;&gt;"",IF($AC$7:$AC$16&lt;&gt;"",ROW($AC$7:$AC$16)-MIN(ROW($AC$7:$AC$16))+1,""),""),ROW()-ROW(A$18)+1)),"##0"),","),"")</f>
        <v/>
      </c>
      <c r="AE18" t="str">
        <f t="array" ref="AE18">IFERROR(CONCATENATE((INDEX($A$7:$A$16,SMALL(IF($AF$7:$AF$16&lt;&gt;"",IF($AC$7:$AC$16&lt;&gt;"",ROW($AC$7:$AC$16)-MIN(ROW($AC$7:$AC$16))+1,""),""),ROW()-ROW(A$18)+1))),),"")</f>
        <v/>
      </c>
      <c r="AI18" t="str">
        <f t="array" ref="AI18">IFERROR(CONCATENATE((INDEX($AL$7:$AL$16,SMALL(IF($AL$7:$AL$16&lt;&gt;"",IF($AI$7:$AI$16&lt;&gt;"",ROW($AI$7:$AI$16)-MIN(ROW($AI$7:$AI$16))+1,""),""),ROW()-ROW(A$18)+1)))," "),"")</f>
        <v/>
      </c>
      <c r="AJ18" t="str">
        <f t="array" ref="AJ18">IFERROR(CONCATENATE(TEXT(INDEX($AI$7:$AI$16,SMALL(IF($AL$7:$AL$16&lt;&gt;"",IF($AI$7:$AI$16&lt;&gt;"",ROW($AI$7:$AI$16)-MIN(ROW($AI$7:$AI$16))+1,""),""),ROW()-ROW(A$18)+1)),"##0")," "),"")</f>
        <v/>
      </c>
      <c r="AK18" t="str">
        <f t="array" ref="AK18">IFERROR(CONCATENATE((INDEX($A$7:$A$16,SMALL(IF($AL$7:$AL$16&lt;&gt;"",IF($AI$7:$AI$16&lt;&gt;"",ROW($AI$7:$AI$16)-MIN(ROW($AI$7:$AI$16))+1,""),""),ROW()-ROW(A$18)+1))),),"")</f>
        <v/>
      </c>
    </row>
    <row r="19" spans="1:37">
      <c r="K19" t="str">
        <f t="array" ref="K19">IFERROR(CONCATENATE(TEXT(INDEX($K$7:$K$16,SMALL(IF($N$7:$N$16&lt;&gt;"",IF($K$7:$K$16&lt;&gt;"",ROW($K$7:$K$16)-MIN(ROW($K$7:$K$16))+1,""),""),ROW()-ROW(A$18)+1)),"##0"),","),"")</f>
        <v/>
      </c>
      <c r="L19" t="str">
        <f t="array" ref="L19">IFERROR(CONCATENATE((INDEX($N$7:$N$16,SMALL(IF($N$7:$N$16&lt;&gt;"",IF($K$7:$K$16&lt;&gt;"",ROW($K$7:$K$16)-MIN(ROW($K$7:$K$16))+1,""),""),ROW()-ROW(A$18)+1))),","),"")</f>
        <v/>
      </c>
      <c r="M19" t="str">
        <f t="array" ref="M19">IFERROR(CONCATENATE((INDEX($A$7:$A$16,SMALL(IF($N$7:$N$16&lt;&gt;"",IF($K$7:$K$16&lt;&gt;"",ROW($K$7:$K$16)-MIN(ROW($K$7:$K$16))+1,""),""),ROW()-ROW(A$18)+1))),),"")</f>
        <v/>
      </c>
      <c r="Q19" t="str">
        <f t="array" ref="Q19">IFERROR(CONCATENATE((INDEX($T$7:$T$16,SMALL(IF($T$7:$T$16&lt;&gt;"",IF($Q$7:$Q$16&lt;&gt;"",ROW($Q$7:$Q$16)-MIN(ROW($Q$7:$Q$16))+1,""),""),ROW()-ROW(A$18)+1)))," "),"")</f>
        <v/>
      </c>
      <c r="R19" t="str">
        <f t="array" ref="R19">IFERROR(CONCATENATE(TEXT(INDEX($Q$7:$Q$16,SMALL(IF($T$7:$T$16&lt;&gt;"",IF($Q$7:$Q$16&lt;&gt;"",ROW($Q$7:$Q$16)-MIN(ROW($Q$7:$Q$16))+1,""),""),ROW()-ROW(A$18)+1)),"##0")," "),"")</f>
        <v/>
      </c>
      <c r="S19" t="str">
        <f t="array" ref="S19">IFERROR(CONCATENATE((INDEX($A$7:$A$16,SMALL(IF($T$7:$T$16&lt;&gt;"",IF($Q$7:$Q$16&lt;&gt;"",ROW($Q$7:$Q$16)-MIN(ROW($Q$7:$Q$16))+1,""),""),ROW()-ROW(A$18)+1))),),"")</f>
        <v/>
      </c>
      <c r="W19" t="str">
        <f t="array" ref="W19">IFERROR(CONCATENATE((INDEX($Z$7:$Z$16,SMALL(IF($Z$7:$Z$16&lt;&gt;"",IF($W$7:$W$16&lt;&gt;"",ROW($W$7:$W$16)-MIN(ROW($W$7:$W$16))+1,""),""),ROW()-ROW(A$18)+1)))," "),"")</f>
        <v/>
      </c>
      <c r="X19" t="str">
        <f t="array" ref="X19">IFERROR(CONCATENATE(TEXT(INDEX($W$7:$W$16,SMALL(IF($Z$7:$Z$16&lt;&gt;"",IF($W$7:$W$16&lt;&gt;"",ROW($W$7:$W$16)-MIN(ROW($W$7:$W$16))+1,""),""),ROW()-ROW(A$18)+1)),"##0")," "),"")</f>
        <v/>
      </c>
      <c r="Y19" t="str">
        <f t="array" ref="Y19">IFERROR(CONCATENATE((INDEX($A$7:$A$16,SMALL(IF($Z$7:$Z$16&lt;&gt;"",IF($W$7:$W$16&lt;&gt;"",ROW($W$7:$W$16)-MIN(ROW($W$7:$W$16))+1,""),""),ROW()-ROW(A$18)+1))),),"")</f>
        <v/>
      </c>
      <c r="AC19" t="str">
        <f t="array" ref="AC19">IFERROR(CONCATENATE((INDEX($AF$7:$AF$16,SMALL(IF($AF$7:$AF$16&lt;&gt;"",IF($AC$7:$AC$16&lt;&gt;"",ROW($AC$7:$AC$16)-MIN(ROW($AC$7:$AC$16))+1,""),""),ROW()-ROW(A$18)+1))),","),"")</f>
        <v/>
      </c>
      <c r="AD19" t="str">
        <f t="array" ref="AD19">IFERROR(CONCATENATE(TEXT(INDEX($AC$7:$AC$16,SMALL(IF($AF$7:$AF$16&lt;&gt;"",IF($AC$7:$AC$16&lt;&gt;"",ROW($AC$7:$AC$16)-MIN(ROW($AC$7:$AC$16))+1,""),""),ROW()-ROW(A$18)+1)),"##0"),","),"")</f>
        <v/>
      </c>
      <c r="AE19" t="str">
        <f t="array" ref="AE19">IFERROR(CONCATENATE((INDEX($A$7:$A$16,SMALL(IF($AF$7:$AF$16&lt;&gt;"",IF($AC$7:$AC$16&lt;&gt;"",ROW($AC$7:$AC$16)-MIN(ROW($AC$7:$AC$16))+1,""),""),ROW()-ROW(A$18)+1))),),"")</f>
        <v/>
      </c>
      <c r="AI19" t="str">
        <f t="array" ref="AI19">IFERROR(CONCATENATE((INDEX($AL$7:$AL$16,SMALL(IF($AL$7:$AL$16&lt;&gt;"",IF($AI$7:$AI$16&lt;&gt;"",ROW($AI$7:$AI$16)-MIN(ROW($AI$7:$AI$16))+1,""),""),ROW()-ROW(A$18)+1)))," "),"")</f>
        <v/>
      </c>
      <c r="AJ19" t="str">
        <f t="array" ref="AJ19">IFERROR(CONCATENATE(TEXT(INDEX($AI$7:$AI$16,SMALL(IF($AL$7:$AL$16&lt;&gt;"",IF($AI$7:$AI$16&lt;&gt;"",ROW($AI$7:$AI$16)-MIN(ROW($AI$7:$AI$16))+1,""),""),ROW()-ROW(A$18)+1)),"##0")," "),"")</f>
        <v/>
      </c>
      <c r="AK19" t="str">
        <f t="array" ref="AK19">IFERROR(CONCATENATE((INDEX($A$7:$A$16,SMALL(IF($AL$7:$AL$16&lt;&gt;"",IF($AI$7:$AI$16&lt;&gt;"",ROW($AI$7:$AI$16)-MIN(ROW($AI$7:$AI$16))+1,""),""),ROW()-ROW(A$18)+1))),),"")</f>
        <v/>
      </c>
    </row>
    <row r="20" spans="1:37">
      <c r="K20" t="str">
        <f t="array" ref="K20">IFERROR(CONCATENATE(TEXT(INDEX($K$7:$K$16,SMALL(IF($N$7:$N$16&lt;&gt;"",IF($K$7:$K$16&lt;&gt;"",ROW($K$7:$K$16)-MIN(ROW($K$7:$K$16))+1,""),""),ROW()-ROW(A$18)+1)),"##0"),","),"")</f>
        <v/>
      </c>
      <c r="L20" t="str">
        <f t="array" ref="L20">IFERROR(CONCATENATE((INDEX($N$7:$N$16,SMALL(IF($N$7:$N$16&lt;&gt;"",IF($K$7:$K$16&lt;&gt;"",ROW($K$7:$K$16)-MIN(ROW($K$7:$K$16))+1,""),""),ROW()-ROW(A$18)+1))),","),"")</f>
        <v/>
      </c>
      <c r="M20" t="str">
        <f t="array" ref="M20">IFERROR(CONCATENATE((INDEX($A$7:$A$16,SMALL(IF($N$7:$N$16&lt;&gt;"",IF($K$7:$K$16&lt;&gt;"",ROW($K$7:$K$16)-MIN(ROW($K$7:$K$16))+1,""),""),ROW()-ROW(A$18)+1))),),"")</f>
        <v/>
      </c>
      <c r="Q20" t="str">
        <f t="array" ref="Q20">IFERROR(CONCATENATE((INDEX($T$7:$T$16,SMALL(IF($T$7:$T$16&lt;&gt;"",IF($Q$7:$Q$16&lt;&gt;"",ROW($Q$7:$Q$16)-MIN(ROW($Q$7:$Q$16))+1,""),""),ROW()-ROW(A$18)+1)))," "),"")</f>
        <v/>
      </c>
      <c r="R20" t="str">
        <f t="array" ref="R20">IFERROR(CONCATENATE(TEXT(INDEX($Q$7:$Q$16,SMALL(IF($T$7:$T$16&lt;&gt;"",IF($Q$7:$Q$16&lt;&gt;"",ROW($Q$7:$Q$16)-MIN(ROW($Q$7:$Q$16))+1,""),""),ROW()-ROW(A$18)+1)),"##0")," "),"")</f>
        <v/>
      </c>
      <c r="S20" t="str">
        <f t="array" ref="S20">IFERROR(CONCATENATE((INDEX($A$7:$A$16,SMALL(IF($T$7:$T$16&lt;&gt;"",IF($Q$7:$Q$16&lt;&gt;"",ROW($Q$7:$Q$16)-MIN(ROW($Q$7:$Q$16))+1,""),""),ROW()-ROW(A$18)+1))),),"")</f>
        <v/>
      </c>
      <c r="W20" t="str">
        <f t="array" ref="W20">IFERROR(CONCATENATE((INDEX($Z$7:$Z$16,SMALL(IF($Z$7:$Z$16&lt;&gt;"",IF($W$7:$W$16&lt;&gt;"",ROW($W$7:$W$16)-MIN(ROW($W$7:$W$16))+1,""),""),ROW()-ROW(A$18)+1)))," "),"")</f>
        <v/>
      </c>
      <c r="X20" t="str">
        <f t="array" ref="X20">IFERROR(CONCATENATE(TEXT(INDEX($W$7:$W$16,SMALL(IF($Z$7:$Z$16&lt;&gt;"",IF($W$7:$W$16&lt;&gt;"",ROW($W$7:$W$16)-MIN(ROW($W$7:$W$16))+1,""),""),ROW()-ROW(A$18)+1)),"##0")," "),"")</f>
        <v/>
      </c>
      <c r="Y20" t="str">
        <f t="array" ref="Y20">IFERROR(CONCATENATE((INDEX($A$7:$A$16,SMALL(IF($Z$7:$Z$16&lt;&gt;"",IF($W$7:$W$16&lt;&gt;"",ROW($W$7:$W$16)-MIN(ROW($W$7:$W$16))+1,""),""),ROW()-ROW(A$18)+1))),),"")</f>
        <v/>
      </c>
      <c r="AC20" t="str">
        <f t="array" ref="AC20">IFERROR(CONCATENATE((INDEX($AF$7:$AF$16,SMALL(IF($AF$7:$AF$16&lt;&gt;"",IF($AC$7:$AC$16&lt;&gt;"",ROW($AC$7:$AC$16)-MIN(ROW($AC$7:$AC$16))+1,""),""),ROW()-ROW(A$18)+1))),","),"")</f>
        <v/>
      </c>
      <c r="AD20" t="str">
        <f t="array" ref="AD20">IFERROR(CONCATENATE(TEXT(INDEX($AC$7:$AC$16,SMALL(IF($AF$7:$AF$16&lt;&gt;"",IF($AC$7:$AC$16&lt;&gt;"",ROW($AC$7:$AC$16)-MIN(ROW($AC$7:$AC$16))+1,""),""),ROW()-ROW(A$18)+1)),"##0"),","),"")</f>
        <v/>
      </c>
      <c r="AE20" t="str">
        <f t="array" ref="AE20">IFERROR(CONCATENATE((INDEX($A$7:$A$16,SMALL(IF($AF$7:$AF$16&lt;&gt;"",IF($AC$7:$AC$16&lt;&gt;"",ROW($AC$7:$AC$16)-MIN(ROW($AC$7:$AC$16))+1,""),""),ROW()-ROW(A$18)+1))),),"")</f>
        <v/>
      </c>
      <c r="AI20" t="str">
        <f t="array" ref="AI20">IFERROR(CONCATENATE((INDEX($AL$7:$AL$16,SMALL(IF($AL$7:$AL$16&lt;&gt;"",IF($AI$7:$AI$16&lt;&gt;"",ROW($AI$7:$AI$16)-MIN(ROW($AI$7:$AI$16))+1,""),""),ROW()-ROW(A$18)+1)))," "),"")</f>
        <v/>
      </c>
      <c r="AJ20" t="str">
        <f t="array" ref="AJ20">IFERROR(CONCATENATE(TEXT(INDEX($AI$7:$AI$16,SMALL(IF($AL$7:$AL$16&lt;&gt;"",IF($AI$7:$AI$16&lt;&gt;"",ROW($AI$7:$AI$16)-MIN(ROW($AI$7:$AI$16))+1,""),""),ROW()-ROW(A$18)+1)),"##0")," "),"")</f>
        <v/>
      </c>
      <c r="AK20" t="str">
        <f t="array" ref="AK20">IFERROR(CONCATENATE((INDEX($A$7:$A$16,SMALL(IF($AL$7:$AL$16&lt;&gt;"",IF($AI$7:$AI$16&lt;&gt;"",ROW($AI$7:$AI$16)-MIN(ROW($AI$7:$AI$16))+1,""),""),ROW()-ROW(A$18)+1))),),"")</f>
        <v/>
      </c>
    </row>
    <row r="21" spans="1:37">
      <c r="K21" t="str">
        <f t="array" ref="K21">IFERROR(CONCATENATE(TEXT(INDEX($K$7:$K$16,SMALL(IF($N$7:$N$16&lt;&gt;"",IF($K$7:$K$16&lt;&gt;"",ROW($K$7:$K$16)-MIN(ROW($K$7:$K$16))+1,""),""),ROW()-ROW(A$18)+1)),"##0"),","),"")</f>
        <v/>
      </c>
      <c r="L21" t="str">
        <f t="array" ref="L21">IFERROR(CONCATENATE((INDEX($N$7:$N$16,SMALL(IF($N$7:$N$16&lt;&gt;"",IF($K$7:$K$16&lt;&gt;"",ROW($K$7:$K$16)-MIN(ROW($K$7:$K$16))+1,""),""),ROW()-ROW(A$18)+1))),","),"")</f>
        <v/>
      </c>
      <c r="M21" t="str">
        <f t="array" ref="M21">IFERROR(CONCATENATE((INDEX($A$7:$A$16,SMALL(IF($N$7:$N$16&lt;&gt;"",IF($K$7:$K$16&lt;&gt;"",ROW($K$7:$K$16)-MIN(ROW($K$7:$K$16))+1,""),""),ROW()-ROW(A$18)+1))),),"")</f>
        <v/>
      </c>
      <c r="Q21" t="str">
        <f t="array" ref="Q21">IFERROR(CONCATENATE((INDEX($T$7:$T$16,SMALL(IF($T$7:$T$16&lt;&gt;"",IF($Q$7:$Q$16&lt;&gt;"",ROW($Q$7:$Q$16)-MIN(ROW($Q$7:$Q$16))+1,""),""),ROW()-ROW(A$18)+1)))," "),"")</f>
        <v/>
      </c>
      <c r="R21" t="str">
        <f t="array" ref="R21">IFERROR(CONCATENATE(TEXT(INDEX($Q$7:$Q$16,SMALL(IF($T$7:$T$16&lt;&gt;"",IF($Q$7:$Q$16&lt;&gt;"",ROW($Q$7:$Q$16)-MIN(ROW($Q$7:$Q$16))+1,""),""),ROW()-ROW(A$18)+1)),"##0")," "),"")</f>
        <v/>
      </c>
      <c r="S21" t="str">
        <f t="array" ref="S21">IFERROR(CONCATENATE((INDEX($A$7:$A$16,SMALL(IF($T$7:$T$16&lt;&gt;"",IF($Q$7:$Q$16&lt;&gt;"",ROW($Q$7:$Q$16)-MIN(ROW($Q$7:$Q$16))+1,""),""),ROW()-ROW(A$18)+1))),),"")</f>
        <v/>
      </c>
      <c r="W21" t="str">
        <f t="array" ref="W21">IFERROR(CONCATENATE((INDEX($Z$7:$Z$16,SMALL(IF($Z$7:$Z$16&lt;&gt;"",IF($W$7:$W$16&lt;&gt;"",ROW($W$7:$W$16)-MIN(ROW($W$7:$W$16))+1,""),""),ROW()-ROW(A$18)+1)))," "),"")</f>
        <v/>
      </c>
      <c r="X21" t="str">
        <f t="array" ref="X21">IFERROR(CONCATENATE(TEXT(INDEX($W$7:$W$16,SMALL(IF($Z$7:$Z$16&lt;&gt;"",IF($W$7:$W$16&lt;&gt;"",ROW($W$7:$W$16)-MIN(ROW($W$7:$W$16))+1,""),""),ROW()-ROW(A$18)+1)),"##0")," "),"")</f>
        <v/>
      </c>
      <c r="Y21" t="str">
        <f t="array" ref="Y21">IFERROR(CONCATENATE((INDEX($A$7:$A$16,SMALL(IF($Z$7:$Z$16&lt;&gt;"",IF($W$7:$W$16&lt;&gt;"",ROW($W$7:$W$16)-MIN(ROW($W$7:$W$16))+1,""),""),ROW()-ROW(A$18)+1))),),"")</f>
        <v/>
      </c>
      <c r="AC21" t="str">
        <f t="array" ref="AC21">IFERROR(CONCATENATE((INDEX($AF$7:$AF$16,SMALL(IF($AF$7:$AF$16&lt;&gt;"",IF($AC$7:$AC$16&lt;&gt;"",ROW($AC$7:$AC$16)-MIN(ROW($AC$7:$AC$16))+1,""),""),ROW()-ROW(A$18)+1))),","),"")</f>
        <v/>
      </c>
      <c r="AD21" t="str">
        <f t="array" ref="AD21">IFERROR(CONCATENATE(TEXT(INDEX($AC$7:$AC$16,SMALL(IF($AF$7:$AF$16&lt;&gt;"",IF($AC$7:$AC$16&lt;&gt;"",ROW($AC$7:$AC$16)-MIN(ROW($AC$7:$AC$16))+1,""),""),ROW()-ROW(A$18)+1)),"##0"),","),"")</f>
        <v/>
      </c>
      <c r="AE21" t="str">
        <f t="array" ref="AE21">IFERROR(CONCATENATE((INDEX($A$7:$A$16,SMALL(IF($AF$7:$AF$16&lt;&gt;"",IF($AC$7:$AC$16&lt;&gt;"",ROW($AC$7:$AC$16)-MIN(ROW($AC$7:$AC$16))+1,""),""),ROW()-ROW(A$18)+1))),),"")</f>
        <v/>
      </c>
      <c r="AI21" t="str">
        <f t="array" ref="AI21">IFERROR(CONCATENATE((INDEX($AL$7:$AL$16,SMALL(IF($AL$7:$AL$16&lt;&gt;"",IF($AI$7:$AI$16&lt;&gt;"",ROW($AI$7:$AI$16)-MIN(ROW($AI$7:$AI$16))+1,""),""),ROW()-ROW(A$18)+1)))," "),"")</f>
        <v/>
      </c>
      <c r="AJ21" t="str">
        <f t="array" ref="AJ21">IFERROR(CONCATENATE(TEXT(INDEX($AI$7:$AI$16,SMALL(IF($AL$7:$AL$16&lt;&gt;"",IF($AI$7:$AI$16&lt;&gt;"",ROW($AI$7:$AI$16)-MIN(ROW($AI$7:$AI$16))+1,""),""),ROW()-ROW(A$18)+1)),"##0")," "),"")</f>
        <v/>
      </c>
      <c r="AK21" t="str">
        <f t="array" ref="AK21">IFERROR(CONCATENATE((INDEX($A$7:$A$16,SMALL(IF($AL$7:$AL$16&lt;&gt;"",IF($AI$7:$AI$16&lt;&gt;"",ROW($AI$7:$AI$16)-MIN(ROW($AI$7:$AI$16))+1,""),""),ROW()-ROW(A$18)+1))),),"")</f>
        <v/>
      </c>
    </row>
    <row r="22" spans="1:37">
      <c r="K22" t="str">
        <f t="array" ref="K22">IFERROR(CONCATENATE(TEXT(INDEX($K$7:$K$16,SMALL(IF($N$7:$N$16&lt;&gt;"",IF($K$7:$K$16&lt;&gt;"",ROW($K$7:$K$16)-MIN(ROW($K$7:$K$16))+1,""),""),ROW()-ROW(A$18)+1)),"##0"),","),"")</f>
        <v/>
      </c>
      <c r="L22" t="str">
        <f t="array" ref="L22">IFERROR(CONCATENATE((INDEX($N$7:$N$16,SMALL(IF($N$7:$N$16&lt;&gt;"",IF($K$7:$K$16&lt;&gt;"",ROW($K$7:$K$16)-MIN(ROW($K$7:$K$16))+1,""),""),ROW()-ROW(A$18)+1))),","),"")</f>
        <v/>
      </c>
      <c r="M22" t="str">
        <f t="array" ref="M22">IFERROR(CONCATENATE((INDEX($A$7:$A$16,SMALL(IF($N$7:$N$16&lt;&gt;"",IF($K$7:$K$16&lt;&gt;"",ROW($K$7:$K$16)-MIN(ROW($K$7:$K$16))+1,""),""),ROW()-ROW(A$18)+1))),),"")</f>
        <v/>
      </c>
      <c r="Q22" t="str">
        <f t="array" ref="Q22">IFERROR(CONCATENATE((INDEX($T$7:$T$16,SMALL(IF($T$7:$T$16&lt;&gt;"",IF($Q$7:$Q$16&lt;&gt;"",ROW($Q$7:$Q$16)-MIN(ROW($Q$7:$Q$16))+1,""),""),ROW()-ROW(A$18)+1)))," "),"")</f>
        <v/>
      </c>
      <c r="R22" t="str">
        <f t="array" ref="R22">IFERROR(CONCATENATE(TEXT(INDEX($Q$7:$Q$16,SMALL(IF($T$7:$T$16&lt;&gt;"",IF($Q$7:$Q$16&lt;&gt;"",ROW($Q$7:$Q$16)-MIN(ROW($Q$7:$Q$16))+1,""),""),ROW()-ROW(A$18)+1)),"##0")," "),"")</f>
        <v/>
      </c>
      <c r="S22" t="str">
        <f t="array" ref="S22">IFERROR(CONCATENATE((INDEX($A$7:$A$16,SMALL(IF($T$7:$T$16&lt;&gt;"",IF($Q$7:$Q$16&lt;&gt;"",ROW($Q$7:$Q$16)-MIN(ROW($Q$7:$Q$16))+1,""),""),ROW()-ROW(A$18)+1))),),"")</f>
        <v/>
      </c>
      <c r="W22" t="str">
        <f t="array" ref="W22">IFERROR(CONCATENATE((INDEX($Z$7:$Z$16,SMALL(IF($Z$7:$Z$16&lt;&gt;"",IF($W$7:$W$16&lt;&gt;"",ROW($W$7:$W$16)-MIN(ROW($W$7:$W$16))+1,""),""),ROW()-ROW(A$18)+1)))," "),"")</f>
        <v/>
      </c>
      <c r="X22" t="str">
        <f t="array" ref="X22">IFERROR(CONCATENATE(TEXT(INDEX($W$7:$W$16,SMALL(IF($Z$7:$Z$16&lt;&gt;"",IF($W$7:$W$16&lt;&gt;"",ROW($W$7:$W$16)-MIN(ROW($W$7:$W$16))+1,""),""),ROW()-ROW(A$18)+1)),"##0")," "),"")</f>
        <v/>
      </c>
      <c r="Y22" t="str">
        <f t="array" ref="Y22">IFERROR(CONCATENATE((INDEX($A$7:$A$16,SMALL(IF($Z$7:$Z$16&lt;&gt;"",IF($W$7:$W$16&lt;&gt;"",ROW($W$7:$W$16)-MIN(ROW($W$7:$W$16))+1,""),""),ROW()-ROW(A$18)+1))),),"")</f>
        <v/>
      </c>
      <c r="AC22" t="str">
        <f t="array" ref="AC22">IFERROR(CONCATENATE((INDEX($AF$7:$AF$16,SMALL(IF($AF$7:$AF$16&lt;&gt;"",IF($AC$7:$AC$16&lt;&gt;"",ROW($AC$7:$AC$16)-MIN(ROW($AC$7:$AC$16))+1,""),""),ROW()-ROW(A$18)+1))),","),"")</f>
        <v/>
      </c>
      <c r="AD22" t="str">
        <f t="array" ref="AD22">IFERROR(CONCATENATE(TEXT(INDEX($AC$7:$AC$16,SMALL(IF($AF$7:$AF$16&lt;&gt;"",IF($AC$7:$AC$16&lt;&gt;"",ROW($AC$7:$AC$16)-MIN(ROW($AC$7:$AC$16))+1,""),""),ROW()-ROW(A$18)+1)),"##0"),","),"")</f>
        <v/>
      </c>
      <c r="AE22" t="str">
        <f t="array" ref="AE22">IFERROR(CONCATENATE((INDEX($A$7:$A$16,SMALL(IF($AF$7:$AF$16&lt;&gt;"",IF($AC$7:$AC$16&lt;&gt;"",ROW($AC$7:$AC$16)-MIN(ROW($AC$7:$AC$16))+1,""),""),ROW()-ROW(A$18)+1))),),"")</f>
        <v/>
      </c>
      <c r="AI22" t="str">
        <f t="array" ref="AI22">IFERROR(CONCATENATE((INDEX($AL$7:$AL$16,SMALL(IF($AL$7:$AL$16&lt;&gt;"",IF($AI$7:$AI$16&lt;&gt;"",ROW($AI$7:$AI$16)-MIN(ROW($AI$7:$AI$16))+1,""),""),ROW()-ROW(A$18)+1)))," "),"")</f>
        <v/>
      </c>
      <c r="AJ22" t="str">
        <f t="array" ref="AJ22">IFERROR(CONCATENATE(TEXT(INDEX($AI$7:$AI$16,SMALL(IF($AL$7:$AL$16&lt;&gt;"",IF($AI$7:$AI$16&lt;&gt;"",ROW($AI$7:$AI$16)-MIN(ROW($AI$7:$AI$16))+1,""),""),ROW()-ROW(A$18)+1)),"##0")," "),"")</f>
        <v/>
      </c>
      <c r="AK22" t="str">
        <f t="array" ref="AK22">IFERROR(CONCATENATE((INDEX($A$7:$A$16,SMALL(IF($AL$7:$AL$16&lt;&gt;"",IF($AI$7:$AI$16&lt;&gt;"",ROW($AI$7:$AI$16)-MIN(ROW($AI$7:$AI$16))+1,""),""),ROW()-ROW(A$18)+1))),),"")</f>
        <v/>
      </c>
    </row>
    <row r="23" spans="1:37">
      <c r="K23" t="str">
        <f t="array" ref="K23">IFERROR(CONCATENATE(TEXT(INDEX($K$7:$K$16,SMALL(IF($N$7:$N$16&lt;&gt;"",IF($K$7:$K$16&lt;&gt;"",ROW($K$7:$K$16)-MIN(ROW($K$7:$K$16))+1,""),""),ROW()-ROW(A$18)+1)),"##0"),","),"")</f>
        <v/>
      </c>
      <c r="L23" t="str">
        <f t="array" ref="L23">IFERROR(CONCATENATE((INDEX($N$7:$N$16,SMALL(IF($N$7:$N$16&lt;&gt;"",IF($K$7:$K$16&lt;&gt;"",ROW($K$7:$K$16)-MIN(ROW($K$7:$K$16))+1,""),""),ROW()-ROW(A$18)+1))),","),"")</f>
        <v/>
      </c>
      <c r="M23" t="str">
        <f t="array" ref="M23">IFERROR(CONCATENATE((INDEX($A$7:$A$16,SMALL(IF($N$7:$N$16&lt;&gt;"",IF($K$7:$K$16&lt;&gt;"",ROW($K$7:$K$16)-MIN(ROW($K$7:$K$16))+1,""),""),ROW()-ROW(A$18)+1))),),"")</f>
        <v/>
      </c>
      <c r="Q23" t="str">
        <f t="array" ref="Q23">IFERROR(CONCATENATE((INDEX($T$7:$T$16,SMALL(IF($T$7:$T$16&lt;&gt;"",IF($Q$7:$Q$16&lt;&gt;"",ROW($Q$7:$Q$16)-MIN(ROW($Q$7:$Q$16))+1,""),""),ROW()-ROW(A$18)+1)))," "),"")</f>
        <v/>
      </c>
      <c r="R23" t="str">
        <f t="array" ref="R23">IFERROR(CONCATENATE(TEXT(INDEX($Q$7:$Q$16,SMALL(IF($T$7:$T$16&lt;&gt;"",IF($Q$7:$Q$16&lt;&gt;"",ROW($Q$7:$Q$16)-MIN(ROW($Q$7:$Q$16))+1,""),""),ROW()-ROW(A$18)+1)),"##0")," "),"")</f>
        <v/>
      </c>
      <c r="S23" t="str">
        <f t="array" ref="S23">IFERROR(CONCATENATE((INDEX($A$7:$A$16,SMALL(IF($T$7:$T$16&lt;&gt;"",IF($Q$7:$Q$16&lt;&gt;"",ROW($Q$7:$Q$16)-MIN(ROW($Q$7:$Q$16))+1,""),""),ROW()-ROW(A$18)+1))),),"")</f>
        <v/>
      </c>
      <c r="W23" t="str">
        <f t="array" ref="W23">IFERROR(CONCATENATE((INDEX($Z$7:$Z$16,SMALL(IF($Z$7:$Z$16&lt;&gt;"",IF($W$7:$W$16&lt;&gt;"",ROW($W$7:$W$16)-MIN(ROW($W$7:$W$16))+1,""),""),ROW()-ROW(A$18)+1)))," "),"")</f>
        <v/>
      </c>
      <c r="X23" t="str">
        <f t="array" ref="X23">IFERROR(CONCATENATE(TEXT(INDEX($W$7:$W$16,SMALL(IF($Z$7:$Z$16&lt;&gt;"",IF($W$7:$W$16&lt;&gt;"",ROW($W$7:$W$16)-MIN(ROW($W$7:$W$16))+1,""),""),ROW()-ROW(A$18)+1)),"##0")," "),"")</f>
        <v/>
      </c>
      <c r="Y23" t="str">
        <f t="array" ref="Y23">IFERROR(CONCATENATE((INDEX($A$7:$A$16,SMALL(IF($Z$7:$Z$16&lt;&gt;"",IF($W$7:$W$16&lt;&gt;"",ROW($W$7:$W$16)-MIN(ROW($W$7:$W$16))+1,""),""),ROW()-ROW(A$18)+1))),),"")</f>
        <v/>
      </c>
      <c r="AC23" t="str">
        <f t="array" ref="AC23">IFERROR(CONCATENATE((INDEX($AF$7:$AF$16,SMALL(IF($AF$7:$AF$16&lt;&gt;"",IF($AC$7:$AC$16&lt;&gt;"",ROW($AC$7:$AC$16)-MIN(ROW($AC$7:$AC$16))+1,""),""),ROW()-ROW(A$18)+1))),","),"")</f>
        <v/>
      </c>
      <c r="AD23" t="str">
        <f t="array" ref="AD23">IFERROR(CONCATENATE(TEXT(INDEX($AC$7:$AC$16,SMALL(IF($AF$7:$AF$16&lt;&gt;"",IF($AC$7:$AC$16&lt;&gt;"",ROW($AC$7:$AC$16)-MIN(ROW($AC$7:$AC$16))+1,""),""),ROW()-ROW(A$18)+1)),"##0"),","),"")</f>
        <v/>
      </c>
      <c r="AE23" t="str">
        <f t="array" ref="AE23">IFERROR(CONCATENATE((INDEX($A$7:$A$16,SMALL(IF($AF$7:$AF$16&lt;&gt;"",IF($AC$7:$AC$16&lt;&gt;"",ROW($AC$7:$AC$16)-MIN(ROW($AC$7:$AC$16))+1,""),""),ROW()-ROW(A$18)+1))),),"")</f>
        <v/>
      </c>
      <c r="AI23" t="str">
        <f t="array" ref="AI23">IFERROR(CONCATENATE((INDEX($AL$7:$AL$16,SMALL(IF($AL$7:$AL$16&lt;&gt;"",IF($AI$7:$AI$16&lt;&gt;"",ROW($AI$7:$AI$16)-MIN(ROW($AI$7:$AI$16))+1,""),""),ROW()-ROW(A$18)+1)))," "),"")</f>
        <v/>
      </c>
      <c r="AJ23" t="str">
        <f t="array" ref="AJ23">IFERROR(CONCATENATE(TEXT(INDEX($AI$7:$AI$16,SMALL(IF($AL$7:$AL$16&lt;&gt;"",IF($AI$7:$AI$16&lt;&gt;"",ROW($AI$7:$AI$16)-MIN(ROW($AI$7:$AI$16))+1,""),""),ROW()-ROW(A$18)+1)),"##0")," "),"")</f>
        <v/>
      </c>
      <c r="AK23" t="str">
        <f t="array" ref="AK23">IFERROR(CONCATENATE((INDEX($A$7:$A$16,SMALL(IF($AL$7:$AL$16&lt;&gt;"",IF($AI$7:$AI$16&lt;&gt;"",ROW($AI$7:$AI$16)-MIN(ROW($AI$7:$AI$16))+1,""),""),ROW()-ROW(A$18)+1))),),"")</f>
        <v/>
      </c>
    </row>
    <row r="24" spans="1:37">
      <c r="K24" t="str">
        <f t="array" ref="K24">IFERROR(CONCATENATE(TEXT(INDEX($K$7:$K$16,SMALL(IF($N$7:$N$16&lt;&gt;"",IF($K$7:$K$16&lt;&gt;"",ROW($K$7:$K$16)-MIN(ROW($K$7:$K$16))+1,""),""),ROW()-ROW(A$18)+1)),"##0"),","),"")</f>
        <v/>
      </c>
      <c r="L24" t="str">
        <f t="array" ref="L24">IFERROR(CONCATENATE((INDEX($N$7:$N$16,SMALL(IF($N$7:$N$16&lt;&gt;"",IF($K$7:$K$16&lt;&gt;"",ROW($K$7:$K$16)-MIN(ROW($K$7:$K$16))+1,""),""),ROW()-ROW(A$18)+1))),","),"")</f>
        <v/>
      </c>
      <c r="M24" t="str">
        <f t="array" ref="M24">IFERROR(CONCATENATE((INDEX($A$7:$A$16,SMALL(IF($N$7:$N$16&lt;&gt;"",IF($K$7:$K$16&lt;&gt;"",ROW($K$7:$K$16)-MIN(ROW($K$7:$K$16))+1,""),""),ROW()-ROW(A$18)+1))),),"")</f>
        <v/>
      </c>
      <c r="Q24" t="str">
        <f t="array" ref="Q24">IFERROR(CONCATENATE((INDEX($T$7:$T$16,SMALL(IF($T$7:$T$16&lt;&gt;"",IF($Q$7:$Q$16&lt;&gt;"",ROW($Q$7:$Q$16)-MIN(ROW($Q$7:$Q$16))+1,""),""),ROW()-ROW(A$18)+1)))," "),"")</f>
        <v/>
      </c>
      <c r="R24" t="str">
        <f t="array" ref="R24">IFERROR(CONCATENATE(TEXT(INDEX($Q$7:$Q$16,SMALL(IF($T$7:$T$16&lt;&gt;"",IF($Q$7:$Q$16&lt;&gt;"",ROW($Q$7:$Q$16)-MIN(ROW($Q$7:$Q$16))+1,""),""),ROW()-ROW(A$18)+1)),"##0")," "),"")</f>
        <v/>
      </c>
      <c r="S24" t="str">
        <f t="array" ref="S24">IFERROR(CONCATENATE((INDEX($A$7:$A$16,SMALL(IF($T$7:$T$16&lt;&gt;"",IF($Q$7:$Q$16&lt;&gt;"",ROW($Q$7:$Q$16)-MIN(ROW($Q$7:$Q$16))+1,""),""),ROW()-ROW(A$18)+1))),),"")</f>
        <v/>
      </c>
      <c r="W24" t="str">
        <f t="array" ref="W24">IFERROR(CONCATENATE((INDEX($Z$7:$Z$16,SMALL(IF($Z$7:$Z$16&lt;&gt;"",IF($W$7:$W$16&lt;&gt;"",ROW($W$7:$W$16)-MIN(ROW($W$7:$W$16))+1,""),""),ROW()-ROW(A$18)+1)))," "),"")</f>
        <v/>
      </c>
      <c r="X24" t="str">
        <f t="array" ref="X24">IFERROR(CONCATENATE(TEXT(INDEX($W$7:$W$16,SMALL(IF($Z$7:$Z$16&lt;&gt;"",IF($W$7:$W$16&lt;&gt;"",ROW($W$7:$W$16)-MIN(ROW($W$7:$W$16))+1,""),""),ROW()-ROW(A$18)+1)),"##0")," "),"")</f>
        <v/>
      </c>
      <c r="Y24" t="str">
        <f t="array" ref="Y24">IFERROR(CONCATENATE((INDEX($A$7:$A$16,SMALL(IF($Z$7:$Z$16&lt;&gt;"",IF($W$7:$W$16&lt;&gt;"",ROW($W$7:$W$16)-MIN(ROW($W$7:$W$16))+1,""),""),ROW()-ROW(A$18)+1))),),"")</f>
        <v/>
      </c>
      <c r="AC24" t="str">
        <f t="array" ref="AC24">IFERROR(CONCATENATE((INDEX($AF$7:$AF$16,SMALL(IF($AF$7:$AF$16&lt;&gt;"",IF($AC$7:$AC$16&lt;&gt;"",ROW($AC$7:$AC$16)-MIN(ROW($AC$7:$AC$16))+1,""),""),ROW()-ROW(A$18)+1))),","),"")</f>
        <v/>
      </c>
      <c r="AD24" t="str">
        <f t="array" ref="AD24">IFERROR(CONCATENATE(TEXT(INDEX($AC$7:$AC$16,SMALL(IF($AF$7:$AF$16&lt;&gt;"",IF($AC$7:$AC$16&lt;&gt;"",ROW($AC$7:$AC$16)-MIN(ROW($AC$7:$AC$16))+1,""),""),ROW()-ROW(A$18)+1)),"##0"),","),"")</f>
        <v/>
      </c>
      <c r="AE24" t="str">
        <f t="array" ref="AE24">IFERROR(CONCATENATE((INDEX($A$7:$A$16,SMALL(IF($AF$7:$AF$16&lt;&gt;"",IF($AC$7:$AC$16&lt;&gt;"",ROW($AC$7:$AC$16)-MIN(ROW($AC$7:$AC$16))+1,""),""),ROW()-ROW(A$18)+1))),),"")</f>
        <v/>
      </c>
      <c r="AI24" t="str">
        <f t="array" ref="AI24">IFERROR(CONCATENATE((INDEX($AL$7:$AL$16,SMALL(IF($AL$7:$AL$16&lt;&gt;"",IF($AI$7:$AI$16&lt;&gt;"",ROW($AI$7:$AI$16)-MIN(ROW($AI$7:$AI$16))+1,""),""),ROW()-ROW(A$18)+1)))," "),"")</f>
        <v/>
      </c>
      <c r="AJ24" t="str">
        <f t="array" ref="AJ24">IFERROR(CONCATENATE(TEXT(INDEX($AI$7:$AI$16,SMALL(IF($AL$7:$AL$16&lt;&gt;"",IF($AI$7:$AI$16&lt;&gt;"",ROW($AI$7:$AI$16)-MIN(ROW($AI$7:$AI$16))+1,""),""),ROW()-ROW(A$18)+1)),"##0")," "),"")</f>
        <v/>
      </c>
      <c r="AK24" t="str">
        <f t="array" ref="AK24">IFERROR(CONCATENATE((INDEX($A$7:$A$16,SMALL(IF($AL$7:$AL$16&lt;&gt;"",IF($AI$7:$AI$16&lt;&gt;"",ROW($AI$7:$AI$16)-MIN(ROW($AI$7:$AI$16))+1,""),""),ROW()-ROW(A$18)+1))),),"")</f>
        <v/>
      </c>
    </row>
    <row r="25" spans="1:37">
      <c r="K25" t="str">
        <f t="array" ref="K25">IFERROR(CONCATENATE(TEXT(INDEX($K$7:$K$16,SMALL(IF($N$7:$N$16&lt;&gt;"",IF($K$7:$K$16&lt;&gt;"",ROW($K$7:$K$16)-MIN(ROW($K$7:$K$16))+1,""),""),ROW()-ROW(A$18)+1)),"##0"),","),"")</f>
        <v/>
      </c>
      <c r="L25" t="str">
        <f t="array" ref="L25">IFERROR(CONCATENATE((INDEX($N$7:$N$16,SMALL(IF($N$7:$N$16&lt;&gt;"",IF($K$7:$K$16&lt;&gt;"",ROW($K$7:$K$16)-MIN(ROW($K$7:$K$16))+1,""),""),ROW()-ROW(A$18)+1))),","),"")</f>
        <v/>
      </c>
      <c r="M25" t="str">
        <f t="array" ref="M25">IFERROR(CONCATENATE((INDEX($A$7:$A$16,SMALL(IF($N$7:$N$16&lt;&gt;"",IF($K$7:$K$16&lt;&gt;"",ROW($K$7:$K$16)-MIN(ROW($K$7:$K$16))+1,""),""),ROW()-ROW(A$18)+1))),),"")</f>
        <v/>
      </c>
      <c r="Q25" t="str">
        <f t="array" ref="Q25">IFERROR(CONCATENATE((INDEX($T$7:$T$16,SMALL(IF($T$7:$T$16&lt;&gt;"",IF($Q$7:$Q$16&lt;&gt;"",ROW($Q$7:$Q$16)-MIN(ROW($Q$7:$Q$16))+1,""),""),ROW()-ROW(A$18)+1)))," "),"")</f>
        <v/>
      </c>
      <c r="R25" t="str">
        <f t="array" ref="R25">IFERROR(CONCATENATE(TEXT(INDEX($Q$7:$Q$16,SMALL(IF($T$7:$T$16&lt;&gt;"",IF($Q$7:$Q$16&lt;&gt;"",ROW($Q$7:$Q$16)-MIN(ROW($Q$7:$Q$16))+1,""),""),ROW()-ROW(A$18)+1)),"##0")," "),"")</f>
        <v/>
      </c>
      <c r="S25" t="str">
        <f t="array" ref="S25">IFERROR(CONCATENATE((INDEX($A$7:$A$16,SMALL(IF($T$7:$T$16&lt;&gt;"",IF($Q$7:$Q$16&lt;&gt;"",ROW($Q$7:$Q$16)-MIN(ROW($Q$7:$Q$16))+1,""),""),ROW()-ROW(A$18)+1))),),"")</f>
        <v/>
      </c>
      <c r="W25" t="str">
        <f t="array" ref="W25">IFERROR(CONCATENATE((INDEX($Z$7:$Z$16,SMALL(IF($Z$7:$Z$16&lt;&gt;"",IF($W$7:$W$16&lt;&gt;"",ROW($W$7:$W$16)-MIN(ROW($W$7:$W$16))+1,""),""),ROW()-ROW(A$18)+1)))," "),"")</f>
        <v/>
      </c>
      <c r="X25" t="str">
        <f t="array" ref="X25">IFERROR(CONCATENATE(TEXT(INDEX($W$7:$W$16,SMALL(IF($Z$7:$Z$16&lt;&gt;"",IF($W$7:$W$16&lt;&gt;"",ROW($W$7:$W$16)-MIN(ROW($W$7:$W$16))+1,""),""),ROW()-ROW(A$18)+1)),"##0")," "),"")</f>
        <v/>
      </c>
      <c r="Y25" t="str">
        <f t="array" ref="Y25">IFERROR(CONCATENATE((INDEX($A$7:$A$16,SMALL(IF($Z$7:$Z$16&lt;&gt;"",IF($W$7:$W$16&lt;&gt;"",ROW($W$7:$W$16)-MIN(ROW($W$7:$W$16))+1,""),""),ROW()-ROW(A$18)+1))),),"")</f>
        <v/>
      </c>
      <c r="AC25" t="str">
        <f t="array" ref="AC25">IFERROR(CONCATENATE((INDEX($AF$7:$AF$16,SMALL(IF($AF$7:$AF$16&lt;&gt;"",IF($AC$7:$AC$16&lt;&gt;"",ROW($AC$7:$AC$16)-MIN(ROW($AC$7:$AC$16))+1,""),""),ROW()-ROW(A$18)+1))),","),"")</f>
        <v/>
      </c>
      <c r="AD25" t="str">
        <f t="array" ref="AD25">IFERROR(CONCATENATE(TEXT(INDEX($AC$7:$AC$16,SMALL(IF($AF$7:$AF$16&lt;&gt;"",IF($AC$7:$AC$16&lt;&gt;"",ROW($AC$7:$AC$16)-MIN(ROW($AC$7:$AC$16))+1,""),""),ROW()-ROW(A$18)+1)),"##0"),","),"")</f>
        <v/>
      </c>
      <c r="AE25" t="str">
        <f t="array" ref="AE25">IFERROR(CONCATENATE((INDEX($A$7:$A$16,SMALL(IF($AF$7:$AF$16&lt;&gt;"",IF($AC$7:$AC$16&lt;&gt;"",ROW($AC$7:$AC$16)-MIN(ROW($AC$7:$AC$16))+1,""),""),ROW()-ROW(A$18)+1))),),"")</f>
        <v/>
      </c>
      <c r="AI25" t="str">
        <f t="array" ref="AI25">IFERROR(CONCATENATE((INDEX($AL$7:$AL$16,SMALL(IF($AL$7:$AL$16&lt;&gt;"",IF($AI$7:$AI$16&lt;&gt;"",ROW($AI$7:$AI$16)-MIN(ROW($AI$7:$AI$16))+1,""),""),ROW()-ROW(A$18)+1)))," "),"")</f>
        <v/>
      </c>
      <c r="AJ25" t="str">
        <f t="array" ref="AJ25">IFERROR(CONCATENATE(TEXT(INDEX($AI$7:$AI$16,SMALL(IF($AL$7:$AL$16&lt;&gt;"",IF($AI$7:$AI$16&lt;&gt;"",ROW($AI$7:$AI$16)-MIN(ROW($AI$7:$AI$16))+1,""),""),ROW()-ROW(A$18)+1)),"##0")," "),"")</f>
        <v/>
      </c>
      <c r="AK25" t="str">
        <f t="array" ref="AK25">IFERROR(CONCATENATE((INDEX($A$7:$A$16,SMALL(IF($AL$7:$AL$16&lt;&gt;"",IF($AI$7:$AI$16&lt;&gt;"",ROW($AI$7:$AI$16)-MIN(ROW($AI$7:$AI$16))+1,""),""),ROW()-ROW(A$18)+1))),),"")</f>
        <v/>
      </c>
    </row>
    <row r="26" spans="1:37">
      <c r="K26" t="str">
        <f t="array" ref="K26">IFERROR(CONCATENATE(TEXT(INDEX($K$7:$K$16,SMALL(IF($N$7:$N$16&lt;&gt;"",IF($K$7:$K$16&lt;&gt;"",ROW($K$7:$K$16)-MIN(ROW($K$7:$K$16))+1,""),""),ROW()-ROW(A$18)+1)),"##0"),","),"")</f>
        <v/>
      </c>
      <c r="L26" t="str">
        <f t="array" ref="L26">IFERROR(CONCATENATE((INDEX($N$7:$N$16,SMALL(IF($N$7:$N$16&lt;&gt;"",IF($K$7:$K$16&lt;&gt;"",ROW($K$7:$K$16)-MIN(ROW($K$7:$K$16))+1,""),""),ROW()-ROW(A$18)+1))),","),"")</f>
        <v/>
      </c>
      <c r="M26" t="str">
        <f t="array" ref="M26">IFERROR(CONCATENATE((INDEX($A$7:$A$16,SMALL(IF($N$7:$N$16&lt;&gt;"",IF($K$7:$K$16&lt;&gt;"",ROW($K$7:$K$16)-MIN(ROW($K$7:$K$16))+1,""),""),ROW()-ROW(A$18)+1))),),"")</f>
        <v/>
      </c>
      <c r="Q26" t="str">
        <f t="array" ref="Q26">IFERROR(CONCATENATE((INDEX($T$7:$T$16,SMALL(IF($T$7:$T$16&lt;&gt;"",IF($Q$7:$Q$16&lt;&gt;"",ROW($Q$7:$Q$16)-MIN(ROW($Q$7:$Q$16))+1,""),""),ROW()-ROW(A$18)+1)))," "),"")</f>
        <v/>
      </c>
      <c r="R26" t="str">
        <f t="array" ref="R26">IFERROR(CONCATENATE(TEXT(INDEX($Q$7:$Q$16,SMALL(IF($T$7:$T$16&lt;&gt;"",IF($Q$7:$Q$16&lt;&gt;"",ROW($Q$7:$Q$16)-MIN(ROW($Q$7:$Q$16))+1,""),""),ROW()-ROW(A$18)+1)),"##0")," "),"")</f>
        <v/>
      </c>
      <c r="S26" t="str">
        <f t="array" ref="S26">IFERROR(CONCATENATE((INDEX($A$7:$A$16,SMALL(IF($T$7:$T$16&lt;&gt;"",IF($Q$7:$Q$16&lt;&gt;"",ROW($Q$7:$Q$16)-MIN(ROW($Q$7:$Q$16))+1,""),""),ROW()-ROW(A$18)+1))),),"")</f>
        <v/>
      </c>
      <c r="W26" t="str">
        <f t="array" ref="W26">IFERROR(CONCATENATE((INDEX($Z$7:$Z$16,SMALL(IF($Z$7:$Z$16&lt;&gt;"",IF($W$7:$W$16&lt;&gt;"",ROW($W$7:$W$16)-MIN(ROW($W$7:$W$16))+1,""),""),ROW()-ROW(A$18)+1)))," "),"")</f>
        <v/>
      </c>
      <c r="X26" t="str">
        <f t="array" ref="X26">IFERROR(CONCATENATE(TEXT(INDEX($W$7:$W$16,SMALL(IF($Z$7:$Z$16&lt;&gt;"",IF($W$7:$W$16&lt;&gt;"",ROW($W$7:$W$16)-MIN(ROW($W$7:$W$16))+1,""),""),ROW()-ROW(A$18)+1)),"##0")," "),"")</f>
        <v/>
      </c>
      <c r="Y26" t="str">
        <f t="array" ref="Y26">IFERROR(CONCATENATE((INDEX($A$7:$A$16,SMALL(IF($Z$7:$Z$16&lt;&gt;"",IF($W$7:$W$16&lt;&gt;"",ROW($W$7:$W$16)-MIN(ROW($W$7:$W$16))+1,""),""),ROW()-ROW(A$18)+1))),),"")</f>
        <v/>
      </c>
      <c r="AC26" t="str">
        <f t="array" ref="AC26">IFERROR(CONCATENATE((INDEX($AF$7:$AF$16,SMALL(IF($AF$7:$AF$16&lt;&gt;"",IF($AC$7:$AC$16&lt;&gt;"",ROW($AC$7:$AC$16)-MIN(ROW($AC$7:$AC$16))+1,""),""),ROW()-ROW(A$18)+1))),","),"")</f>
        <v/>
      </c>
      <c r="AD26" t="str">
        <f t="array" ref="AD26">IFERROR(CONCATENATE(TEXT(INDEX($AC$7:$AC$16,SMALL(IF($AF$7:$AF$16&lt;&gt;"",IF($AC$7:$AC$16&lt;&gt;"",ROW($AC$7:$AC$16)-MIN(ROW($AC$7:$AC$16))+1,""),""),ROW()-ROW(A$18)+1)),"##0"),","),"")</f>
        <v/>
      </c>
      <c r="AE26" t="str">
        <f t="array" ref="AE26">IFERROR(CONCATENATE((INDEX($A$7:$A$16,SMALL(IF($AF$7:$AF$16&lt;&gt;"",IF($AC$7:$AC$16&lt;&gt;"",ROW($AC$7:$AC$16)-MIN(ROW($AC$7:$AC$16))+1,""),""),ROW()-ROW(A$18)+1))),),"")</f>
        <v/>
      </c>
      <c r="AI26" t="str">
        <f t="array" ref="AI26">IFERROR(CONCATENATE((INDEX($AL$7:$AL$16,SMALL(IF($AL$7:$AL$16&lt;&gt;"",IF($AI$7:$AI$16&lt;&gt;"",ROW($AI$7:$AI$16)-MIN(ROW($AI$7:$AI$16))+1,""),""),ROW()-ROW(A$18)+1)))," "),"")</f>
        <v/>
      </c>
      <c r="AJ26" t="str">
        <f t="array" ref="AJ26">IFERROR(CONCATENATE(TEXT(INDEX($AI$7:$AI$16,SMALL(IF($AL$7:$AL$16&lt;&gt;"",IF($AI$7:$AI$16&lt;&gt;"",ROW($AI$7:$AI$16)-MIN(ROW($AI$7:$AI$16))+1,""),""),ROW()-ROW(A$18)+1)),"##0")," "),"")</f>
        <v/>
      </c>
      <c r="AK26" t="str">
        <f t="array" ref="AK26">IFERROR(CONCATENATE((INDEX($A$7:$A$16,SMALL(IF($AL$7:$AL$16&lt;&gt;"",IF($AI$7:$AI$16&lt;&gt;"",ROW($AI$7:$AI$16)-MIN(ROW($AI$7:$AI$16))+1,""),""),ROW()-ROW(A$18)+1))),),"")</f>
        <v/>
      </c>
    </row>
    <row r="27" spans="1:37">
      <c r="K27" t="str">
        <f t="array" ref="K27">IFERROR(CONCATENATE(TEXT(INDEX($K$7:$K$16,SMALL(IF($N$7:$N$16&lt;&gt;"",IF($K$7:$K$16&lt;&gt;"",ROW($K$7:$K$16)-MIN(ROW($K$7:$K$16))+1,""),""),ROW()-ROW(A$18)+1)),"##0"),","),"")</f>
        <v/>
      </c>
      <c r="L27" t="str">
        <f t="array" ref="L27">IFERROR(CONCATENATE((INDEX($N$7:$N$16,SMALL(IF($N$7:$N$16&lt;&gt;"",IF($K$7:$K$16&lt;&gt;"",ROW($K$7:$K$16)-MIN(ROW($K$7:$K$16))+1,""),""),ROW()-ROW(A$18)+1))),","),"")</f>
        <v/>
      </c>
      <c r="M27" t="str">
        <f t="array" ref="M27">IFERROR(CONCATENATE((INDEX($A$7:$A$16,SMALL(IF($N$7:$N$16&lt;&gt;"",IF($K$7:$K$16&lt;&gt;"",ROW($K$7:$K$16)-MIN(ROW($K$7:$K$16))+1,""),""),ROW()-ROW(A$18)+1))),),"")</f>
        <v/>
      </c>
      <c r="Q27" t="str">
        <f t="array" ref="Q27">IFERROR(CONCATENATE((INDEX($T$7:$T$16,SMALL(IF($T$7:$T$16&lt;&gt;"",IF($Q$7:$Q$16&lt;&gt;"",ROW($Q$7:$Q$16)-MIN(ROW($Q$7:$Q$16))+1,""),""),ROW()-ROW(A$18)+1)))," "),"")</f>
        <v/>
      </c>
      <c r="R27" t="str">
        <f t="array" ref="R27">IFERROR(CONCATENATE(TEXT(INDEX($Q$7:$Q$16,SMALL(IF($T$7:$T$16&lt;&gt;"",IF($Q$7:$Q$16&lt;&gt;"",ROW($Q$7:$Q$16)-MIN(ROW($Q$7:$Q$16))+1,""),""),ROW()-ROW(A$18)+1)),"##0")," "),"")</f>
        <v/>
      </c>
      <c r="S27" t="str">
        <f t="array" ref="S27">IFERROR(CONCATENATE((INDEX($A$7:$A$16,SMALL(IF($T$7:$T$16&lt;&gt;"",IF($Q$7:$Q$16&lt;&gt;"",ROW($Q$7:$Q$16)-MIN(ROW($Q$7:$Q$16))+1,""),""),ROW()-ROW(A$18)+1))),),"")</f>
        <v/>
      </c>
      <c r="W27" t="str">
        <f t="array" ref="W27">IFERROR(CONCATENATE((INDEX($Z$7:$Z$16,SMALL(IF($Z$7:$Z$16&lt;&gt;"",IF($W$7:$W$16&lt;&gt;"",ROW($W$7:$W$16)-MIN(ROW($W$7:$W$16))+1,""),""),ROW()-ROW(A$18)+1)))," "),"")</f>
        <v/>
      </c>
      <c r="X27" t="str">
        <f t="array" ref="X27">IFERROR(CONCATENATE(TEXT(INDEX($W$7:$W$16,SMALL(IF($Z$7:$Z$16&lt;&gt;"",IF($W$7:$W$16&lt;&gt;"",ROW($W$7:$W$16)-MIN(ROW($W$7:$W$16))+1,""),""),ROW()-ROW(A$18)+1)),"##0")," "),"")</f>
        <v/>
      </c>
      <c r="Y27" t="str">
        <f t="array" ref="Y27">IFERROR(CONCATENATE((INDEX($A$7:$A$16,SMALL(IF($Z$7:$Z$16&lt;&gt;"",IF($W$7:$W$16&lt;&gt;"",ROW($W$7:$W$16)-MIN(ROW($W$7:$W$16))+1,""),""),ROW()-ROW(A$18)+1))),),"")</f>
        <v/>
      </c>
      <c r="AC27" t="str">
        <f t="array" ref="AC27">IFERROR(CONCATENATE((INDEX($AF$7:$AF$16,SMALL(IF($AF$7:$AF$16&lt;&gt;"",IF($AC$7:$AC$16&lt;&gt;"",ROW($AC$7:$AC$16)-MIN(ROW($AC$7:$AC$16))+1,""),""),ROW()-ROW(A$18)+1))),","),"")</f>
        <v/>
      </c>
      <c r="AD27" t="str">
        <f t="array" ref="AD27">IFERROR(CONCATENATE(TEXT(INDEX($AC$7:$AC$16,SMALL(IF($AF$7:$AF$16&lt;&gt;"",IF($AC$7:$AC$16&lt;&gt;"",ROW($AC$7:$AC$16)-MIN(ROW($AC$7:$AC$16))+1,""),""),ROW()-ROW(A$18)+1)),"##0"),","),"")</f>
        <v/>
      </c>
      <c r="AE27" t="str">
        <f t="array" ref="AE27">IFERROR(CONCATENATE((INDEX($A$7:$A$16,SMALL(IF($AF$7:$AF$16&lt;&gt;"",IF($AC$7:$AC$16&lt;&gt;"",ROW($AC$7:$AC$16)-MIN(ROW($AC$7:$AC$16))+1,""),""),ROW()-ROW(A$18)+1))),),"")</f>
        <v/>
      </c>
      <c r="AI27" t="str">
        <f t="array" ref="AI27">IFERROR(CONCATENATE((INDEX($AL$7:$AL$16,SMALL(IF($AL$7:$AL$16&lt;&gt;"",IF($AI$7:$AI$16&lt;&gt;"",ROW($AI$7:$AI$16)-MIN(ROW($AI$7:$AI$16))+1,""),""),ROW()-ROW(A$18)+1)))," "),"")</f>
        <v/>
      </c>
      <c r="AJ27" t="str">
        <f t="array" ref="AJ27">IFERROR(CONCATENATE(TEXT(INDEX($AI$7:$AI$16,SMALL(IF($AL$7:$AL$16&lt;&gt;"",IF($AI$7:$AI$16&lt;&gt;"",ROW($AI$7:$AI$16)-MIN(ROW($AI$7:$AI$16))+1,""),""),ROW()-ROW(A$18)+1)),"##0")," "),"")</f>
        <v/>
      </c>
      <c r="AK27" t="str">
        <f t="array" ref="AK27">IFERROR(CONCATENATE((INDEX($A$7:$A$16,SMALL(IF($AL$7:$AL$16&lt;&gt;"",IF($AI$7:$AI$16&lt;&gt;"",ROW($AI$7:$AI$16)-MIN(ROW($AI$7:$AI$16))+1,""),""),ROW()-ROW(A$18)+1))),),"")</f>
        <v/>
      </c>
    </row>
    <row r="28" spans="1:37">
      <c r="K28" t="str">
        <f t="array" ref="K28">IFERROR(CONCATENATE(TEXT(INDEX($K$7:$K$16,SMALL(IF($N$7:$N$16&lt;&gt;"",IF($K$7:$K$16&lt;&gt;"",ROW($K$7:$K$16)-MIN(ROW($K$7:$K$16))+1,""),""),ROW()-ROW(A$18)+1)),"##0"),","),"")</f>
        <v/>
      </c>
      <c r="L28" t="str">
        <f t="array" ref="L28">IFERROR(CONCATENATE((INDEX($N$7:$N$16,SMALL(IF($N$7:$N$16&lt;&gt;"",IF($K$7:$K$16&lt;&gt;"",ROW($K$7:$K$16)-MIN(ROW($K$7:$K$16))+1,""),""),ROW()-ROW(A$18)+1))),","),"")</f>
        <v/>
      </c>
      <c r="M28" t="str">
        <f t="array" ref="M28">IFERROR(CONCATENATE((INDEX($A$7:$A$16,SMALL(IF($N$7:$N$16&lt;&gt;"",IF($K$7:$K$16&lt;&gt;"",ROW($K$7:$K$16)-MIN(ROW($K$7:$K$16))+1,""),""),ROW()-ROW(A$18)+1))),),"")</f>
        <v/>
      </c>
      <c r="Q28" t="str">
        <f t="array" ref="Q28">IFERROR(CONCATENATE((INDEX($T$7:$T$16,SMALL(IF($T$7:$T$16&lt;&gt;"",IF($Q$7:$Q$16&lt;&gt;"",ROW($Q$7:$Q$16)-MIN(ROW($Q$7:$Q$16))+1,""),""),ROW()-ROW(A$18)+1)))," "),"")</f>
        <v/>
      </c>
      <c r="R28" t="str">
        <f t="array" ref="R28">IFERROR(CONCATENATE(TEXT(INDEX($Q$7:$Q$16,SMALL(IF($T$7:$T$16&lt;&gt;"",IF($Q$7:$Q$16&lt;&gt;"",ROW($Q$7:$Q$16)-MIN(ROW($Q$7:$Q$16))+1,""),""),ROW()-ROW(A$18)+1)),"##0")," "),"")</f>
        <v/>
      </c>
      <c r="S28" t="str">
        <f t="array" ref="S28">IFERROR(CONCATENATE((INDEX($A$7:$A$16,SMALL(IF($T$7:$T$16&lt;&gt;"",IF($Q$7:$Q$16&lt;&gt;"",ROW($Q$7:$Q$16)-MIN(ROW($Q$7:$Q$16))+1,""),""),ROW()-ROW(A$18)+1))),),"")</f>
        <v/>
      </c>
      <c r="W28" t="str">
        <f t="array" ref="W28">IFERROR(CONCATENATE((INDEX($Z$7:$Z$16,SMALL(IF($Z$7:$Z$16&lt;&gt;"",IF($W$7:$W$16&lt;&gt;"",ROW($W$7:$W$16)-MIN(ROW($W$7:$W$16))+1,""),""),ROW()-ROW(A$18)+1)))," "),"")</f>
        <v/>
      </c>
      <c r="X28" t="str">
        <f t="array" ref="X28">IFERROR(CONCATENATE(TEXT(INDEX($W$7:$W$16,SMALL(IF($Z$7:$Z$16&lt;&gt;"",IF($W$7:$W$16&lt;&gt;"",ROW($W$7:$W$16)-MIN(ROW($W$7:$W$16))+1,""),""),ROW()-ROW(A$18)+1)),"##0")," "),"")</f>
        <v/>
      </c>
      <c r="Y28" t="str">
        <f t="array" ref="Y28">IFERROR(CONCATENATE((INDEX($A$7:$A$16,SMALL(IF($Z$7:$Z$16&lt;&gt;"",IF($W$7:$W$16&lt;&gt;"",ROW($W$7:$W$16)-MIN(ROW($W$7:$W$16))+1,""),""),ROW()-ROW(A$18)+1))),),"")</f>
        <v/>
      </c>
      <c r="AC28" t="str">
        <f t="array" ref="AC28">IFERROR(CONCATENATE((INDEX($AF$7:$AF$16,SMALL(IF($AF$7:$AF$16&lt;&gt;"",IF($AC$7:$AC$16&lt;&gt;"",ROW($AC$7:$AC$16)-MIN(ROW($AC$7:$AC$16))+1,""),""),ROW()-ROW(A$18)+1))),","),"")</f>
        <v/>
      </c>
      <c r="AD28" t="str">
        <f t="array" ref="AD28">IFERROR(CONCATENATE(TEXT(INDEX($AC$7:$AC$16,SMALL(IF($AF$7:$AF$16&lt;&gt;"",IF($AC$7:$AC$16&lt;&gt;"",ROW($AC$7:$AC$16)-MIN(ROW($AC$7:$AC$16))+1,""),""),ROW()-ROW(A$18)+1)),"##0"),","),"")</f>
        <v/>
      </c>
      <c r="AE28" t="str">
        <f t="array" ref="AE28">IFERROR(CONCATENATE((INDEX($A$7:$A$16,SMALL(IF($AF$7:$AF$16&lt;&gt;"",IF($AC$7:$AC$16&lt;&gt;"",ROW($AC$7:$AC$16)-MIN(ROW($AC$7:$AC$16))+1,""),""),ROW()-ROW(A$18)+1))),),"")</f>
        <v/>
      </c>
      <c r="AI28" t="str">
        <f t="array" ref="AI28">IFERROR(CONCATENATE((INDEX($AL$7:$AL$16,SMALL(IF($AL$7:$AL$16&lt;&gt;"",IF($AI$7:$AI$16&lt;&gt;"",ROW($AI$7:$AI$16)-MIN(ROW($AI$7:$AI$16))+1,""),""),ROW()-ROW(A$18)+1)))," "),"")</f>
        <v/>
      </c>
      <c r="AJ28" t="str">
        <f t="array" ref="AJ28">IFERROR(CONCATENATE(TEXT(INDEX($AI$7:$AI$16,SMALL(IF($AL$7:$AL$16&lt;&gt;"",IF($AI$7:$AI$16&lt;&gt;"",ROW($AI$7:$AI$16)-MIN(ROW($AI$7:$AI$16))+1,""),""),ROW()-ROW(A$18)+1)),"##0")," "),"")</f>
        <v/>
      </c>
      <c r="AK28" t="str">
        <f t="array" ref="AK28">IFERROR(CONCATENATE((INDEX($A$7:$A$16,SMALL(IF($AL$7:$AL$16&lt;&gt;"",IF($AI$7:$AI$16&lt;&gt;"",ROW($AI$7:$AI$16)-MIN(ROW($AI$7:$AI$16))+1,""),""),ROW()-ROW(A$18)+1))),),"")</f>
        <v/>
      </c>
    </row>
  </sheetData>
  <mergeCells count="6">
    <mergeCell ref="AH5:AM5"/>
    <mergeCell ref="A5:I5"/>
    <mergeCell ref="J5:O5"/>
    <mergeCell ref="P5:U5"/>
    <mergeCell ref="V5:AA5"/>
    <mergeCell ref="AB5:AG5"/>
  </mergeCells>
  <conditionalFormatting sqref="AJ10">
    <cfRule type="cellIs" dxfId="55" priority="49" operator="lessThanOrEqual">
      <formula>H10</formula>
    </cfRule>
  </conditionalFormatting>
  <conditionalFormatting sqref="AJ11">
    <cfRule type="cellIs" dxfId="54" priority="51" operator="lessThanOrEqual">
      <formula>H11</formula>
    </cfRule>
  </conditionalFormatting>
  <conditionalFormatting sqref="AJ14">
    <cfRule type="cellIs" dxfId="53" priority="53" operator="lessThanOrEqual">
      <formula>H14</formula>
    </cfRule>
  </conditionalFormatting>
  <conditionalFormatting sqref="AJ15">
    <cfRule type="cellIs" dxfId="52" priority="55" operator="lessThanOrEqual">
      <formula>H15</formula>
    </cfRule>
  </conditionalFormatting>
  <conditionalFormatting sqref="AK10">
    <cfRule type="cellIs" dxfId="51" priority="50" operator="lessThanOrEqual">
      <formula>I10</formula>
    </cfRule>
  </conditionalFormatting>
  <conditionalFormatting sqref="AK11">
    <cfRule type="cellIs" dxfId="50" priority="52" operator="lessThanOrEqual">
      <formula>I11</formula>
    </cfRule>
  </conditionalFormatting>
  <conditionalFormatting sqref="AK14">
    <cfRule type="cellIs" dxfId="49" priority="54" operator="lessThanOrEqual">
      <formula>I14</formula>
    </cfRule>
  </conditionalFormatting>
  <conditionalFormatting sqref="AK15">
    <cfRule type="cellIs" dxfId="48" priority="56" operator="lessThanOrEqual">
      <formula>I15</formula>
    </cfRule>
  </conditionalFormatting>
  <conditionalFormatting sqref="L10">
    <cfRule type="cellIs" dxfId="47" priority="7" operator="lessThanOrEqual">
      <formula>H10</formula>
    </cfRule>
  </conditionalFormatting>
  <conditionalFormatting sqref="L11">
    <cfRule type="cellIs" dxfId="46" priority="9" operator="lessThanOrEqual">
      <formula>H11</formula>
    </cfRule>
  </conditionalFormatting>
  <conditionalFormatting sqref="L12">
    <cfRule type="cellIs" dxfId="45" priority="11" operator="lessThanOrEqual">
      <formula>H12</formula>
    </cfRule>
  </conditionalFormatting>
  <conditionalFormatting sqref="L13">
    <cfRule type="cellIs" dxfId="44" priority="13" operator="lessThanOrEqual">
      <formula>H13</formula>
    </cfRule>
  </conditionalFormatting>
  <conditionalFormatting sqref="L14">
    <cfRule type="cellIs" dxfId="43" priority="15" operator="lessThanOrEqual">
      <formula>H14</formula>
    </cfRule>
  </conditionalFormatting>
  <conditionalFormatting sqref="L15">
    <cfRule type="cellIs" dxfId="42" priority="17" operator="lessThanOrEqual">
      <formula>H15</formula>
    </cfRule>
  </conditionalFormatting>
  <conditionalFormatting sqref="L16">
    <cfRule type="cellIs" dxfId="41" priority="19" operator="lessThanOrEqual">
      <formula>H16</formula>
    </cfRule>
  </conditionalFormatting>
  <conditionalFormatting sqref="L7">
    <cfRule type="cellIs" dxfId="40" priority="1" operator="lessThanOrEqual">
      <formula>H7</formula>
    </cfRule>
  </conditionalFormatting>
  <conditionalFormatting sqref="L8">
    <cfRule type="cellIs" dxfId="39" priority="3" operator="lessThanOrEqual">
      <formula>H8</formula>
    </cfRule>
  </conditionalFormatting>
  <conditionalFormatting sqref="L9">
    <cfRule type="cellIs" dxfId="38" priority="5" operator="lessThanOrEqual">
      <formula>H9</formula>
    </cfRule>
  </conditionalFormatting>
  <conditionalFormatting sqref="M10">
    <cfRule type="cellIs" dxfId="37" priority="8" operator="lessThanOrEqual">
      <formula>I10</formula>
    </cfRule>
  </conditionalFormatting>
  <conditionalFormatting sqref="M11">
    <cfRule type="cellIs" dxfId="36" priority="10" operator="lessThanOrEqual">
      <formula>I11</formula>
    </cfRule>
  </conditionalFormatting>
  <conditionalFormatting sqref="M12">
    <cfRule type="cellIs" dxfId="35" priority="12" operator="lessThanOrEqual">
      <formula>I12</formula>
    </cfRule>
  </conditionalFormatting>
  <conditionalFormatting sqref="M13">
    <cfRule type="cellIs" dxfId="34" priority="14" operator="lessThanOrEqual">
      <formula>I13</formula>
    </cfRule>
  </conditionalFormatting>
  <conditionalFormatting sqref="M14">
    <cfRule type="cellIs" dxfId="33" priority="16" operator="lessThanOrEqual">
      <formula>I14</formula>
    </cfRule>
  </conditionalFormatting>
  <conditionalFormatting sqref="M15">
    <cfRule type="cellIs" dxfId="32" priority="18" operator="lessThanOrEqual">
      <formula>I15</formula>
    </cfRule>
  </conditionalFormatting>
  <conditionalFormatting sqref="M16">
    <cfRule type="cellIs" dxfId="31" priority="20" operator="lessThanOrEqual">
      <formula>I16</formula>
    </cfRule>
  </conditionalFormatting>
  <conditionalFormatting sqref="M7">
    <cfRule type="cellIs" dxfId="30" priority="2" operator="lessThanOrEqual">
      <formula>I7</formula>
    </cfRule>
  </conditionalFormatting>
  <conditionalFormatting sqref="M8">
    <cfRule type="cellIs" dxfId="29" priority="4" operator="lessThanOrEqual">
      <formula>I8</formula>
    </cfRule>
  </conditionalFormatting>
  <conditionalFormatting sqref="M9">
    <cfRule type="cellIs" dxfId="28" priority="6" operator="lessThanOrEqual">
      <formula>I9</formula>
    </cfRule>
  </conditionalFormatting>
  <conditionalFormatting sqref="R10">
    <cfRule type="cellIs" dxfId="27" priority="21" operator="lessThanOrEqual">
      <formula>H10</formula>
    </cfRule>
  </conditionalFormatting>
  <conditionalFormatting sqref="R13">
    <cfRule type="cellIs" dxfId="26" priority="23" operator="lessThanOrEqual">
      <formula>H13</formula>
    </cfRule>
  </conditionalFormatting>
  <conditionalFormatting sqref="R14">
    <cfRule type="cellIs" dxfId="25" priority="25" operator="lessThanOrEqual">
      <formula>H14</formula>
    </cfRule>
  </conditionalFormatting>
  <conditionalFormatting sqref="R16">
    <cfRule type="cellIs" dxfId="24" priority="27" operator="lessThanOrEqual">
      <formula>H16</formula>
    </cfRule>
  </conditionalFormatting>
  <conditionalFormatting sqref="S10">
    <cfRule type="cellIs" dxfId="23" priority="22" operator="lessThanOrEqual">
      <formula>I10</formula>
    </cfRule>
  </conditionalFormatting>
  <conditionalFormatting sqref="S13">
    <cfRule type="cellIs" dxfId="22" priority="24" operator="lessThanOrEqual">
      <formula>I13</formula>
    </cfRule>
  </conditionalFormatting>
  <conditionalFormatting sqref="S14">
    <cfRule type="cellIs" dxfId="21" priority="26" operator="lessThanOrEqual">
      <formula>I14</formula>
    </cfRule>
  </conditionalFormatting>
  <conditionalFormatting sqref="S16">
    <cfRule type="cellIs" dxfId="20" priority="28" operator="lessThanOrEqual">
      <formula>I16</formula>
    </cfRule>
  </conditionalFormatting>
  <conditionalFormatting sqref="X10">
    <cfRule type="cellIs" dxfId="19" priority="35" operator="lessThanOrEqual">
      <formula>H10</formula>
    </cfRule>
  </conditionalFormatting>
  <conditionalFormatting sqref="X11">
    <cfRule type="cellIs" dxfId="18" priority="37" operator="lessThanOrEqual">
      <formula>H11</formula>
    </cfRule>
  </conditionalFormatting>
  <conditionalFormatting sqref="X12">
    <cfRule type="cellIs" dxfId="17" priority="39" operator="lessThanOrEqual">
      <formula>H12</formula>
    </cfRule>
  </conditionalFormatting>
  <conditionalFormatting sqref="X13">
    <cfRule type="cellIs" dxfId="16" priority="41" operator="lessThanOrEqual">
      <formula>H13</formula>
    </cfRule>
  </conditionalFormatting>
  <conditionalFormatting sqref="X14">
    <cfRule type="cellIs" dxfId="15" priority="43" operator="lessThanOrEqual">
      <formula>H14</formula>
    </cfRule>
  </conditionalFormatting>
  <conditionalFormatting sqref="X15">
    <cfRule type="cellIs" dxfId="14" priority="45" operator="lessThanOrEqual">
      <formula>H15</formula>
    </cfRule>
  </conditionalFormatting>
  <conditionalFormatting sqref="X16">
    <cfRule type="cellIs" dxfId="13" priority="47" operator="lessThanOrEqual">
      <formula>H16</formula>
    </cfRule>
  </conditionalFormatting>
  <conditionalFormatting sqref="X7">
    <cfRule type="cellIs" dxfId="12" priority="29" operator="lessThanOrEqual">
      <formula>H7</formula>
    </cfRule>
  </conditionalFormatting>
  <conditionalFormatting sqref="X8">
    <cfRule type="cellIs" dxfId="11" priority="31" operator="lessThanOrEqual">
      <formula>H8</formula>
    </cfRule>
  </conditionalFormatting>
  <conditionalFormatting sqref="X9">
    <cfRule type="cellIs" dxfId="10" priority="33" operator="lessThanOrEqual">
      <formula>H9</formula>
    </cfRule>
  </conditionalFormatting>
  <conditionalFormatting sqref="Y10">
    <cfRule type="cellIs" dxfId="9" priority="36" operator="lessThanOrEqual">
      <formula>I10</formula>
    </cfRule>
  </conditionalFormatting>
  <conditionalFormatting sqref="Y11">
    <cfRule type="cellIs" dxfId="8" priority="38" operator="lessThanOrEqual">
      <formula>I11</formula>
    </cfRule>
  </conditionalFormatting>
  <conditionalFormatting sqref="Y12">
    <cfRule type="cellIs" dxfId="7" priority="40" operator="lessThanOrEqual">
      <formula>I12</formula>
    </cfRule>
  </conditionalFormatting>
  <conditionalFormatting sqref="Y13">
    <cfRule type="cellIs" dxfId="6" priority="42" operator="lessThanOrEqual">
      <formula>I13</formula>
    </cfRule>
  </conditionalFormatting>
  <conditionalFormatting sqref="Y14">
    <cfRule type="cellIs" dxfId="5" priority="44" operator="lessThanOrEqual">
      <formula>I14</formula>
    </cfRule>
  </conditionalFormatting>
  <conditionalFormatting sqref="Y15">
    <cfRule type="cellIs" dxfId="4" priority="46" operator="lessThanOrEqual">
      <formula>I15</formula>
    </cfRule>
  </conditionalFormatting>
  <conditionalFormatting sqref="Y16">
    <cfRule type="cellIs" dxfId="3" priority="48" operator="lessThanOrEqual">
      <formula>I16</formula>
    </cfRule>
  </conditionalFormatting>
  <conditionalFormatting sqref="Y7">
    <cfRule type="cellIs" dxfId="2" priority="30" operator="lessThanOrEqual">
      <formula>I7</formula>
    </cfRule>
  </conditionalFormatting>
  <conditionalFormatting sqref="Y8">
    <cfRule type="cellIs" dxfId="1" priority="32" operator="lessThanOrEqual">
      <formula>I8</formula>
    </cfRule>
  </conditionalFormatting>
  <conditionalFormatting sqref="Y9">
    <cfRule type="cellIs" dxfId="0" priority="34" operator="lessThanOrEqual">
      <formula>I9</formula>
    </cfRule>
  </conditionalFormatting>
  <hyperlinks>
    <hyperlink ref="O7" r:id="rId1"/>
    <hyperlink ref="AA7" r:id="rId2"/>
    <hyperlink ref="O8" r:id="rId3"/>
    <hyperlink ref="AA8" r:id="rId4"/>
    <hyperlink ref="O9" r:id="rId5"/>
    <hyperlink ref="AA9" r:id="rId6"/>
    <hyperlink ref="O10" r:id="rId7"/>
    <hyperlink ref="U10" r:id="rId8"/>
    <hyperlink ref="AA10" r:id="rId9"/>
    <hyperlink ref="AM10" r:id="rId10"/>
    <hyperlink ref="O11" r:id="rId11"/>
    <hyperlink ref="AA11" r:id="rId12"/>
    <hyperlink ref="AM11" r:id="rId13"/>
    <hyperlink ref="O12" r:id="rId14"/>
    <hyperlink ref="AA12" r:id="rId15"/>
    <hyperlink ref="O13" r:id="rId16"/>
    <hyperlink ref="U13" r:id="rId17"/>
    <hyperlink ref="AA13" r:id="rId18"/>
    <hyperlink ref="O14" r:id="rId19"/>
    <hyperlink ref="U14" r:id="rId20"/>
    <hyperlink ref="AA14" r:id="rId21"/>
    <hyperlink ref="AM14" r:id="rId22"/>
    <hyperlink ref="O15" r:id="rId23"/>
    <hyperlink ref="AA15" r:id="rId24"/>
    <hyperlink ref="AM15" r:id="rId25"/>
    <hyperlink ref="O16" r:id="rId26"/>
    <hyperlink ref="U16" r:id="rId27"/>
    <hyperlink ref="AA16" r:id="rId28"/>
  </hyperlinks>
  <pageMargins left="0.7" right="0.7" top="0.75" bottom="0.75" header="0.3" footer="0.3"/>
  <legacyDrawing r:id="rId2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West</cp:lastModifiedBy>
  <dcterms:created xsi:type="dcterms:W3CDTF">2017-02-10T05:26:41Z</dcterms:created>
  <dcterms:modified xsi:type="dcterms:W3CDTF">2017-02-10T05:38:20Z</dcterms:modified>
</cp:coreProperties>
</file>