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Default Extension="pict" ContentType="image/pict"/>
  <Override PartName="/xl/worksheets/sheet4.xml" ContentType="application/vnd.openxmlformats-officedocument.spreadsheetml.workshee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gif" ContentType="image/gif"/>
  <Override PartName="/xl/drawings/drawing3.xml" ContentType="application/vnd.openxmlformats-officedocument.drawing+xml"/>
  <Default Extension="vml" ContentType="application/vnd.openxmlformats-officedocument.vmlDrawing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  <Default Extension="doc" ContentType="application/msword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80" yWindow="1160" windowWidth="19860" windowHeight="15600" tabRatio="827"/>
  </bookViews>
  <sheets>
    <sheet name="Atomic-&gt;" sheetId="3" r:id="rId1"/>
    <sheet name="Weight-&gt;" sheetId="1" r:id="rId2"/>
    <sheet name="Vol%-&gt;" sheetId="5" r:id="rId3"/>
    <sheet name="Elemental data" sheetId="2" r:id="rId4"/>
    <sheet name="Instructions" sheetId="6" r:id="rId5"/>
  </sheets>
  <definedNames>
    <definedName name="_xlnm.Print_Area" localSheetId="0">'Atomic-&gt;'!$B$9:$F$26</definedName>
    <definedName name="_xlnm.Print_Area" localSheetId="2">'Vol%-&gt;'!$B$9:$F$26</definedName>
    <definedName name="_xlnm.Print_Area" localSheetId="1">'Weight-&gt;'!$B$10:$F$26</definedName>
  </definedNames>
  <calcPr calcId="130404" concurrentCalc="0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H12" i="3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L12"/>
  <c r="F12"/>
  <c r="F13"/>
  <c r="F14"/>
  <c r="F15"/>
  <c r="F16"/>
  <c r="F17"/>
  <c r="F18"/>
  <c r="F19"/>
  <c r="F20"/>
  <c r="F21"/>
  <c r="F22"/>
  <c r="F23"/>
  <c r="F24"/>
  <c r="F25"/>
  <c r="F26"/>
  <c r="K12"/>
  <c r="E12"/>
  <c r="E13"/>
  <c r="E14"/>
  <c r="E15"/>
  <c r="E16"/>
  <c r="E17"/>
  <c r="E18"/>
  <c r="E19"/>
  <c r="E20"/>
  <c r="E21"/>
  <c r="E22"/>
  <c r="E23"/>
  <c r="E24"/>
  <c r="E25"/>
  <c r="E26"/>
  <c r="C26"/>
  <c r="J25"/>
  <c r="J24"/>
  <c r="J23"/>
  <c r="J22"/>
  <c r="J21"/>
  <c r="J20"/>
  <c r="J19"/>
  <c r="J18"/>
  <c r="J17"/>
  <c r="J16"/>
  <c r="J15"/>
  <c r="J14"/>
  <c r="J13"/>
  <c r="J12"/>
  <c r="C107" i="2"/>
  <c r="I12" i="5"/>
  <c r="H12"/>
  <c r="I13"/>
  <c r="H13"/>
  <c r="I14"/>
  <c r="H14"/>
  <c r="I15"/>
  <c r="H15"/>
  <c r="I16"/>
  <c r="H16"/>
  <c r="I17"/>
  <c r="H17"/>
  <c r="I18"/>
  <c r="H18"/>
  <c r="I19"/>
  <c r="H19"/>
  <c r="I20"/>
  <c r="H20"/>
  <c r="I21"/>
  <c r="H21"/>
  <c r="I22"/>
  <c r="H22"/>
  <c r="I23"/>
  <c r="H23"/>
  <c r="I24"/>
  <c r="H24"/>
  <c r="I25"/>
  <c r="H25"/>
  <c r="K12"/>
  <c r="F12"/>
  <c r="F13"/>
  <c r="F14"/>
  <c r="F15"/>
  <c r="F16"/>
  <c r="F17"/>
  <c r="F18"/>
  <c r="F19"/>
  <c r="F20"/>
  <c r="F21"/>
  <c r="F22"/>
  <c r="F23"/>
  <c r="F24"/>
  <c r="F25"/>
  <c r="F26"/>
  <c r="L12"/>
  <c r="E12"/>
  <c r="E13"/>
  <c r="E14"/>
  <c r="E15"/>
  <c r="E16"/>
  <c r="E17"/>
  <c r="E18"/>
  <c r="E19"/>
  <c r="E20"/>
  <c r="E21"/>
  <c r="E22"/>
  <c r="E23"/>
  <c r="E24"/>
  <c r="E25"/>
  <c r="E26"/>
  <c r="C26"/>
  <c r="J25"/>
  <c r="J24"/>
  <c r="J23"/>
  <c r="J22"/>
  <c r="J21"/>
  <c r="J20"/>
  <c r="J19"/>
  <c r="J18"/>
  <c r="J17"/>
  <c r="J16"/>
  <c r="J15"/>
  <c r="J14"/>
  <c r="J13"/>
  <c r="J12"/>
  <c r="I12" i="1"/>
  <c r="I13"/>
  <c r="I14"/>
  <c r="I15"/>
  <c r="I16"/>
  <c r="I17"/>
  <c r="I18"/>
  <c r="I19"/>
  <c r="I20"/>
  <c r="I21"/>
  <c r="I22"/>
  <c r="I23"/>
  <c r="I24"/>
  <c r="I25"/>
  <c r="L12"/>
  <c r="F12"/>
  <c r="F13"/>
  <c r="F14"/>
  <c r="F15"/>
  <c r="F16"/>
  <c r="F17"/>
  <c r="F18"/>
  <c r="F19"/>
  <c r="F20"/>
  <c r="F21"/>
  <c r="F22"/>
  <c r="F23"/>
  <c r="F24"/>
  <c r="F25"/>
  <c r="F26"/>
  <c r="H12"/>
  <c r="H13"/>
  <c r="H14"/>
  <c r="H15"/>
  <c r="H16"/>
  <c r="H17"/>
  <c r="H18"/>
  <c r="H19"/>
  <c r="H20"/>
  <c r="H21"/>
  <c r="H22"/>
  <c r="H23"/>
  <c r="H24"/>
  <c r="H25"/>
  <c r="K12"/>
  <c r="E12"/>
  <c r="E13"/>
  <c r="E14"/>
  <c r="E15"/>
  <c r="E16"/>
  <c r="E17"/>
  <c r="E18"/>
  <c r="E19"/>
  <c r="E20"/>
  <c r="E21"/>
  <c r="E22"/>
  <c r="E23"/>
  <c r="E24"/>
  <c r="E25"/>
  <c r="E26"/>
  <c r="C26"/>
  <c r="J25"/>
  <c r="J24"/>
  <c r="J23"/>
  <c r="J22"/>
  <c r="J21"/>
  <c r="J20"/>
  <c r="J19"/>
  <c r="J18"/>
  <c r="J17"/>
  <c r="J16"/>
  <c r="J15"/>
  <c r="J14"/>
  <c r="J13"/>
  <c r="J12"/>
</calcChain>
</file>

<file path=xl/sharedStrings.xml><?xml version="1.0" encoding="utf-8"?>
<sst xmlns="http://schemas.openxmlformats.org/spreadsheetml/2006/main" count="211" uniqueCount="159">
  <si>
    <t>Volume to Weight or Atomic</t>
  </si>
  <si>
    <t>Vol*dens/AtWt</t>
  </si>
  <si>
    <t>Vol%*dens</t>
  </si>
  <si>
    <t>cu</t>
  </si>
  <si>
    <t>Conversion Worksheet</t>
  </si>
  <si>
    <t>fe</t>
  </si>
  <si>
    <t>al</t>
  </si>
  <si>
    <t>co</t>
  </si>
  <si>
    <t>ni</t>
  </si>
  <si>
    <t>ge</t>
  </si>
  <si>
    <t>be</t>
  </si>
  <si>
    <t>mgo</t>
  </si>
  <si>
    <t>al2o3</t>
  </si>
  <si>
    <t>TiC</t>
  </si>
  <si>
    <t>Ni</t>
  </si>
  <si>
    <t>la</t>
  </si>
  <si>
    <t>Sn</t>
  </si>
  <si>
    <t>Check Sums:</t>
  </si>
  <si>
    <t>Density</t>
  </si>
  <si>
    <t>&lt;-------------</t>
  </si>
  <si>
    <t>Add custom formulas below</t>
  </si>
  <si>
    <t>If you don’t like to see the calculation section just hide this columns.</t>
  </si>
  <si>
    <r>
      <t xml:space="preserve">Disclaimer:  </t>
    </r>
    <r>
      <rPr>
        <sz val="12"/>
        <rFont val="Geneva"/>
      </rPr>
      <t>Ames Laboratory, Iowa State University</t>
    </r>
  </si>
  <si>
    <t xml:space="preserve">accuracy of the calculated results.  There is no </t>
  </si>
  <si>
    <t xml:space="preserve">accuracy of the calculated results or data table.  There is no </t>
  </si>
  <si>
    <t>La</t>
    <phoneticPr fontId="12" type="noConversion"/>
  </si>
  <si>
    <t>Ni</t>
    <phoneticPr fontId="12" type="noConversion"/>
  </si>
  <si>
    <t>Sn</t>
    <phoneticPr fontId="12" type="noConversion"/>
  </si>
  <si>
    <t xml:space="preserve">of Science and Technology under Contrat W-7405-ENG-82 with the U.S. Deparatment of Energy. </t>
  </si>
  <si>
    <r>
      <t xml:space="preserve">Notice:  </t>
    </r>
    <r>
      <rPr>
        <sz val="9"/>
        <rFont val="Geneva"/>
      </rPr>
      <t xml:space="preserve">this MSExcel workbook was developed by Iowa State University </t>
    </r>
  </si>
  <si>
    <t>If you don’t like to see the calculation section just hide these columns.</t>
    <phoneticPr fontId="12" type="noConversion"/>
  </si>
  <si>
    <t xml:space="preserve">Copyright © 2008, Ames Laboratory </t>
    <phoneticPr fontId="12" type="noConversion"/>
  </si>
  <si>
    <t>A U.S. Department of Energy National Laboratory Operated by Iowa State University</t>
  </si>
  <si>
    <t xml:space="preserve">of Science and Technology under Contract DE-AC02-07CH11358 with the U.S. Department of Energy. </t>
  </si>
  <si>
    <t>A U.S. Department of Energy National Laboratory Operated by Iowa State University</t>
    <phoneticPr fontId="12" type="noConversion"/>
  </si>
  <si>
    <t>This work was supported by the Office of Basic Energy Research.</t>
  </si>
  <si>
    <r>
      <t xml:space="preserve">Disclaimer:  </t>
    </r>
    <r>
      <rPr>
        <sz val="12"/>
        <color indexed="10"/>
        <rFont val="Geneva"/>
      </rPr>
      <t>Ames Laboratory, Iowa State University</t>
    </r>
  </si>
  <si>
    <t xml:space="preserve">and the Material Preparation Center make no claim to the </t>
  </si>
  <si>
    <t>expressed or implied warrantee.</t>
  </si>
  <si>
    <t>Atomic #</t>
  </si>
  <si>
    <t>Element</t>
  </si>
  <si>
    <t>Atomic Mass</t>
  </si>
  <si>
    <t>density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</si>
  <si>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</si>
  <si>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</si>
  <si>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</si>
  <si>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</si>
  <si>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</si>
  <si>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</si>
  <si>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</si>
  <si>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</si>
  <si>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</si>
  <si>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</si>
  <si>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</si>
  <si>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</si>
  <si>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</si>
  <si>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</si>
  <si>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</si>
  <si>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</si>
  <si>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</si>
  <si>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</si>
  <si>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</si>
  <si>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</si>
  <si>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</si>
  <si>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</si>
  <si>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</si>
  <si>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</si>
  <si>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</si>
  <si>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</si>
  <si>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</si>
  <si>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</si>
  <si>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</si>
  <si>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</si>
  <si>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</si>
  <si>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</si>
  <si>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</si>
  <si>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</si>
  <si>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</si>
  <si>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</si>
  <si>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</si>
  <si>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</si>
  <si>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</si>
  <si>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</si>
  <si>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All rights Reserved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</si>
  <si>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</si>
  <si>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</si>
  <si>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</si>
  <si>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</si>
  <si>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</si>
  <si>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</si>
  <si>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</si>
  <si>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</si>
  <si>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</si>
  <si>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</si>
  <si>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</si>
  <si>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</si>
  <si>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</si>
  <si>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</si>
  <si>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</si>
  <si>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</si>
  <si>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</si>
  <si>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</si>
  <si>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</si>
  <si>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</si>
  <si>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</si>
  <si>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</si>
  <si>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</si>
  <si>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</si>
  <si>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</si>
  <si>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</si>
  <si>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</si>
  <si>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</si>
  <si>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</si>
  <si>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</si>
  <si>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</si>
  <si>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</si>
  <si>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</si>
  <si>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</si>
  <si>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</si>
  <si>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</si>
  <si>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</si>
  <si>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</si>
  <si>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</si>
  <si>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</si>
  <si>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</si>
  <si>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</si>
  <si>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</si>
  <si>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</si>
  <si>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</si>
  <si>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</si>
  <si>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</si>
  <si>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</si>
  <si>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</si>
  <si>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</si>
  <si>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</si>
  <si>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</si>
  <si>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</si>
  <si>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</si>
  <si>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</si>
  <si>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</si>
  <si>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</si>
  <si>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</si>
  <si>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</si>
  <si>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</si>
  <si>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</si>
  <si>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</si>
  <si>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</si>
  <si>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Wt%</t>
  </si>
  <si>
    <t>To</t>
  </si>
  <si>
    <t>At%</t>
  </si>
  <si>
    <t>Atom Type</t>
  </si>
  <si>
    <t>AtWt</t>
  </si>
  <si>
    <t>Vol%</t>
  </si>
  <si>
    <t>wt%</t>
  </si>
  <si>
    <t>Wt%/AtWt</t>
  </si>
  <si>
    <t>Wt%/den</t>
  </si>
  <si>
    <t>Weight to Atomic or Volume</t>
  </si>
  <si>
    <t>Atomic to Weight or Volume</t>
  </si>
  <si>
    <t>At%*AtWt/dens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</si>
</sst>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</numFmts>
  <fonts count="13">
    <font>
      <sz val="9"/>
      <name val="Geneva"/>
    </font>
    <font>
      <b/>
      <sz val="9"/>
      <name val="Geneva"/>
    </font>
    <font>
      <sz val="12"/>
      <name val="Geneva"/>
    </font>
    <font>
      <sz val="12"/>
      <color indexed="10"/>
      <name val="Geneva"/>
    </font>
    <font>
      <sz val="12"/>
      <name val="Helvetica"/>
    </font>
    <font>
      <b/>
      <sz val="20"/>
      <name val="Geneva"/>
    </font>
    <font>
      <b/>
      <sz val="12"/>
      <name val="Geneva"/>
    </font>
    <font>
      <b/>
      <sz val="12"/>
      <color indexed="9"/>
      <name val="Helvetica"/>
    </font>
    <font>
      <b/>
      <sz val="12"/>
      <name val="Helvetica"/>
    </font>
    <font>
      <b/>
      <sz val="9"/>
      <name val="Helvetica"/>
    </font>
    <font>
      <b/>
      <sz val="12"/>
      <color indexed="10"/>
      <name val="Geneva"/>
    </font>
    <font>
      <sz val="9"/>
      <color indexed="10"/>
      <name val="Genev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Fill="1"/>
    <xf numFmtId="0" fontId="2" fillId="0" borderId="0" xfId="0" applyFont="1" applyBorder="1"/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8" fontId="0" fillId="0" borderId="0" xfId="0" applyNumberFormat="1" applyFill="1" applyAlignment="1" applyProtection="1">
      <alignment horizontal="center"/>
      <protection hidden="1"/>
    </xf>
    <xf numFmtId="0" fontId="0" fillId="0" borderId="0" xfId="0" applyAlignment="1">
      <alignment horizontal="right"/>
    </xf>
    <xf numFmtId="0" fontId="4" fillId="0" borderId="0" xfId="0" applyFont="1"/>
    <xf numFmtId="0" fontId="2" fillId="0" borderId="11" xfId="0" applyFont="1" applyBorder="1" applyAlignment="1" applyProtection="1">
      <alignment horizontal="center"/>
      <protection locked="0"/>
    </xf>
    <xf numFmtId="2" fontId="2" fillId="0" borderId="5" xfId="0" applyNumberFormat="1" applyFont="1" applyBorder="1" applyAlignment="1" applyProtection="1">
      <alignment horizontal="center"/>
      <protection locked="0"/>
    </xf>
    <xf numFmtId="2" fontId="2" fillId="0" borderId="12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2" fontId="2" fillId="0" borderId="17" xfId="0" applyNumberFormat="1" applyFont="1" applyBorder="1" applyAlignment="1" applyProtection="1">
      <alignment horizontal="center"/>
      <protection locked="0"/>
    </xf>
    <xf numFmtId="2" fontId="2" fillId="0" borderId="18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2" fillId="3" borderId="5" xfId="0" applyFont="1" applyFill="1" applyBorder="1" applyProtection="1">
      <protection hidden="1"/>
    </xf>
    <xf numFmtId="168" fontId="2" fillId="3" borderId="5" xfId="0" applyNumberFormat="1" applyFont="1" applyFill="1" applyBorder="1" applyAlignment="1" applyProtection="1">
      <alignment horizontal="center"/>
      <protection hidden="1"/>
    </xf>
    <xf numFmtId="0" fontId="5" fillId="0" borderId="0" xfId="0" applyFont="1"/>
    <xf numFmtId="0" fontId="2" fillId="3" borderId="6" xfId="0" applyFont="1" applyFill="1" applyBorder="1" applyAlignment="1" applyProtection="1">
      <alignment horizontal="center"/>
      <protection locked="0"/>
    </xf>
    <xf numFmtId="2" fontId="2" fillId="3" borderId="7" xfId="0" applyNumberFormat="1" applyFont="1" applyFill="1" applyBorder="1" applyAlignment="1" applyProtection="1">
      <alignment horizontal="center"/>
      <protection locked="0"/>
    </xf>
    <xf numFmtId="2" fontId="2" fillId="3" borderId="8" xfId="0" applyNumberFormat="1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0" fontId="2" fillId="3" borderId="11" xfId="0" applyFont="1" applyFill="1" applyBorder="1" applyAlignment="1" applyProtection="1">
      <alignment horizontal="center"/>
      <protection locked="0"/>
    </xf>
    <xf numFmtId="2" fontId="2" fillId="3" borderId="5" xfId="0" applyNumberFormat="1" applyFont="1" applyFill="1" applyBorder="1" applyAlignment="1" applyProtection="1">
      <alignment horizontal="center"/>
      <protection locked="0"/>
    </xf>
    <xf numFmtId="2" fontId="2" fillId="3" borderId="12" xfId="0" applyNumberFormat="1" applyFont="1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2" fontId="2" fillId="3" borderId="14" xfId="0" applyNumberFormat="1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2" fillId="0" borderId="5" xfId="0" applyFont="1" applyFill="1" applyBorder="1" applyProtection="1">
      <protection hidden="1"/>
    </xf>
    <xf numFmtId="168" fontId="2" fillId="0" borderId="5" xfId="0" applyNumberFormat="1" applyFont="1" applyFill="1" applyBorder="1" applyAlignment="1" applyProtection="1">
      <alignment horizontal="center"/>
      <protection hidden="1"/>
    </xf>
    <xf numFmtId="0" fontId="7" fillId="2" borderId="1" xfId="0" applyFont="1" applyFill="1" applyBorder="1" applyAlignment="1">
      <alignment horizontal="center"/>
    </xf>
    <xf numFmtId="2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 applyProtection="1">
      <alignment horizontal="center"/>
      <protection hidden="1"/>
    </xf>
    <xf numFmtId="0" fontId="7" fillId="2" borderId="5" xfId="0" applyFont="1" applyFill="1" applyBorder="1" applyProtection="1">
      <protection hidden="1"/>
    </xf>
    <xf numFmtId="0" fontId="8" fillId="0" borderId="0" xfId="0" applyFont="1"/>
    <xf numFmtId="0" fontId="5" fillId="0" borderId="0" xfId="0" applyFont="1" applyFill="1"/>
    <xf numFmtId="2" fontId="2" fillId="0" borderId="25" xfId="0" applyNumberFormat="1" applyFont="1" applyBorder="1" applyAlignment="1">
      <alignment horizontal="center"/>
    </xf>
    <xf numFmtId="2" fontId="2" fillId="0" borderId="26" xfId="0" applyNumberFormat="1" applyFont="1" applyBorder="1" applyAlignment="1">
      <alignment horizontal="center"/>
    </xf>
    <xf numFmtId="2" fontId="2" fillId="0" borderId="27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2" fillId="3" borderId="23" xfId="0" applyFont="1" applyFill="1" applyBorder="1" applyAlignment="1" applyProtection="1">
      <alignment horizontal="center"/>
      <protection locked="0"/>
    </xf>
    <xf numFmtId="2" fontId="2" fillId="3" borderId="24" xfId="0" applyNumberFormat="1" applyFont="1" applyFill="1" applyBorder="1" applyAlignment="1" applyProtection="1">
      <alignment horizontal="center"/>
      <protection locked="0"/>
    </xf>
    <xf numFmtId="2" fontId="2" fillId="3" borderId="25" xfId="0" applyNumberFormat="1" applyFont="1" applyFill="1" applyBorder="1" applyAlignment="1">
      <alignment horizontal="center"/>
    </xf>
    <xf numFmtId="2" fontId="2" fillId="3" borderId="26" xfId="0" applyNumberFormat="1" applyFont="1" applyFill="1" applyBorder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/>
    <xf numFmtId="0" fontId="2" fillId="0" borderId="11" xfId="0" applyFont="1" applyFill="1" applyBorder="1" applyAlignment="1" applyProtection="1">
      <alignment horizontal="center"/>
      <protection locked="0"/>
    </xf>
    <xf numFmtId="2" fontId="2" fillId="0" borderId="5" xfId="0" applyNumberFormat="1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8" fillId="0" borderId="0" xfId="0" applyFont="1" applyFill="1"/>
    <xf numFmtId="2" fontId="6" fillId="0" borderId="0" xfId="0" applyNumberFormat="1" applyFont="1" applyFill="1" applyAlignment="1">
      <alignment horizontal="center"/>
    </xf>
    <xf numFmtId="0" fontId="6" fillId="0" borderId="0" xfId="0" applyFont="1" applyFill="1"/>
    <xf numFmtId="2" fontId="6" fillId="0" borderId="0" xfId="0" applyNumberFormat="1" applyFont="1" applyFill="1"/>
    <xf numFmtId="0" fontId="2" fillId="0" borderId="0" xfId="0" applyFont="1" applyFill="1" applyBorder="1" applyProtection="1">
      <protection hidden="1"/>
    </xf>
    <xf numFmtId="2" fontId="7" fillId="2" borderId="29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2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2" fontId="2" fillId="0" borderId="26" xfId="0" applyNumberFormat="1" applyFont="1" applyFill="1" applyBorder="1" applyAlignment="1">
      <alignment horizontal="center"/>
    </xf>
    <xf numFmtId="2" fontId="2" fillId="0" borderId="32" xfId="0" applyNumberFormat="1" applyFont="1" applyFill="1" applyBorder="1" applyAlignment="1" applyProtection="1">
      <alignment horizontal="center"/>
      <protection locked="0"/>
    </xf>
    <xf numFmtId="2" fontId="2" fillId="0" borderId="32" xfId="0" applyNumberFormat="1" applyFont="1" applyFill="1" applyBorder="1" applyAlignment="1">
      <alignment horizontal="center"/>
    </xf>
    <xf numFmtId="2" fontId="2" fillId="0" borderId="28" xfId="0" applyNumberFormat="1" applyFont="1" applyFill="1" applyBorder="1" applyAlignment="1">
      <alignment horizont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right"/>
      <protection hidden="1"/>
    </xf>
    <xf numFmtId="0" fontId="9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6" fillId="0" borderId="0" xfId="0" applyFont="1" applyBorder="1"/>
    <xf numFmtId="0" fontId="6" fillId="4" borderId="0" xfId="0" applyFont="1" applyFill="1"/>
    <xf numFmtId="0" fontId="0" fillId="4" borderId="0" xfId="0" applyFill="1"/>
    <xf numFmtId="0" fontId="10" fillId="0" borderId="0" xfId="0" applyFont="1" applyBorder="1"/>
    <xf numFmtId="0" fontId="10" fillId="0" borderId="0" xfId="0" applyFont="1"/>
    <xf numFmtId="0" fontId="3" fillId="0" borderId="0" xfId="0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ic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38100</xdr:rowOff>
    </xdr:from>
    <xdr:to>
      <xdr:col>3</xdr:col>
      <xdr:colOff>177800</xdr:colOff>
      <xdr:row>6</xdr:row>
      <xdr:rowOff>215900</xdr:rowOff>
    </xdr:to>
    <xdr:pic>
      <xdr:nvPicPr>
        <xdr:cNvPr id="3" name="Picture 2" descr="Al_vertial_color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8100"/>
          <a:ext cx="2146300" cy="154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3</xdr:col>
      <xdr:colOff>139700</xdr:colOff>
      <xdr:row>6</xdr:row>
      <xdr:rowOff>215900</xdr:rowOff>
    </xdr:to>
    <xdr:pic>
      <xdr:nvPicPr>
        <xdr:cNvPr id="3" name="Picture 2" descr="Al_vertial_color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8100"/>
          <a:ext cx="2146300" cy="154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3</xdr:col>
      <xdr:colOff>190500</xdr:colOff>
      <xdr:row>6</xdr:row>
      <xdr:rowOff>215900</xdr:rowOff>
    </xdr:to>
    <xdr:pic>
      <xdr:nvPicPr>
        <xdr:cNvPr id="3" name="Picture 2" descr="Al_vertial_color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38100"/>
          <a:ext cx="2146300" cy="154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oleObject" Target="../embeddings/Microsoft_Word_97_-_2004_Document1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1:N38"/>
  <sheetViews>
    <sheetView tabSelected="1" workbookViewId="0">
      <selection activeCell="M34" sqref="M34"/>
    </sheetView>
  </sheetViews>
  <sheetFormatPr baseColWidth="10" defaultRowHeight="13"/>
  <cols>
    <col min="1" max="1" width="1.83203125" customWidth="1"/>
    <col min="2" max="3" width="12.83203125" customWidth="1"/>
    <col min="4" max="4" width="3.6640625" bestFit="1" customWidth="1"/>
    <col min="5" max="6" width="12.83203125" customWidth="1"/>
    <col min="7" max="7" width="3.83203125" customWidth="1"/>
    <col min="8" max="10" width="12.83203125" customWidth="1"/>
    <col min="11" max="12" width="16.83203125" customWidth="1"/>
  </cols>
  <sheetData>
    <row r="1" spans="2:12" ht="18" customHeight="1"/>
    <row r="2" spans="2:12" ht="18" customHeight="1"/>
    <row r="3" spans="2:12" ht="18" customHeight="1"/>
    <row r="4" spans="2:12" ht="18" customHeight="1"/>
    <row r="5" spans="2:12" ht="18" customHeight="1"/>
    <row r="6" spans="2:12" ht="18" customHeight="1"/>
    <row r="7" spans="2:12" ht="18" customHeight="1">
      <c r="E7" t="s">
        <v>32</v>
      </c>
    </row>
    <row r="8" spans="2:12" ht="18" customHeight="1"/>
    <row r="9" spans="2:12" s="67" customFormat="1" ht="29" customHeight="1">
      <c r="B9" s="31" t="s">
        <v>4</v>
      </c>
    </row>
    <row r="10" spans="2:12" s="67" customFormat="1" ht="29" customHeight="1" thickBot="1">
      <c r="B10" s="31" t="s">
        <v>157</v>
      </c>
      <c r="C10" s="68"/>
      <c r="H10" s="13" t="s">
        <v>30</v>
      </c>
    </row>
    <row r="11" spans="2:12" s="17" customFormat="1" ht="14" thickBot="1">
      <c r="B11" s="48" t="s">
        <v>150</v>
      </c>
      <c r="C11" s="49" t="s">
        <v>149</v>
      </c>
      <c r="D11" s="50" t="s">
        <v>148</v>
      </c>
      <c r="E11" s="51" t="s">
        <v>147</v>
      </c>
      <c r="F11" s="52" t="s">
        <v>152</v>
      </c>
      <c r="H11" s="53" t="s">
        <v>151</v>
      </c>
      <c r="I11" s="53" t="s">
        <v>18</v>
      </c>
      <c r="J11" s="53" t="s">
        <v>147</v>
      </c>
      <c r="K11" s="54" t="s">
        <v>158</v>
      </c>
      <c r="L11" s="54" t="s">
        <v>158</v>
      </c>
    </row>
    <row r="12" spans="2:12" s="4" customFormat="1" ht="16">
      <c r="B12" s="32" t="s">
        <v>25</v>
      </c>
      <c r="C12" s="33">
        <v>1</v>
      </c>
      <c r="D12" s="34"/>
      <c r="E12" s="35">
        <f t="shared" ref="E12:E25" si="0">100*(C12*H12)/($K$12)</f>
        <v>30.040084299216797</v>
      </c>
      <c r="F12" s="36">
        <f t="shared" ref="F12:F25" si="1">100*(C12*H12/I12)/$L$12</f>
        <v>35.414539426969164</v>
      </c>
      <c r="H12" s="30">
        <f>IF(ISBLANK(B12),1,VLOOKUP(B12,'Elemental data'!$B$2:$D$110,2,FALSE))</f>
        <v>138.90549999999999</v>
      </c>
      <c r="I12" s="30">
        <f>IF(ISBLANK(B12),1,VLOOKUP(B12,'Elemental data'!$B$2:$D$110,3,FALSE))</f>
        <v>6.7</v>
      </c>
      <c r="J12" s="30">
        <f t="shared" ref="J12:J25" si="2">IF(ISERROR(H12)," ",C12)</f>
        <v>1</v>
      </c>
      <c r="K12" s="29">
        <f>SUMPRODUCT(C12:C25*H12:H25)</f>
        <v>462.40050000000008</v>
      </c>
      <c r="L12" s="29">
        <f>SUMPRODUCT(C12:C25*H12:H25/I12:I25)</f>
        <v>58.541391514797873</v>
      </c>
    </row>
    <row r="13" spans="2:12" s="4" customFormat="1" ht="16">
      <c r="B13" s="18" t="s">
        <v>26</v>
      </c>
      <c r="C13" s="19">
        <v>4.5</v>
      </c>
      <c r="D13" s="20"/>
      <c r="E13" s="21">
        <f t="shared" si="0"/>
        <v>57.125803280922057</v>
      </c>
      <c r="F13" s="22">
        <f t="shared" si="1"/>
        <v>50.698786812056795</v>
      </c>
      <c r="H13" s="47">
        <f>IF(ISBLANK(B13),1,VLOOKUP(B13,'Elemental data'!$B$2:$D$110,2,FALSE))</f>
        <v>58.7</v>
      </c>
      <c r="I13" s="47">
        <f>IF(ISBLANK(B13),1,VLOOKUP(B13,'Elemental data'!$B$2:$D$110,3,FALSE))</f>
        <v>8.9</v>
      </c>
      <c r="J13" s="47">
        <f t="shared" si="2"/>
        <v>4.5</v>
      </c>
      <c r="K13" s="46"/>
      <c r="L13" s="46"/>
    </row>
    <row r="14" spans="2:12" s="4" customFormat="1" ht="16">
      <c r="B14" s="37" t="s">
        <v>27</v>
      </c>
      <c r="C14" s="38">
        <v>0.5</v>
      </c>
      <c r="D14" s="39"/>
      <c r="E14" s="40">
        <f t="shared" si="0"/>
        <v>12.834112419861135</v>
      </c>
      <c r="F14" s="41">
        <f t="shared" si="1"/>
        <v>13.886673760974039</v>
      </c>
      <c r="H14" s="30">
        <f>IF(ISBLANK(B14),1,VLOOKUP(B14,'Elemental data'!$B$2:$D$110,2,FALSE))</f>
        <v>118.69</v>
      </c>
      <c r="I14" s="30">
        <f>IF(ISBLANK(B14),1,VLOOKUP(B14,'Elemental data'!$B$2:$D$110,3,FALSE))</f>
        <v>7.3</v>
      </c>
      <c r="J14" s="30">
        <f t="shared" si="2"/>
        <v>0.5</v>
      </c>
      <c r="K14" s="29"/>
      <c r="L14" s="29"/>
    </row>
    <row r="15" spans="2:12" s="4" customFormat="1" ht="16">
      <c r="B15" s="18"/>
      <c r="C15" s="19"/>
      <c r="D15" s="20"/>
      <c r="E15" s="21">
        <f t="shared" si="0"/>
        <v>0</v>
      </c>
      <c r="F15" s="22">
        <f t="shared" si="1"/>
        <v>0</v>
      </c>
      <c r="H15" s="47">
        <f>IF(ISBLANK(B15),1,VLOOKUP(B15,'Elemental data'!$B$2:$D$110,2,FALSE))</f>
        <v>1</v>
      </c>
      <c r="I15" s="47">
        <f>IF(ISBLANK(B15),1,VLOOKUP(B15,'Elemental data'!$B$2:$D$110,3,FALSE))</f>
        <v>1</v>
      </c>
      <c r="J15" s="47">
        <f t="shared" si="2"/>
        <v>0</v>
      </c>
      <c r="K15" s="46"/>
      <c r="L15" s="46"/>
    </row>
    <row r="16" spans="2:12" s="4" customFormat="1" ht="16">
      <c r="B16" s="37"/>
      <c r="C16" s="38"/>
      <c r="D16" s="39"/>
      <c r="E16" s="40">
        <f t="shared" si="0"/>
        <v>0</v>
      </c>
      <c r="F16" s="41">
        <f t="shared" si="1"/>
        <v>0</v>
      </c>
      <c r="H16" s="30">
        <f>IF(ISBLANK(B16),1,VLOOKUP(B16,'Elemental data'!$B$2:$D$110,2,FALSE))</f>
        <v>1</v>
      </c>
      <c r="I16" s="30">
        <f>IF(ISBLANK(B16),1,VLOOKUP(B16,'Elemental data'!$B$2:$D$110,3,FALSE))</f>
        <v>1</v>
      </c>
      <c r="J16" s="30">
        <f t="shared" si="2"/>
        <v>0</v>
      </c>
      <c r="K16" s="29"/>
      <c r="L16" s="29"/>
    </row>
    <row r="17" spans="2:12" s="4" customFormat="1" ht="16">
      <c r="B17" s="18"/>
      <c r="C17" s="19"/>
      <c r="D17" s="20"/>
      <c r="E17" s="21">
        <f t="shared" si="0"/>
        <v>0</v>
      </c>
      <c r="F17" s="22">
        <f t="shared" si="1"/>
        <v>0</v>
      </c>
      <c r="H17" s="47">
        <f>IF(ISBLANK(B17),1,VLOOKUP(B17,'Elemental data'!$B$2:$D$110,2,FALSE))</f>
        <v>1</v>
      </c>
      <c r="I17" s="47">
        <f>IF(ISBLANK(B17),1,VLOOKUP(B17,'Elemental data'!$B$2:$D$110,3,FALSE))</f>
        <v>1</v>
      </c>
      <c r="J17" s="47">
        <f t="shared" si="2"/>
        <v>0</v>
      </c>
      <c r="K17" s="46"/>
      <c r="L17" s="46"/>
    </row>
    <row r="18" spans="2:12" s="4" customFormat="1" ht="16">
      <c r="B18" s="37"/>
      <c r="C18" s="42"/>
      <c r="D18" s="39"/>
      <c r="E18" s="40">
        <f t="shared" si="0"/>
        <v>0</v>
      </c>
      <c r="F18" s="41">
        <f t="shared" si="1"/>
        <v>0</v>
      </c>
      <c r="H18" s="30">
        <f>IF(ISBLANK(B18),1,VLOOKUP(B18,'Elemental data'!$B$2:$D$110,2,FALSE))</f>
        <v>1</v>
      </c>
      <c r="I18" s="30">
        <f>IF(ISBLANK(B18),1,VLOOKUP(B18,'Elemental data'!$B$2:$D$110,3,FALSE))</f>
        <v>1</v>
      </c>
      <c r="J18" s="30">
        <f t="shared" si="2"/>
        <v>0</v>
      </c>
      <c r="K18" s="29"/>
      <c r="L18" s="29"/>
    </row>
    <row r="19" spans="2:12" s="4" customFormat="1" ht="16">
      <c r="B19" s="18"/>
      <c r="C19" s="23"/>
      <c r="D19" s="20"/>
      <c r="E19" s="21">
        <f t="shared" si="0"/>
        <v>0</v>
      </c>
      <c r="F19" s="22">
        <f t="shared" si="1"/>
        <v>0</v>
      </c>
      <c r="H19" s="47">
        <f>IF(ISBLANK(B19),1,VLOOKUP(B19,'Elemental data'!$B$2:$D$110,2,FALSE))</f>
        <v>1</v>
      </c>
      <c r="I19" s="47">
        <f>IF(ISBLANK(B19),1,VLOOKUP(B19,'Elemental data'!$B$2:$D$110,3,FALSE))</f>
        <v>1</v>
      </c>
      <c r="J19" s="47">
        <f t="shared" si="2"/>
        <v>0</v>
      </c>
      <c r="K19" s="46"/>
      <c r="L19" s="46"/>
    </row>
    <row r="20" spans="2:12" s="4" customFormat="1" ht="16">
      <c r="B20" s="37"/>
      <c r="C20" s="42"/>
      <c r="D20" s="39"/>
      <c r="E20" s="40">
        <f t="shared" si="0"/>
        <v>0</v>
      </c>
      <c r="F20" s="41">
        <f t="shared" si="1"/>
        <v>0</v>
      </c>
      <c r="H20" s="30">
        <f>IF(ISBLANK(B20),1,VLOOKUP(B20,'Elemental data'!$B$2:$D$110,2,FALSE))</f>
        <v>1</v>
      </c>
      <c r="I20" s="30">
        <f>IF(ISBLANK(B20),1,VLOOKUP(B20,'Elemental data'!$B$2:$D$110,3,FALSE))</f>
        <v>1</v>
      </c>
      <c r="J20" s="30">
        <f t="shared" si="2"/>
        <v>0</v>
      </c>
      <c r="K20" s="29"/>
      <c r="L20" s="29"/>
    </row>
    <row r="21" spans="2:12" s="4" customFormat="1" ht="16">
      <c r="B21" s="18"/>
      <c r="C21" s="23"/>
      <c r="D21" s="20"/>
      <c r="E21" s="21">
        <f t="shared" si="0"/>
        <v>0</v>
      </c>
      <c r="F21" s="22">
        <f t="shared" si="1"/>
        <v>0</v>
      </c>
      <c r="H21" s="47">
        <f>IF(ISBLANK(B21),1,VLOOKUP(B21,'Elemental data'!$B$2:$D$110,2,FALSE))</f>
        <v>1</v>
      </c>
      <c r="I21" s="47">
        <f>IF(ISBLANK(B21),1,VLOOKUP(B21,'Elemental data'!$B$2:$D$110,3,FALSE))</f>
        <v>1</v>
      </c>
      <c r="J21" s="47">
        <f t="shared" si="2"/>
        <v>0</v>
      </c>
      <c r="K21" s="46"/>
      <c r="L21" s="46"/>
    </row>
    <row r="22" spans="2:12" s="4" customFormat="1" ht="16">
      <c r="B22" s="37"/>
      <c r="C22" s="42"/>
      <c r="D22" s="39"/>
      <c r="E22" s="40">
        <f t="shared" si="0"/>
        <v>0</v>
      </c>
      <c r="F22" s="41">
        <f t="shared" si="1"/>
        <v>0</v>
      </c>
      <c r="H22" s="30">
        <f>IF(ISBLANK(B22),1,VLOOKUP(B22,'Elemental data'!$B$2:$D$110,2,FALSE))</f>
        <v>1</v>
      </c>
      <c r="I22" s="30">
        <f>IF(ISBLANK(B22),1,VLOOKUP(B22,'Elemental data'!$B$2:$D$110,3,FALSE))</f>
        <v>1</v>
      </c>
      <c r="J22" s="30">
        <f t="shared" si="2"/>
        <v>0</v>
      </c>
      <c r="K22" s="29"/>
      <c r="L22" s="29"/>
    </row>
    <row r="23" spans="2:12" s="4" customFormat="1" ht="16">
      <c r="B23" s="18"/>
      <c r="C23" s="23"/>
      <c r="D23" s="20"/>
      <c r="E23" s="21">
        <f t="shared" si="0"/>
        <v>0</v>
      </c>
      <c r="F23" s="22">
        <f t="shared" si="1"/>
        <v>0</v>
      </c>
      <c r="H23" s="47">
        <f>IF(ISBLANK(B23),1,VLOOKUP(B23,'Elemental data'!$B$2:$D$110,2,FALSE))</f>
        <v>1</v>
      </c>
      <c r="I23" s="47">
        <f>IF(ISBLANK(B23),1,VLOOKUP(B23,'Elemental data'!$B$2:$D$110,3,FALSE))</f>
        <v>1</v>
      </c>
      <c r="J23" s="47">
        <f t="shared" si="2"/>
        <v>0</v>
      </c>
      <c r="K23" s="46"/>
      <c r="L23" s="46"/>
    </row>
    <row r="24" spans="2:12" s="4" customFormat="1" ht="16">
      <c r="B24" s="37"/>
      <c r="C24" s="42"/>
      <c r="D24" s="39"/>
      <c r="E24" s="40">
        <f t="shared" si="0"/>
        <v>0</v>
      </c>
      <c r="F24" s="41">
        <f t="shared" si="1"/>
        <v>0</v>
      </c>
      <c r="H24" s="30">
        <f>IF(ISBLANK(B24),1,VLOOKUP(B24,'Elemental data'!$B$2:$D$110,2,FALSE))</f>
        <v>1</v>
      </c>
      <c r="I24" s="30">
        <f>IF(ISBLANK(B24),1,VLOOKUP(B24,'Elemental data'!$B$2:$D$110,3,FALSE))</f>
        <v>1</v>
      </c>
      <c r="J24" s="30">
        <f t="shared" si="2"/>
        <v>0</v>
      </c>
      <c r="K24" s="29"/>
      <c r="L24" s="29"/>
    </row>
    <row r="25" spans="2:12" s="4" customFormat="1" ht="17" thickBot="1">
      <c r="B25" s="24"/>
      <c r="C25" s="25"/>
      <c r="D25" s="26"/>
      <c r="E25" s="27">
        <f t="shared" si="0"/>
        <v>0</v>
      </c>
      <c r="F25" s="28">
        <f t="shared" si="1"/>
        <v>0</v>
      </c>
      <c r="H25" s="47">
        <f>IF(ISBLANK(B25),1,VLOOKUP(B25,'Elemental data'!$B$2:$D$110,2,FALSE))</f>
        <v>1</v>
      </c>
      <c r="I25" s="47">
        <f>IF(ISBLANK(B25),1,VLOOKUP(B25,'Elemental data'!$B$2:$D$110,3,FALSE))</f>
        <v>1</v>
      </c>
      <c r="J25" s="47">
        <f t="shared" si="2"/>
        <v>0</v>
      </c>
      <c r="K25" s="46"/>
      <c r="L25" s="46"/>
    </row>
    <row r="26" spans="2:12" s="4" customFormat="1" ht="16">
      <c r="B26" s="93" t="s">
        <v>17</v>
      </c>
      <c r="C26" s="43">
        <f>SUM(C12:C25)</f>
        <v>6</v>
      </c>
      <c r="D26" s="44"/>
      <c r="E26" s="45">
        <f>SUM(E12:E25)</f>
        <v>100</v>
      </c>
      <c r="F26" s="45">
        <f>SUM(F12:F25)</f>
        <v>99.999999999999986</v>
      </c>
      <c r="H26" s="29"/>
      <c r="I26" s="29"/>
      <c r="J26" s="29"/>
      <c r="K26" s="29"/>
      <c r="L26" s="29"/>
    </row>
    <row r="28" spans="2:12" ht="16">
      <c r="B28" s="98" t="s">
        <v>22</v>
      </c>
    </row>
    <row r="29" spans="2:12" ht="16">
      <c r="B29" s="96" t="s">
        <v>37</v>
      </c>
    </row>
    <row r="30" spans="2:12" ht="16">
      <c r="B30" s="97" t="s">
        <v>23</v>
      </c>
    </row>
    <row r="31" spans="2:12" ht="16">
      <c r="B31" s="97" t="s">
        <v>38</v>
      </c>
    </row>
    <row r="33" spans="2:14">
      <c r="B33" s="67" t="s">
        <v>29</v>
      </c>
    </row>
    <row r="34" spans="2:14">
      <c r="B34" t="s">
        <v>33</v>
      </c>
    </row>
    <row r="35" spans="2:14">
      <c r="B35" s="106" t="s">
        <v>35</v>
      </c>
      <c r="C35" s="11"/>
      <c r="D35" s="7"/>
      <c r="E35" s="7"/>
      <c r="F35" s="7"/>
      <c r="G35" s="8"/>
      <c r="H35" s="15"/>
      <c r="I35" s="15"/>
      <c r="J35" s="15"/>
      <c r="K35" s="13"/>
      <c r="L35" s="13"/>
      <c r="M35" s="5"/>
      <c r="N35" s="5"/>
    </row>
    <row r="36" spans="2:14">
      <c r="B36" s="10"/>
      <c r="C36" s="11"/>
      <c r="D36" s="7"/>
      <c r="E36" s="7"/>
      <c r="F36" s="7"/>
      <c r="G36" s="8"/>
      <c r="H36" s="15"/>
      <c r="I36" s="15"/>
      <c r="J36" s="15"/>
      <c r="K36" s="13"/>
      <c r="L36" s="13"/>
      <c r="M36" s="5"/>
      <c r="N36" s="5"/>
    </row>
    <row r="37" spans="2:14">
      <c r="B37" s="106" t="s">
        <v>31</v>
      </c>
      <c r="C37" s="11"/>
      <c r="D37" s="7"/>
      <c r="E37" s="7"/>
      <c r="F37" s="7"/>
      <c r="G37" s="8"/>
      <c r="H37" s="15"/>
      <c r="I37" s="15"/>
      <c r="J37" s="15"/>
      <c r="K37" s="13"/>
      <c r="L37" s="13"/>
      <c r="M37" s="5"/>
      <c r="N37" s="5"/>
    </row>
    <row r="38" spans="2:14">
      <c r="B38" s="106" t="s">
        <v>83</v>
      </c>
      <c r="C38" s="11"/>
      <c r="D38" s="7"/>
      <c r="E38" s="7"/>
      <c r="F38" s="7"/>
      <c r="G38" s="8"/>
      <c r="H38" s="15"/>
      <c r="I38" s="15"/>
      <c r="J38" s="15"/>
      <c r="K38" s="13"/>
      <c r="L38" s="13"/>
      <c r="M38" s="5"/>
      <c r="N38" s="5"/>
    </row>
  </sheetData>
  <sheetCalcPr fullCalcOnLoad="1"/>
  <phoneticPr fontId="1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1:N163"/>
  <sheetViews>
    <sheetView workbookViewId="0">
      <selection activeCell="N8" sqref="N8"/>
    </sheetView>
  </sheetViews>
  <sheetFormatPr baseColWidth="10" defaultRowHeight="13"/>
  <cols>
    <col min="1" max="1" width="1.83203125" customWidth="1"/>
    <col min="2" max="2" width="13.1640625" customWidth="1"/>
    <col min="3" max="3" width="12.83203125" customWidth="1"/>
    <col min="4" max="4" width="3.83203125" customWidth="1"/>
    <col min="5" max="6" width="12.83203125" customWidth="1"/>
    <col min="7" max="7" width="3.83203125" customWidth="1"/>
    <col min="8" max="10" width="12.83203125" customWidth="1"/>
    <col min="11" max="12" width="16.83203125" customWidth="1"/>
  </cols>
  <sheetData>
    <row r="1" spans="2:12" ht="18" customHeight="1"/>
    <row r="2" spans="2:12" ht="18" customHeight="1"/>
    <row r="3" spans="2:12" ht="18" customHeight="1"/>
    <row r="4" spans="2:12" ht="18" customHeight="1"/>
    <row r="5" spans="2:12" ht="18" customHeight="1"/>
    <row r="6" spans="2:12" ht="18" customHeight="1"/>
    <row r="7" spans="2:12" ht="18" customHeight="1">
      <c r="E7" t="s">
        <v>34</v>
      </c>
    </row>
    <row r="8" spans="2:12" ht="18" customHeight="1"/>
    <row r="9" spans="2:12" s="31" customFormat="1" ht="29" customHeight="1">
      <c r="B9" s="31" t="s">
        <v>4</v>
      </c>
      <c r="G9" s="56"/>
    </row>
    <row r="10" spans="2:12" s="31" customFormat="1" ht="29" customHeight="1" thickBot="1">
      <c r="B10" s="31" t="s">
        <v>156</v>
      </c>
      <c r="H10" s="13" t="s">
        <v>30</v>
      </c>
    </row>
    <row r="11" spans="2:12" s="55" customFormat="1" ht="14" thickBot="1">
      <c r="B11" s="48" t="s">
        <v>150</v>
      </c>
      <c r="C11" s="61" t="s">
        <v>147</v>
      </c>
      <c r="D11" s="50" t="s">
        <v>148</v>
      </c>
      <c r="E11" s="51" t="s">
        <v>149</v>
      </c>
      <c r="F11" s="62" t="s">
        <v>152</v>
      </c>
      <c r="H11" s="53" t="s">
        <v>151</v>
      </c>
      <c r="I11" s="53" t="s">
        <v>42</v>
      </c>
      <c r="J11" s="53" t="s">
        <v>153</v>
      </c>
      <c r="K11" s="54" t="s">
        <v>154</v>
      </c>
      <c r="L11" s="54" t="s">
        <v>155</v>
      </c>
    </row>
    <row r="12" spans="2:12" s="4" customFormat="1" ht="16">
      <c r="B12" s="63" t="s">
        <v>15</v>
      </c>
      <c r="C12" s="64">
        <v>31</v>
      </c>
      <c r="D12" s="39"/>
      <c r="E12" s="40">
        <f t="shared" ref="E12:E25" si="0">100*(C12/H12)/($K$12)</f>
        <v>16.675026559227895</v>
      </c>
      <c r="F12" s="41">
        <f t="shared" ref="F12:F25" si="1">100*(C12/I12)/($L$12)</f>
        <v>36.861399366752686</v>
      </c>
      <c r="H12" s="30">
        <f>IF(ISBLANK(B12),1,VLOOKUP(B12,'Elemental data'!$B$2:$D$110,2,FALSE))</f>
        <v>138.90549999999999</v>
      </c>
      <c r="I12" s="30">
        <f>IF(ISBLANK(B12),1,VLOOKUP(B12,'Elemental data'!$B$2:$D$110,3,FALSE))</f>
        <v>6.7</v>
      </c>
      <c r="J12" s="30">
        <f t="shared" ref="J12:J25" si="2">IF(ISERROR(H12)," ",C12)</f>
        <v>31</v>
      </c>
      <c r="K12" s="29">
        <f>SUMPRODUCT(C12:C25/H12:H25)</f>
        <v>1.3383685338048443</v>
      </c>
      <c r="L12" s="29">
        <f>SUMPRODUCT(C12:C25/I12:I25)</f>
        <v>12.552061916062291</v>
      </c>
    </row>
    <row r="13" spans="2:12" s="4" customFormat="1" ht="16">
      <c r="B13" s="18" t="s">
        <v>14</v>
      </c>
      <c r="C13" s="23">
        <v>62</v>
      </c>
      <c r="D13" s="20"/>
      <c r="E13" s="57">
        <f t="shared" si="0"/>
        <v>78.918327145581941</v>
      </c>
      <c r="F13" s="58">
        <f t="shared" si="1"/>
        <v>55.499185563425399</v>
      </c>
      <c r="H13" s="47">
        <f>IF(ISBLANK(B13),1,VLOOKUP(B13,'Elemental data'!$B$2:$D$110,2,FALSE))</f>
        <v>58.7</v>
      </c>
      <c r="I13" s="47">
        <f>IF(ISBLANK(B13),1,VLOOKUP(B13,'Elemental data'!$B$2:$D$110,3,FALSE))</f>
        <v>8.9</v>
      </c>
      <c r="J13" s="47">
        <f t="shared" si="2"/>
        <v>62</v>
      </c>
      <c r="K13" s="46"/>
      <c r="L13" s="46"/>
    </row>
    <row r="14" spans="2:12" s="4" customFormat="1" ht="16">
      <c r="B14" s="37" t="s">
        <v>16</v>
      </c>
      <c r="C14" s="42">
        <v>7</v>
      </c>
      <c r="D14" s="39"/>
      <c r="E14" s="65">
        <f t="shared" si="0"/>
        <v>4.4066462951901837</v>
      </c>
      <c r="F14" s="66">
        <f t="shared" si="1"/>
        <v>7.639415069821923</v>
      </c>
      <c r="H14" s="30">
        <f>IF(ISBLANK(B14),1,VLOOKUP(B14,'Elemental data'!$B$2:$D$110,2,FALSE))</f>
        <v>118.69</v>
      </c>
      <c r="I14" s="30">
        <f>IF(ISBLANK(B14),1,VLOOKUP(B14,'Elemental data'!$B$2:$D$110,3,FALSE))</f>
        <v>7.3</v>
      </c>
      <c r="J14" s="30">
        <f t="shared" si="2"/>
        <v>7</v>
      </c>
      <c r="K14" s="29"/>
      <c r="L14" s="29"/>
    </row>
    <row r="15" spans="2:12" s="4" customFormat="1" ht="16">
      <c r="B15" s="18"/>
      <c r="C15" s="23"/>
      <c r="D15" s="20"/>
      <c r="E15" s="57">
        <f t="shared" si="0"/>
        <v>0</v>
      </c>
      <c r="F15" s="58">
        <f t="shared" si="1"/>
        <v>0</v>
      </c>
      <c r="H15" s="47">
        <f>IF(ISBLANK(B15),1,VLOOKUP(B15,'Elemental data'!$B$2:$D$110,2,FALSE))</f>
        <v>1</v>
      </c>
      <c r="I15" s="47">
        <f>IF(ISBLANK(B15),1,VLOOKUP(B15,'Elemental data'!$B$2:$D$110,3,FALSE))</f>
        <v>1</v>
      </c>
      <c r="J15" s="47">
        <f t="shared" si="2"/>
        <v>0</v>
      </c>
      <c r="K15" s="46"/>
      <c r="L15" s="46"/>
    </row>
    <row r="16" spans="2:12" s="4" customFormat="1" ht="16">
      <c r="B16" s="37"/>
      <c r="C16" s="42"/>
      <c r="D16" s="39"/>
      <c r="E16" s="65">
        <f t="shared" si="0"/>
        <v>0</v>
      </c>
      <c r="F16" s="66">
        <f t="shared" si="1"/>
        <v>0</v>
      </c>
      <c r="H16" s="30">
        <f>IF(ISBLANK(B16),1,VLOOKUP(B16,'Elemental data'!$B$2:$D$110,2,FALSE))</f>
        <v>1</v>
      </c>
      <c r="I16" s="30">
        <f>IF(ISBLANK(B16),1,VLOOKUP(B16,'Elemental data'!$B$2:$D$110,3,FALSE))</f>
        <v>1</v>
      </c>
      <c r="J16" s="30">
        <f t="shared" si="2"/>
        <v>0</v>
      </c>
      <c r="K16" s="29"/>
      <c r="L16" s="29"/>
    </row>
    <row r="17" spans="2:14" s="4" customFormat="1" ht="16">
      <c r="B17" s="18"/>
      <c r="C17" s="23"/>
      <c r="D17" s="20"/>
      <c r="E17" s="57">
        <f t="shared" si="0"/>
        <v>0</v>
      </c>
      <c r="F17" s="58">
        <f t="shared" si="1"/>
        <v>0</v>
      </c>
      <c r="H17" s="47">
        <f>IF(ISBLANK(B17),1,VLOOKUP(B17,'Elemental data'!$B$2:$D$110,2,FALSE))</f>
        <v>1</v>
      </c>
      <c r="I17" s="47">
        <f>IF(ISBLANK(B17),1,VLOOKUP(B17,'Elemental data'!$B$2:$D$110,3,FALSE))</f>
        <v>1</v>
      </c>
      <c r="J17" s="47">
        <f t="shared" si="2"/>
        <v>0</v>
      </c>
      <c r="K17" s="46"/>
      <c r="L17" s="46"/>
    </row>
    <row r="18" spans="2:14" s="4" customFormat="1" ht="16">
      <c r="B18" s="37"/>
      <c r="C18" s="42"/>
      <c r="D18" s="39"/>
      <c r="E18" s="65">
        <f t="shared" si="0"/>
        <v>0</v>
      </c>
      <c r="F18" s="66">
        <f t="shared" si="1"/>
        <v>0</v>
      </c>
      <c r="H18" s="30">
        <f>IF(ISBLANK(B18),1,VLOOKUP(B18,'Elemental data'!$B$2:$D$110,2,FALSE))</f>
        <v>1</v>
      </c>
      <c r="I18" s="30">
        <f>IF(ISBLANK(B18),1,VLOOKUP(B18,'Elemental data'!$B$2:$D$110,3,FALSE))</f>
        <v>1</v>
      </c>
      <c r="J18" s="30">
        <f t="shared" si="2"/>
        <v>0</v>
      </c>
      <c r="K18" s="29"/>
      <c r="L18" s="29"/>
    </row>
    <row r="19" spans="2:14" s="4" customFormat="1" ht="16">
      <c r="B19" s="18"/>
      <c r="C19" s="23"/>
      <c r="D19" s="20"/>
      <c r="E19" s="57">
        <f t="shared" si="0"/>
        <v>0</v>
      </c>
      <c r="F19" s="58">
        <f t="shared" si="1"/>
        <v>0</v>
      </c>
      <c r="H19" s="47">
        <f>IF(ISBLANK(B19),1,VLOOKUP(B19,'Elemental data'!$B$2:$D$110,2,FALSE))</f>
        <v>1</v>
      </c>
      <c r="I19" s="47">
        <f>IF(ISBLANK(B19),1,VLOOKUP(B19,'Elemental data'!$B$2:$D$110,3,FALSE))</f>
        <v>1</v>
      </c>
      <c r="J19" s="47">
        <f t="shared" si="2"/>
        <v>0</v>
      </c>
      <c r="K19" s="46"/>
      <c r="L19" s="46"/>
    </row>
    <row r="20" spans="2:14" s="4" customFormat="1" ht="16">
      <c r="B20" s="37"/>
      <c r="C20" s="42"/>
      <c r="D20" s="39"/>
      <c r="E20" s="65">
        <f t="shared" si="0"/>
        <v>0</v>
      </c>
      <c r="F20" s="66">
        <f t="shared" si="1"/>
        <v>0</v>
      </c>
      <c r="H20" s="30">
        <f>IF(ISBLANK(B20),1,VLOOKUP(B20,'Elemental data'!$B$2:$D$110,2,FALSE))</f>
        <v>1</v>
      </c>
      <c r="I20" s="30">
        <f>IF(ISBLANK(B20),1,VLOOKUP(B20,'Elemental data'!$B$2:$D$110,3,FALSE))</f>
        <v>1</v>
      </c>
      <c r="J20" s="30">
        <f t="shared" si="2"/>
        <v>0</v>
      </c>
      <c r="K20" s="29"/>
      <c r="L20" s="29"/>
    </row>
    <row r="21" spans="2:14" s="4" customFormat="1" ht="16">
      <c r="B21" s="18"/>
      <c r="C21" s="23"/>
      <c r="D21" s="20"/>
      <c r="E21" s="57">
        <f t="shared" si="0"/>
        <v>0</v>
      </c>
      <c r="F21" s="58">
        <f t="shared" si="1"/>
        <v>0</v>
      </c>
      <c r="H21" s="47">
        <f>IF(ISBLANK(B21),1,VLOOKUP(B21,'Elemental data'!$B$2:$D$110,2,FALSE))</f>
        <v>1</v>
      </c>
      <c r="I21" s="47">
        <f>IF(ISBLANK(B21),1,VLOOKUP(B21,'Elemental data'!$B$2:$D$110,3,FALSE))</f>
        <v>1</v>
      </c>
      <c r="J21" s="47">
        <f t="shared" si="2"/>
        <v>0</v>
      </c>
      <c r="K21" s="46"/>
      <c r="L21" s="46"/>
    </row>
    <row r="22" spans="2:14" s="4" customFormat="1" ht="16">
      <c r="B22" s="37"/>
      <c r="C22" s="42"/>
      <c r="D22" s="39"/>
      <c r="E22" s="65">
        <f t="shared" si="0"/>
        <v>0</v>
      </c>
      <c r="F22" s="66">
        <f t="shared" si="1"/>
        <v>0</v>
      </c>
      <c r="H22" s="30">
        <f>IF(ISBLANK(B22),1,VLOOKUP(B22,'Elemental data'!$B$2:$D$110,2,FALSE))</f>
        <v>1</v>
      </c>
      <c r="I22" s="30">
        <f>IF(ISBLANK(B22),1,VLOOKUP(B22,'Elemental data'!$B$2:$D$110,3,FALSE))</f>
        <v>1</v>
      </c>
      <c r="J22" s="30">
        <f t="shared" si="2"/>
        <v>0</v>
      </c>
      <c r="K22" s="29"/>
      <c r="L22" s="29"/>
    </row>
    <row r="23" spans="2:14" s="4" customFormat="1" ht="16">
      <c r="B23" s="18"/>
      <c r="C23" s="23"/>
      <c r="D23" s="20"/>
      <c r="E23" s="57">
        <f t="shared" si="0"/>
        <v>0</v>
      </c>
      <c r="F23" s="58">
        <f t="shared" si="1"/>
        <v>0</v>
      </c>
      <c r="H23" s="47">
        <f>IF(ISBLANK(B23),1,VLOOKUP(B23,'Elemental data'!$B$2:$D$110,2,FALSE))</f>
        <v>1</v>
      </c>
      <c r="I23" s="47">
        <f>IF(ISBLANK(B23),1,VLOOKUP(B23,'Elemental data'!$B$2:$D$110,3,FALSE))</f>
        <v>1</v>
      </c>
      <c r="J23" s="47">
        <f t="shared" si="2"/>
        <v>0</v>
      </c>
      <c r="K23" s="46"/>
      <c r="L23" s="46"/>
    </row>
    <row r="24" spans="2:14" s="4" customFormat="1" ht="16">
      <c r="B24" s="37"/>
      <c r="C24" s="42"/>
      <c r="D24" s="39"/>
      <c r="E24" s="65">
        <f t="shared" si="0"/>
        <v>0</v>
      </c>
      <c r="F24" s="66">
        <f t="shared" si="1"/>
        <v>0</v>
      </c>
      <c r="H24" s="30">
        <f>IF(ISBLANK(B24),1,VLOOKUP(B24,'Elemental data'!$B$2:$D$110,2,FALSE))</f>
        <v>1</v>
      </c>
      <c r="I24" s="30">
        <f>IF(ISBLANK(B24),1,VLOOKUP(B24,'Elemental data'!$B$2:$D$110,3,FALSE))</f>
        <v>1</v>
      </c>
      <c r="J24" s="30">
        <f t="shared" si="2"/>
        <v>0</v>
      </c>
      <c r="K24" s="29"/>
      <c r="L24" s="29"/>
    </row>
    <row r="25" spans="2:14" s="4" customFormat="1" ht="17" thickBot="1">
      <c r="B25" s="24"/>
      <c r="C25" s="25"/>
      <c r="D25" s="26"/>
      <c r="E25" s="59">
        <f t="shared" si="0"/>
        <v>0</v>
      </c>
      <c r="F25" s="60">
        <f t="shared" si="1"/>
        <v>0</v>
      </c>
      <c r="H25" s="47">
        <f>IF(ISBLANK(B25),1,VLOOKUP(B25,'Elemental data'!$B$2:$D$110,2,FALSE))</f>
        <v>1</v>
      </c>
      <c r="I25" s="47">
        <f>IF(ISBLANK(B25),1,VLOOKUP(B25,'Elemental data'!$B$2:$D$110,3,FALSE))</f>
        <v>1</v>
      </c>
      <c r="J25" s="47">
        <f t="shared" si="2"/>
        <v>0</v>
      </c>
      <c r="K25" s="46"/>
      <c r="L25" s="46"/>
    </row>
    <row r="26" spans="2:14" s="4" customFormat="1" ht="16">
      <c r="B26" s="93" t="s">
        <v>17</v>
      </c>
      <c r="C26" s="43">
        <f>SUM(C12:C25)</f>
        <v>100</v>
      </c>
      <c r="D26" s="44"/>
      <c r="E26" s="45">
        <f>SUM(E12:E25)</f>
        <v>100.00000000000001</v>
      </c>
      <c r="F26" s="45">
        <f>SUM(F12:F25)</f>
        <v>100</v>
      </c>
      <c r="H26" s="29"/>
      <c r="I26" s="29"/>
      <c r="J26" s="29"/>
      <c r="K26" s="29"/>
      <c r="L26" s="29"/>
    </row>
    <row r="27" spans="2:14">
      <c r="C27" s="3"/>
      <c r="H27" s="13"/>
      <c r="I27" s="13"/>
      <c r="J27" s="13"/>
      <c r="K27" s="13"/>
      <c r="L27" s="13"/>
      <c r="M27" s="5"/>
      <c r="N27" s="5"/>
    </row>
    <row r="28" spans="2:14" ht="16">
      <c r="B28" s="98" t="s">
        <v>22</v>
      </c>
      <c r="C28" s="7"/>
      <c r="D28" s="8"/>
      <c r="E28" s="8"/>
      <c r="F28" s="8"/>
      <c r="G28" s="8"/>
      <c r="I28" s="13"/>
      <c r="J28" s="13"/>
      <c r="K28" s="13"/>
      <c r="L28" s="13"/>
      <c r="M28" s="5"/>
      <c r="N28" s="5"/>
    </row>
    <row r="29" spans="2:14" ht="16">
      <c r="B29" s="96" t="s">
        <v>37</v>
      </c>
      <c r="C29" s="7"/>
      <c r="D29" s="9"/>
      <c r="E29" s="9"/>
      <c r="F29" s="9"/>
      <c r="G29" s="8"/>
      <c r="H29" s="14"/>
      <c r="I29" s="14"/>
      <c r="J29" s="14"/>
      <c r="K29" s="13"/>
      <c r="L29" s="13"/>
      <c r="M29" s="5"/>
      <c r="N29" s="5"/>
    </row>
    <row r="30" spans="2:14" ht="16">
      <c r="B30" s="97" t="s">
        <v>23</v>
      </c>
      <c r="C30" s="11"/>
      <c r="D30" s="7"/>
      <c r="E30" s="7"/>
      <c r="F30" s="7"/>
      <c r="G30" s="8"/>
      <c r="H30" s="15"/>
      <c r="I30" s="15"/>
      <c r="J30" s="15"/>
      <c r="K30" s="13"/>
      <c r="L30" s="13"/>
      <c r="M30" s="5"/>
      <c r="N30" s="5"/>
    </row>
    <row r="31" spans="2:14" ht="16">
      <c r="B31" s="97" t="s">
        <v>38</v>
      </c>
      <c r="C31" s="11"/>
      <c r="D31" s="7"/>
      <c r="E31" s="7"/>
      <c r="F31" s="7"/>
      <c r="G31" s="8"/>
      <c r="H31" s="15"/>
      <c r="I31" s="15"/>
      <c r="J31" s="15"/>
      <c r="K31" s="13"/>
      <c r="L31" s="13"/>
      <c r="M31" s="5"/>
      <c r="N31" s="5"/>
    </row>
    <row r="32" spans="2:14">
      <c r="B32" s="10"/>
      <c r="C32" s="11"/>
      <c r="D32" s="7"/>
      <c r="E32" s="7"/>
      <c r="F32" s="7"/>
      <c r="G32" s="8"/>
      <c r="H32" s="15"/>
      <c r="I32" s="15"/>
      <c r="J32" s="15"/>
      <c r="K32" s="13"/>
      <c r="L32" s="13"/>
      <c r="M32" s="5"/>
      <c r="N32" s="5"/>
    </row>
    <row r="33" spans="2:14">
      <c r="B33" s="67" t="s">
        <v>29</v>
      </c>
    </row>
    <row r="34" spans="2:14">
      <c r="B34" t="s">
        <v>33</v>
      </c>
    </row>
    <row r="35" spans="2:14">
      <c r="B35" s="106" t="s">
        <v>35</v>
      </c>
      <c r="C35" s="11"/>
      <c r="D35" s="7"/>
      <c r="E35" s="7"/>
      <c r="F35" s="7"/>
      <c r="G35" s="8"/>
      <c r="H35" s="15"/>
      <c r="I35" s="15"/>
      <c r="J35" s="15"/>
      <c r="K35" s="13"/>
      <c r="L35" s="13"/>
      <c r="M35" s="5"/>
      <c r="N35" s="5"/>
    </row>
    <row r="36" spans="2:14">
      <c r="B36" s="10"/>
      <c r="C36" s="11"/>
      <c r="D36" s="7"/>
      <c r="E36" s="7"/>
      <c r="F36" s="7"/>
      <c r="G36" s="8"/>
      <c r="H36" s="15"/>
      <c r="I36" s="15"/>
      <c r="J36" s="15"/>
      <c r="K36" s="13"/>
      <c r="L36" s="13"/>
      <c r="M36" s="5"/>
      <c r="N36" s="5"/>
    </row>
    <row r="37" spans="2:14">
      <c r="B37" s="106" t="s">
        <v>31</v>
      </c>
      <c r="C37" s="11"/>
      <c r="D37" s="7"/>
      <c r="E37" s="7"/>
      <c r="F37" s="7"/>
      <c r="G37" s="8"/>
      <c r="H37" s="15"/>
      <c r="I37" s="15"/>
      <c r="J37" s="15"/>
      <c r="K37" s="13"/>
      <c r="L37" s="13"/>
      <c r="M37" s="5"/>
      <c r="N37" s="5"/>
    </row>
    <row r="38" spans="2:14">
      <c r="B38" s="106" t="s">
        <v>83</v>
      </c>
      <c r="C38" s="11"/>
      <c r="D38" s="7"/>
      <c r="E38" s="7"/>
      <c r="F38" s="7"/>
      <c r="G38" s="8"/>
      <c r="H38" s="15"/>
      <c r="I38" s="15"/>
      <c r="J38" s="15"/>
      <c r="K38" s="13"/>
      <c r="L38" s="13"/>
      <c r="M38" s="5"/>
      <c r="N38" s="5"/>
    </row>
    <row r="39" spans="2:14">
      <c r="B39" s="10"/>
      <c r="C39" s="11"/>
      <c r="D39" s="7"/>
      <c r="E39" s="7"/>
      <c r="F39" s="7"/>
      <c r="G39" s="8"/>
      <c r="H39" s="15"/>
      <c r="I39" s="15"/>
      <c r="J39" s="15"/>
      <c r="K39" s="13"/>
      <c r="L39" s="13"/>
      <c r="M39" s="5"/>
      <c r="N39" s="5"/>
    </row>
    <row r="40" spans="2:14">
      <c r="B40" s="10"/>
      <c r="C40" s="11"/>
      <c r="D40" s="7"/>
      <c r="E40" s="7"/>
      <c r="F40" s="7"/>
      <c r="G40" s="8"/>
      <c r="H40" s="15"/>
      <c r="I40" s="15"/>
      <c r="J40" s="15"/>
      <c r="K40" s="13"/>
      <c r="L40" s="13"/>
      <c r="M40" s="5"/>
      <c r="N40" s="5"/>
    </row>
    <row r="41" spans="2:14">
      <c r="B41" s="10"/>
      <c r="C41" s="11"/>
      <c r="D41" s="7"/>
      <c r="E41" s="7"/>
      <c r="F41" s="7"/>
      <c r="G41" s="8"/>
      <c r="H41" s="15"/>
      <c r="I41" s="15"/>
      <c r="J41" s="15"/>
      <c r="K41" s="13"/>
      <c r="L41" s="13"/>
      <c r="M41" s="5"/>
      <c r="N41" s="5"/>
    </row>
    <row r="42" spans="2:14">
      <c r="B42" s="8"/>
      <c r="C42" s="7"/>
      <c r="D42" s="8"/>
      <c r="E42" s="12"/>
      <c r="F42" s="12"/>
      <c r="G42" s="8"/>
      <c r="H42" s="13"/>
      <c r="I42" s="13"/>
      <c r="J42" s="13"/>
      <c r="K42" s="13"/>
      <c r="L42" s="13"/>
      <c r="M42" s="5"/>
      <c r="N42" s="5"/>
    </row>
    <row r="43" spans="2:14">
      <c r="B43" s="8"/>
      <c r="C43" s="7"/>
      <c r="D43" s="8"/>
      <c r="E43" s="8"/>
      <c r="F43" s="8"/>
      <c r="G43" s="8"/>
      <c r="H43" s="13"/>
      <c r="I43" s="13"/>
      <c r="J43" s="13"/>
      <c r="K43" s="13"/>
      <c r="L43" s="13"/>
      <c r="M43" s="5"/>
      <c r="N43" s="5"/>
    </row>
    <row r="44" spans="2:14" ht="16">
      <c r="B44" s="6"/>
      <c r="C44" s="7"/>
      <c r="D44" s="8"/>
      <c r="E44" s="8"/>
      <c r="F44" s="8"/>
      <c r="G44" s="8"/>
      <c r="H44" s="13"/>
      <c r="I44" s="13"/>
      <c r="J44" s="13"/>
      <c r="K44" s="13"/>
      <c r="L44" s="13"/>
      <c r="M44" s="5"/>
      <c r="N44" s="5"/>
    </row>
    <row r="45" spans="2:14">
      <c r="B45" s="9"/>
      <c r="C45" s="7"/>
      <c r="D45" s="9"/>
      <c r="E45" s="9"/>
      <c r="F45" s="9"/>
      <c r="G45" s="8"/>
      <c r="H45" s="14"/>
      <c r="I45" s="14"/>
      <c r="J45" s="14"/>
      <c r="K45" s="13"/>
      <c r="L45" s="13"/>
      <c r="M45" s="5"/>
      <c r="N45" s="5"/>
    </row>
    <row r="46" spans="2:14">
      <c r="B46" s="10"/>
      <c r="C46" s="11"/>
      <c r="D46" s="7"/>
      <c r="E46" s="7"/>
      <c r="F46" s="7"/>
      <c r="G46" s="8"/>
      <c r="H46" s="15"/>
      <c r="I46" s="15"/>
      <c r="J46" s="15"/>
      <c r="K46" s="13"/>
      <c r="L46" s="13"/>
      <c r="M46" s="5"/>
      <c r="N46" s="5"/>
    </row>
    <row r="47" spans="2:14">
      <c r="B47" s="10"/>
      <c r="C47" s="11"/>
      <c r="D47" s="7"/>
      <c r="E47" s="7"/>
      <c r="F47" s="7"/>
      <c r="G47" s="8"/>
      <c r="H47" s="15"/>
      <c r="I47" s="15"/>
      <c r="J47" s="15"/>
      <c r="K47" s="13"/>
      <c r="L47" s="13"/>
      <c r="M47" s="5"/>
      <c r="N47" s="5"/>
    </row>
    <row r="48" spans="2:14">
      <c r="B48" s="10"/>
      <c r="C48" s="11"/>
      <c r="D48" s="7"/>
      <c r="E48" s="7"/>
      <c r="F48" s="7"/>
      <c r="G48" s="8"/>
      <c r="H48" s="15"/>
      <c r="I48" s="15"/>
      <c r="J48" s="15"/>
      <c r="K48" s="13"/>
      <c r="L48" s="13"/>
      <c r="M48" s="5"/>
      <c r="N48" s="5"/>
    </row>
    <row r="49" spans="2:14">
      <c r="B49" s="10"/>
      <c r="C49" s="11"/>
      <c r="D49" s="7"/>
      <c r="E49" s="7"/>
      <c r="F49" s="7"/>
      <c r="G49" s="8"/>
      <c r="H49" s="15"/>
      <c r="I49" s="15"/>
      <c r="J49" s="15"/>
      <c r="K49" s="13"/>
      <c r="L49" s="13"/>
      <c r="M49" s="5"/>
      <c r="N49" s="5"/>
    </row>
    <row r="50" spans="2:14">
      <c r="B50" s="10"/>
      <c r="C50" s="11"/>
      <c r="D50" s="7"/>
      <c r="E50" s="7"/>
      <c r="F50" s="7"/>
      <c r="G50" s="8"/>
      <c r="H50" s="15"/>
      <c r="I50" s="15"/>
      <c r="J50" s="15"/>
      <c r="K50" s="13"/>
      <c r="L50" s="13"/>
      <c r="M50" s="5"/>
      <c r="N50" s="5"/>
    </row>
    <row r="51" spans="2:14">
      <c r="B51" s="10"/>
      <c r="C51" s="11"/>
      <c r="D51" s="7"/>
      <c r="E51" s="7"/>
      <c r="F51" s="7"/>
      <c r="G51" s="8"/>
      <c r="H51" s="15"/>
      <c r="I51" s="15"/>
      <c r="J51" s="15"/>
      <c r="K51" s="13"/>
      <c r="L51" s="13"/>
      <c r="M51" s="5"/>
      <c r="N51" s="5"/>
    </row>
    <row r="52" spans="2:14">
      <c r="B52" s="10"/>
      <c r="C52" s="11"/>
      <c r="D52" s="7"/>
      <c r="E52" s="7"/>
      <c r="F52" s="7"/>
      <c r="G52" s="8"/>
      <c r="H52" s="15"/>
      <c r="I52" s="15"/>
      <c r="J52" s="15"/>
      <c r="K52" s="13"/>
      <c r="L52" s="13"/>
      <c r="M52" s="5"/>
      <c r="N52" s="5"/>
    </row>
    <row r="53" spans="2:14">
      <c r="B53" s="10"/>
      <c r="C53" s="11"/>
      <c r="D53" s="7"/>
      <c r="E53" s="7"/>
      <c r="F53" s="7"/>
      <c r="G53" s="8"/>
      <c r="H53" s="15"/>
      <c r="I53" s="15"/>
      <c r="J53" s="15"/>
      <c r="K53" s="13"/>
      <c r="L53" s="13"/>
      <c r="M53" s="5"/>
      <c r="N53" s="5"/>
    </row>
    <row r="54" spans="2:14">
      <c r="B54" s="10"/>
      <c r="C54" s="11"/>
      <c r="D54" s="7"/>
      <c r="E54" s="7"/>
      <c r="F54" s="7"/>
      <c r="G54" s="8"/>
      <c r="H54" s="15"/>
      <c r="I54" s="15"/>
      <c r="J54" s="15"/>
      <c r="K54" s="13"/>
      <c r="L54" s="13"/>
      <c r="M54" s="5"/>
      <c r="N54" s="5"/>
    </row>
    <row r="55" spans="2:14">
      <c r="B55" s="10"/>
      <c r="C55" s="11"/>
      <c r="D55" s="7"/>
      <c r="E55" s="7"/>
      <c r="F55" s="7"/>
      <c r="G55" s="8"/>
      <c r="H55" s="15"/>
      <c r="I55" s="15"/>
      <c r="J55" s="15"/>
      <c r="K55" s="13"/>
      <c r="L55" s="13"/>
      <c r="M55" s="5"/>
      <c r="N55" s="5"/>
    </row>
    <row r="56" spans="2:14">
      <c r="B56" s="10"/>
      <c r="C56" s="11"/>
      <c r="D56" s="7"/>
      <c r="E56" s="7"/>
      <c r="F56" s="7"/>
      <c r="G56" s="8"/>
      <c r="H56" s="15"/>
      <c r="I56" s="15"/>
      <c r="J56" s="15"/>
      <c r="K56" s="13"/>
      <c r="L56" s="13"/>
      <c r="M56" s="5"/>
      <c r="N56" s="5"/>
    </row>
    <row r="57" spans="2:14">
      <c r="B57" s="10"/>
      <c r="C57" s="11"/>
      <c r="D57" s="7"/>
      <c r="E57" s="7"/>
      <c r="F57" s="7"/>
      <c r="G57" s="8"/>
      <c r="H57" s="15"/>
      <c r="I57" s="15"/>
      <c r="J57" s="15"/>
      <c r="K57" s="13"/>
      <c r="L57" s="13"/>
      <c r="M57" s="5"/>
      <c r="N57" s="5"/>
    </row>
    <row r="58" spans="2:14">
      <c r="B58" s="10"/>
      <c r="C58" s="11"/>
      <c r="D58" s="7"/>
      <c r="E58" s="7"/>
      <c r="F58" s="7"/>
      <c r="G58" s="8"/>
      <c r="H58" s="15"/>
      <c r="I58" s="15"/>
      <c r="J58" s="15"/>
      <c r="K58" s="13"/>
      <c r="L58" s="13"/>
      <c r="M58" s="5"/>
      <c r="N58" s="5"/>
    </row>
    <row r="59" spans="2:14">
      <c r="B59" s="10"/>
      <c r="C59" s="11"/>
      <c r="D59" s="7"/>
      <c r="E59" s="7"/>
      <c r="F59" s="7"/>
      <c r="G59" s="8"/>
      <c r="H59" s="15"/>
      <c r="I59" s="15"/>
      <c r="J59" s="15"/>
      <c r="K59" s="13"/>
      <c r="L59" s="13"/>
      <c r="M59" s="5"/>
      <c r="N59" s="5"/>
    </row>
    <row r="60" spans="2:14">
      <c r="B60" s="8"/>
      <c r="C60" s="7"/>
      <c r="D60" s="8"/>
      <c r="E60" s="12"/>
      <c r="F60" s="12"/>
      <c r="G60" s="8"/>
      <c r="H60" s="13"/>
      <c r="I60" s="13"/>
      <c r="J60" s="13"/>
      <c r="K60" s="13"/>
      <c r="L60" s="13"/>
      <c r="M60" s="5"/>
      <c r="N60" s="5"/>
    </row>
    <row r="61" spans="2:14">
      <c r="C61" s="1"/>
      <c r="G61" s="5"/>
      <c r="H61" s="5"/>
      <c r="I61" s="5"/>
      <c r="J61" s="5"/>
      <c r="K61" s="5"/>
      <c r="L61" s="5"/>
      <c r="M61" s="5"/>
      <c r="N61" s="5"/>
    </row>
    <row r="62" spans="2:14">
      <c r="G62" s="5"/>
      <c r="H62" s="5"/>
      <c r="I62" s="5"/>
      <c r="J62" s="5"/>
      <c r="K62" s="5"/>
      <c r="L62" s="5"/>
      <c r="M62" s="5"/>
      <c r="N62" s="5"/>
    </row>
    <row r="63" spans="2:14">
      <c r="G63" s="5"/>
      <c r="H63" s="5"/>
      <c r="I63" s="5"/>
      <c r="J63" s="5"/>
      <c r="K63" s="5"/>
      <c r="L63" s="5"/>
      <c r="M63" s="5"/>
      <c r="N63" s="5"/>
    </row>
    <row r="64" spans="2:14">
      <c r="G64" s="5"/>
      <c r="H64" s="5"/>
      <c r="I64" s="5"/>
      <c r="J64" s="5"/>
      <c r="K64" s="5"/>
      <c r="L64" s="5"/>
      <c r="M64" s="5"/>
      <c r="N64" s="5"/>
    </row>
    <row r="65" spans="7:14">
      <c r="G65" s="5"/>
      <c r="H65" s="5"/>
      <c r="I65" s="5"/>
      <c r="J65" s="5"/>
      <c r="K65" s="5"/>
      <c r="L65" s="5"/>
      <c r="M65" s="5"/>
      <c r="N65" s="5"/>
    </row>
    <row r="66" spans="7:14">
      <c r="G66" s="5"/>
      <c r="H66" s="5"/>
      <c r="I66" s="5"/>
      <c r="J66" s="5"/>
      <c r="K66" s="5"/>
      <c r="L66" s="5"/>
      <c r="M66" s="5"/>
      <c r="N66" s="5"/>
    </row>
    <row r="67" spans="7:14">
      <c r="G67" s="5"/>
      <c r="H67" s="5"/>
      <c r="I67" s="5"/>
      <c r="J67" s="5"/>
      <c r="K67" s="5"/>
      <c r="L67" s="5"/>
      <c r="M67" s="5"/>
      <c r="N67" s="5"/>
    </row>
    <row r="68" spans="7:14">
      <c r="G68" s="5"/>
      <c r="H68" s="5"/>
      <c r="I68" s="5"/>
      <c r="J68" s="5"/>
      <c r="K68" s="5"/>
      <c r="L68" s="5"/>
      <c r="M68" s="5"/>
      <c r="N68" s="5"/>
    </row>
    <row r="69" spans="7:14">
      <c r="H69" s="5"/>
      <c r="I69" s="5"/>
      <c r="J69" s="5"/>
      <c r="K69" s="5"/>
      <c r="L69" s="5"/>
      <c r="M69" s="5"/>
      <c r="N69" s="5"/>
    </row>
    <row r="70" spans="7:14">
      <c r="H70" s="5"/>
      <c r="I70" s="5"/>
      <c r="J70" s="5"/>
      <c r="K70" s="5"/>
      <c r="L70" s="5"/>
      <c r="M70" s="5"/>
      <c r="N70" s="5"/>
    </row>
    <row r="71" spans="7:14">
      <c r="H71" s="5"/>
      <c r="I71" s="5"/>
      <c r="J71" s="5"/>
      <c r="K71" s="5"/>
      <c r="L71" s="5"/>
      <c r="M71" s="5"/>
      <c r="N71" s="5"/>
    </row>
    <row r="72" spans="7:14">
      <c r="H72" s="5"/>
      <c r="I72" s="5"/>
      <c r="J72" s="5"/>
      <c r="K72" s="5"/>
      <c r="L72" s="5"/>
      <c r="M72" s="5"/>
      <c r="N72" s="5"/>
    </row>
    <row r="73" spans="7:14">
      <c r="H73" s="5"/>
      <c r="I73" s="5"/>
      <c r="J73" s="5"/>
      <c r="K73" s="5"/>
      <c r="L73" s="5"/>
      <c r="M73" s="5"/>
      <c r="N73" s="5"/>
    </row>
    <row r="74" spans="7:14">
      <c r="H74" s="5"/>
      <c r="I74" s="5"/>
      <c r="J74" s="5"/>
      <c r="K74" s="5"/>
      <c r="L74" s="5"/>
      <c r="M74" s="5"/>
      <c r="N74" s="5"/>
    </row>
    <row r="75" spans="7:14">
      <c r="H75" s="5"/>
      <c r="I75" s="5"/>
      <c r="J75" s="5"/>
      <c r="K75" s="5"/>
      <c r="L75" s="5"/>
      <c r="M75" s="5"/>
      <c r="N75" s="5"/>
    </row>
    <row r="76" spans="7:14">
      <c r="H76" s="5"/>
      <c r="I76" s="5"/>
      <c r="J76" s="5"/>
      <c r="K76" s="5"/>
      <c r="L76" s="5"/>
      <c r="M76" s="5"/>
      <c r="N76" s="5"/>
    </row>
    <row r="77" spans="7:14">
      <c r="H77" s="5"/>
      <c r="I77" s="5"/>
      <c r="J77" s="5"/>
      <c r="K77" s="5"/>
      <c r="L77" s="5"/>
      <c r="M77" s="5"/>
      <c r="N77" s="5"/>
    </row>
    <row r="78" spans="7:14">
      <c r="H78" s="5"/>
      <c r="I78" s="5"/>
      <c r="J78" s="5"/>
      <c r="K78" s="5"/>
      <c r="L78" s="5"/>
      <c r="M78" s="5"/>
      <c r="N78" s="5"/>
    </row>
    <row r="79" spans="7:14">
      <c r="H79" s="5"/>
      <c r="I79" s="5"/>
      <c r="J79" s="5"/>
      <c r="K79" s="5"/>
      <c r="L79" s="5"/>
      <c r="M79" s="5"/>
      <c r="N79" s="5"/>
    </row>
    <row r="80" spans="7:14">
      <c r="H80" s="5"/>
      <c r="I80" s="5"/>
      <c r="J80" s="5"/>
      <c r="K80" s="5"/>
      <c r="L80" s="5"/>
      <c r="M80" s="5"/>
      <c r="N80" s="5"/>
    </row>
    <row r="81" spans="8:14">
      <c r="H81" s="5"/>
      <c r="I81" s="5"/>
      <c r="J81" s="5"/>
      <c r="K81" s="5"/>
      <c r="L81" s="5"/>
      <c r="M81" s="5"/>
      <c r="N81" s="5"/>
    </row>
    <row r="82" spans="8:14">
      <c r="H82" s="5"/>
      <c r="I82" s="5"/>
      <c r="J82" s="5"/>
      <c r="K82" s="5"/>
      <c r="L82" s="5"/>
      <c r="M82" s="5"/>
      <c r="N82" s="5"/>
    </row>
    <row r="83" spans="8:14">
      <c r="H83" s="5"/>
      <c r="I83" s="5"/>
      <c r="J83" s="5"/>
      <c r="K83" s="5"/>
      <c r="L83" s="5"/>
      <c r="M83" s="5"/>
      <c r="N83" s="5"/>
    </row>
    <row r="84" spans="8:14">
      <c r="H84" s="5"/>
      <c r="I84" s="5"/>
      <c r="J84" s="5"/>
      <c r="K84" s="5"/>
      <c r="L84" s="5"/>
      <c r="M84" s="5"/>
      <c r="N84" s="5"/>
    </row>
    <row r="85" spans="8:14">
      <c r="H85" s="5"/>
      <c r="I85" s="5"/>
      <c r="J85" s="5"/>
      <c r="K85" s="5"/>
      <c r="L85" s="5"/>
      <c r="M85" s="5"/>
      <c r="N85" s="5"/>
    </row>
    <row r="86" spans="8:14">
      <c r="H86" s="5"/>
      <c r="I86" s="5"/>
      <c r="J86" s="5"/>
      <c r="K86" s="5"/>
      <c r="L86" s="5"/>
      <c r="M86" s="5"/>
      <c r="N86" s="5"/>
    </row>
    <row r="87" spans="8:14">
      <c r="H87" s="5"/>
      <c r="I87" s="5"/>
      <c r="J87" s="5"/>
      <c r="K87" s="5"/>
      <c r="L87" s="5"/>
      <c r="M87" s="5"/>
      <c r="N87" s="5"/>
    </row>
    <row r="88" spans="8:14">
      <c r="H88" s="5"/>
      <c r="I88" s="5"/>
      <c r="J88" s="5"/>
      <c r="K88" s="5"/>
      <c r="L88" s="5"/>
      <c r="M88" s="5"/>
      <c r="N88" s="5"/>
    </row>
    <row r="89" spans="8:14">
      <c r="H89" s="5"/>
      <c r="I89" s="5"/>
      <c r="J89" s="5"/>
      <c r="K89" s="5"/>
      <c r="L89" s="5"/>
      <c r="M89" s="5"/>
      <c r="N89" s="5"/>
    </row>
    <row r="90" spans="8:14">
      <c r="H90" s="5"/>
      <c r="I90" s="5"/>
      <c r="J90" s="5"/>
      <c r="K90" s="5"/>
      <c r="L90" s="5"/>
      <c r="M90" s="5"/>
      <c r="N90" s="5"/>
    </row>
    <row r="91" spans="8:14">
      <c r="H91" s="5"/>
      <c r="I91" s="5"/>
      <c r="J91" s="5"/>
      <c r="K91" s="5"/>
      <c r="L91" s="5"/>
      <c r="M91" s="5"/>
      <c r="N91" s="5"/>
    </row>
    <row r="92" spans="8:14">
      <c r="H92" s="5"/>
      <c r="I92" s="5"/>
      <c r="J92" s="5"/>
      <c r="K92" s="5"/>
      <c r="L92" s="5"/>
      <c r="M92" s="5"/>
      <c r="N92" s="5"/>
    </row>
    <row r="93" spans="8:14">
      <c r="H93" s="5"/>
      <c r="I93" s="5"/>
      <c r="J93" s="5"/>
      <c r="K93" s="5"/>
      <c r="L93" s="5"/>
      <c r="M93" s="5"/>
      <c r="N93" s="5"/>
    </row>
    <row r="94" spans="8:14">
      <c r="H94" s="5"/>
      <c r="I94" s="5"/>
      <c r="J94" s="5"/>
      <c r="K94" s="5"/>
      <c r="L94" s="5"/>
      <c r="M94" s="5"/>
      <c r="N94" s="5"/>
    </row>
    <row r="95" spans="8:14">
      <c r="H95" s="5"/>
      <c r="I95" s="5"/>
      <c r="J95" s="5"/>
      <c r="K95" s="5"/>
      <c r="L95" s="5"/>
      <c r="M95" s="5"/>
      <c r="N95" s="5"/>
    </row>
    <row r="96" spans="8:14">
      <c r="H96" s="5"/>
      <c r="I96" s="5"/>
      <c r="J96" s="5"/>
      <c r="K96" s="5"/>
      <c r="L96" s="5"/>
      <c r="M96" s="5"/>
      <c r="N96" s="5"/>
    </row>
    <row r="97" spans="8:14">
      <c r="H97" s="5"/>
      <c r="I97" s="5"/>
      <c r="J97" s="5"/>
      <c r="K97" s="5"/>
      <c r="L97" s="5"/>
      <c r="M97" s="5"/>
      <c r="N97" s="5"/>
    </row>
    <row r="98" spans="8:14">
      <c r="H98" s="5"/>
      <c r="I98" s="5"/>
      <c r="J98" s="5"/>
      <c r="K98" s="5"/>
      <c r="L98" s="5"/>
      <c r="M98" s="5"/>
      <c r="N98" s="5"/>
    </row>
    <row r="99" spans="8:14">
      <c r="H99" s="5"/>
      <c r="I99" s="5"/>
      <c r="J99" s="5"/>
      <c r="K99" s="5"/>
      <c r="L99" s="5"/>
      <c r="M99" s="5"/>
      <c r="N99" s="5"/>
    </row>
    <row r="100" spans="8:14">
      <c r="H100" s="5"/>
      <c r="I100" s="5"/>
      <c r="J100" s="5"/>
      <c r="K100" s="5"/>
      <c r="L100" s="5"/>
      <c r="M100" s="5"/>
      <c r="N100" s="5"/>
    </row>
    <row r="101" spans="8:14">
      <c r="H101" s="5"/>
      <c r="I101" s="5"/>
      <c r="J101" s="5"/>
      <c r="K101" s="5"/>
      <c r="L101" s="5"/>
      <c r="M101" s="5"/>
      <c r="N101" s="5"/>
    </row>
    <row r="102" spans="8:14">
      <c r="H102" s="5"/>
      <c r="I102" s="5"/>
      <c r="J102" s="5"/>
      <c r="K102" s="5"/>
      <c r="L102" s="5"/>
      <c r="M102" s="5"/>
      <c r="N102" s="5"/>
    </row>
    <row r="103" spans="8:14">
      <c r="H103" s="5"/>
      <c r="I103" s="5"/>
      <c r="J103" s="5"/>
      <c r="K103" s="5"/>
      <c r="L103" s="5"/>
      <c r="M103" s="5"/>
      <c r="N103" s="5"/>
    </row>
    <row r="104" spans="8:14">
      <c r="H104" s="5"/>
      <c r="I104" s="5"/>
      <c r="J104" s="5"/>
      <c r="K104" s="5"/>
      <c r="L104" s="5"/>
      <c r="M104" s="5"/>
      <c r="N104" s="5"/>
    </row>
    <row r="105" spans="8:14">
      <c r="H105" s="5"/>
      <c r="I105" s="5"/>
      <c r="J105" s="5"/>
      <c r="K105" s="5"/>
      <c r="L105" s="5"/>
      <c r="M105" s="5"/>
      <c r="N105" s="5"/>
    </row>
    <row r="106" spans="8:14">
      <c r="H106" s="5"/>
      <c r="I106" s="5"/>
      <c r="J106" s="5"/>
      <c r="K106" s="5"/>
      <c r="L106" s="5"/>
      <c r="M106" s="5"/>
      <c r="N106" s="5"/>
    </row>
    <row r="107" spans="8:14">
      <c r="H107" s="5"/>
      <c r="I107" s="5"/>
      <c r="J107" s="5"/>
      <c r="K107" s="5"/>
      <c r="L107" s="5"/>
      <c r="M107" s="5"/>
      <c r="N107" s="5"/>
    </row>
    <row r="108" spans="8:14">
      <c r="H108" s="5"/>
      <c r="I108" s="5"/>
      <c r="J108" s="5"/>
      <c r="K108" s="5"/>
      <c r="L108" s="5"/>
      <c r="M108" s="5"/>
      <c r="N108" s="5"/>
    </row>
    <row r="109" spans="8:14">
      <c r="H109" s="5"/>
      <c r="I109" s="5"/>
      <c r="J109" s="5"/>
      <c r="K109" s="5"/>
      <c r="L109" s="5"/>
      <c r="M109" s="5"/>
      <c r="N109" s="5"/>
    </row>
    <row r="110" spans="8:14">
      <c r="H110" s="5"/>
      <c r="I110" s="5"/>
      <c r="J110" s="5"/>
      <c r="K110" s="5"/>
      <c r="L110" s="5"/>
      <c r="M110" s="5"/>
      <c r="N110" s="5"/>
    </row>
    <row r="111" spans="8:14">
      <c r="H111" s="5"/>
      <c r="I111" s="5"/>
      <c r="J111" s="5"/>
      <c r="K111" s="5"/>
      <c r="L111" s="5"/>
      <c r="M111" s="5"/>
      <c r="N111" s="5"/>
    </row>
    <row r="112" spans="8:14">
      <c r="H112" s="5"/>
      <c r="I112" s="5"/>
      <c r="J112" s="5"/>
      <c r="K112" s="5"/>
      <c r="L112" s="5"/>
      <c r="M112" s="5"/>
      <c r="N112" s="5"/>
    </row>
    <row r="113" spans="8:14">
      <c r="H113" s="5"/>
      <c r="I113" s="5"/>
      <c r="J113" s="5"/>
      <c r="K113" s="5"/>
      <c r="L113" s="5"/>
      <c r="M113" s="5"/>
      <c r="N113" s="5"/>
    </row>
    <row r="114" spans="8:14">
      <c r="H114" s="5"/>
      <c r="I114" s="5"/>
      <c r="J114" s="5"/>
      <c r="K114" s="5"/>
      <c r="L114" s="5"/>
      <c r="M114" s="5"/>
      <c r="N114" s="5"/>
    </row>
    <row r="115" spans="8:14">
      <c r="H115" s="5"/>
      <c r="I115" s="5"/>
      <c r="J115" s="5"/>
      <c r="K115" s="5"/>
      <c r="L115" s="5"/>
      <c r="M115" s="5"/>
      <c r="N115" s="5"/>
    </row>
    <row r="116" spans="8:14">
      <c r="H116" s="5"/>
      <c r="I116" s="5"/>
      <c r="J116" s="5"/>
      <c r="K116" s="5"/>
      <c r="L116" s="5"/>
      <c r="M116" s="5"/>
      <c r="N116" s="5"/>
    </row>
    <row r="117" spans="8:14">
      <c r="H117" s="5"/>
      <c r="I117" s="5"/>
      <c r="J117" s="5"/>
      <c r="K117" s="5"/>
      <c r="L117" s="5"/>
      <c r="M117" s="5"/>
      <c r="N117" s="5"/>
    </row>
    <row r="118" spans="8:14">
      <c r="H118" s="5"/>
      <c r="I118" s="5"/>
      <c r="J118" s="5"/>
      <c r="K118" s="5"/>
      <c r="L118" s="5"/>
      <c r="M118" s="5"/>
      <c r="N118" s="5"/>
    </row>
    <row r="119" spans="8:14">
      <c r="H119" s="5"/>
      <c r="I119" s="5"/>
      <c r="J119" s="5"/>
      <c r="K119" s="5"/>
      <c r="L119" s="5"/>
      <c r="M119" s="5"/>
      <c r="N119" s="5"/>
    </row>
    <row r="120" spans="8:14">
      <c r="H120" s="5"/>
      <c r="I120" s="5"/>
      <c r="J120" s="5"/>
      <c r="K120" s="5"/>
      <c r="L120" s="5"/>
      <c r="M120" s="5"/>
      <c r="N120" s="5"/>
    </row>
    <row r="121" spans="8:14">
      <c r="H121" s="5"/>
      <c r="I121" s="5"/>
      <c r="J121" s="5"/>
      <c r="K121" s="5"/>
      <c r="L121" s="5"/>
      <c r="M121" s="5"/>
      <c r="N121" s="5"/>
    </row>
    <row r="122" spans="8:14">
      <c r="H122" s="5"/>
      <c r="I122" s="5"/>
      <c r="J122" s="5"/>
      <c r="K122" s="5"/>
      <c r="L122" s="5"/>
      <c r="M122" s="5"/>
      <c r="N122" s="5"/>
    </row>
    <row r="123" spans="8:14">
      <c r="H123" s="5"/>
      <c r="I123" s="5"/>
      <c r="J123" s="5"/>
      <c r="K123" s="5"/>
      <c r="L123" s="5"/>
      <c r="M123" s="5"/>
      <c r="N123" s="5"/>
    </row>
    <row r="124" spans="8:14">
      <c r="H124" s="5"/>
      <c r="I124" s="5"/>
      <c r="J124" s="5"/>
      <c r="K124" s="5"/>
      <c r="L124" s="5"/>
      <c r="M124" s="5"/>
      <c r="N124" s="5"/>
    </row>
    <row r="125" spans="8:14">
      <c r="H125" s="5"/>
      <c r="I125" s="5"/>
      <c r="J125" s="5"/>
      <c r="K125" s="5"/>
      <c r="L125" s="5"/>
      <c r="M125" s="5"/>
      <c r="N125" s="5"/>
    </row>
    <row r="126" spans="8:14">
      <c r="H126" s="5"/>
      <c r="I126" s="5"/>
      <c r="J126" s="5"/>
      <c r="K126" s="5"/>
      <c r="L126" s="5"/>
      <c r="M126" s="5"/>
      <c r="N126" s="5"/>
    </row>
    <row r="127" spans="8:14">
      <c r="H127" s="5"/>
      <c r="I127" s="5"/>
      <c r="J127" s="5"/>
      <c r="K127" s="5"/>
      <c r="L127" s="5"/>
      <c r="M127" s="5"/>
      <c r="N127" s="5"/>
    </row>
    <row r="128" spans="8:14">
      <c r="H128" s="5"/>
      <c r="I128" s="5"/>
      <c r="J128" s="5"/>
      <c r="K128" s="5"/>
      <c r="L128" s="5"/>
      <c r="M128" s="5"/>
      <c r="N128" s="5"/>
    </row>
    <row r="129" spans="8:14">
      <c r="H129" s="5"/>
      <c r="I129" s="5"/>
      <c r="J129" s="5"/>
      <c r="K129" s="5"/>
      <c r="L129" s="5"/>
      <c r="M129" s="5"/>
      <c r="N129" s="5"/>
    </row>
    <row r="130" spans="8:14">
      <c r="H130" s="5"/>
      <c r="I130" s="5"/>
      <c r="J130" s="5"/>
      <c r="K130" s="5"/>
      <c r="L130" s="5"/>
      <c r="M130" s="5"/>
      <c r="N130" s="5"/>
    </row>
    <row r="131" spans="8:14">
      <c r="H131" s="5"/>
      <c r="I131" s="5"/>
      <c r="J131" s="5"/>
      <c r="K131" s="5"/>
      <c r="L131" s="5"/>
      <c r="M131" s="5"/>
      <c r="N131" s="5"/>
    </row>
    <row r="132" spans="8:14">
      <c r="H132" s="5"/>
      <c r="I132" s="5"/>
      <c r="J132" s="5"/>
      <c r="K132" s="5"/>
      <c r="L132" s="5"/>
      <c r="M132" s="5"/>
      <c r="N132" s="5"/>
    </row>
    <row r="133" spans="8:14">
      <c r="H133" s="5"/>
      <c r="I133" s="5"/>
      <c r="J133" s="5"/>
      <c r="K133" s="5"/>
      <c r="L133" s="5"/>
      <c r="M133" s="5"/>
      <c r="N133" s="5"/>
    </row>
    <row r="134" spans="8:14">
      <c r="H134" s="5"/>
      <c r="I134" s="5"/>
      <c r="J134" s="5"/>
      <c r="K134" s="5"/>
      <c r="L134" s="5"/>
      <c r="M134" s="5"/>
      <c r="N134" s="5"/>
    </row>
    <row r="135" spans="8:14">
      <c r="H135" s="5"/>
      <c r="I135" s="5"/>
      <c r="J135" s="5"/>
      <c r="K135" s="5"/>
      <c r="L135" s="5"/>
      <c r="M135" s="5"/>
      <c r="N135" s="5"/>
    </row>
    <row r="136" spans="8:14">
      <c r="H136" s="5"/>
      <c r="I136" s="5"/>
      <c r="J136" s="5"/>
      <c r="K136" s="5"/>
      <c r="L136" s="5"/>
      <c r="M136" s="5"/>
      <c r="N136" s="5"/>
    </row>
    <row r="137" spans="8:14">
      <c r="H137" s="5"/>
      <c r="I137" s="5"/>
      <c r="J137" s="5"/>
      <c r="K137" s="5"/>
      <c r="L137" s="5"/>
      <c r="M137" s="5"/>
      <c r="N137" s="5"/>
    </row>
    <row r="138" spans="8:14">
      <c r="H138" s="5"/>
      <c r="I138" s="5"/>
      <c r="J138" s="5"/>
      <c r="K138" s="5"/>
      <c r="L138" s="5"/>
      <c r="M138" s="5"/>
      <c r="N138" s="5"/>
    </row>
    <row r="139" spans="8:14">
      <c r="H139" s="5"/>
      <c r="I139" s="5"/>
      <c r="J139" s="5"/>
      <c r="K139" s="5"/>
      <c r="L139" s="5"/>
      <c r="M139" s="5"/>
      <c r="N139" s="5"/>
    </row>
    <row r="140" spans="8:14">
      <c r="H140" s="5"/>
      <c r="I140" s="5"/>
      <c r="J140" s="5"/>
      <c r="K140" s="5"/>
      <c r="L140" s="5"/>
      <c r="M140" s="5"/>
      <c r="N140" s="5"/>
    </row>
    <row r="141" spans="8:14">
      <c r="H141" s="5"/>
      <c r="I141" s="5"/>
      <c r="J141" s="5"/>
      <c r="K141" s="5"/>
      <c r="L141" s="5"/>
      <c r="M141" s="5"/>
      <c r="N141" s="5"/>
    </row>
    <row r="142" spans="8:14">
      <c r="H142" s="5"/>
      <c r="I142" s="5"/>
      <c r="J142" s="5"/>
      <c r="K142" s="5"/>
      <c r="L142" s="5"/>
      <c r="M142" s="5"/>
      <c r="N142" s="5"/>
    </row>
    <row r="143" spans="8:14">
      <c r="H143" s="5"/>
      <c r="I143" s="5"/>
      <c r="J143" s="5"/>
      <c r="K143" s="5"/>
      <c r="L143" s="5"/>
      <c r="M143" s="5"/>
      <c r="N143" s="5"/>
    </row>
    <row r="144" spans="8:14">
      <c r="H144" s="5"/>
      <c r="I144" s="5"/>
      <c r="J144" s="5"/>
      <c r="K144" s="5"/>
      <c r="L144" s="5"/>
      <c r="M144" s="5"/>
      <c r="N144" s="5"/>
    </row>
    <row r="145" spans="8:14">
      <c r="H145" s="5"/>
      <c r="I145" s="5"/>
      <c r="J145" s="5"/>
      <c r="K145" s="5"/>
      <c r="L145" s="5"/>
      <c r="M145" s="5"/>
      <c r="N145" s="5"/>
    </row>
    <row r="146" spans="8:14">
      <c r="H146" s="5"/>
      <c r="I146" s="5"/>
      <c r="J146" s="5"/>
      <c r="K146" s="5"/>
      <c r="L146" s="5"/>
      <c r="M146" s="5"/>
      <c r="N146" s="5"/>
    </row>
    <row r="147" spans="8:14">
      <c r="H147" s="5"/>
      <c r="I147" s="5"/>
      <c r="J147" s="5"/>
      <c r="K147" s="5"/>
      <c r="L147" s="5"/>
      <c r="M147" s="5"/>
      <c r="N147" s="5"/>
    </row>
    <row r="148" spans="8:14">
      <c r="H148" s="5"/>
      <c r="I148" s="5"/>
      <c r="J148" s="5"/>
      <c r="K148" s="5"/>
      <c r="L148" s="5"/>
      <c r="M148" s="5"/>
      <c r="N148" s="5"/>
    </row>
    <row r="149" spans="8:14">
      <c r="H149" s="5"/>
      <c r="I149" s="5"/>
      <c r="J149" s="5"/>
      <c r="K149" s="5"/>
      <c r="L149" s="5"/>
      <c r="M149" s="5"/>
      <c r="N149" s="5"/>
    </row>
    <row r="150" spans="8:14">
      <c r="H150" s="5"/>
      <c r="I150" s="5"/>
      <c r="J150" s="5"/>
      <c r="K150" s="5"/>
      <c r="L150" s="5"/>
      <c r="M150" s="5"/>
      <c r="N150" s="5"/>
    </row>
    <row r="151" spans="8:14">
      <c r="H151" s="5"/>
      <c r="I151" s="5"/>
      <c r="J151" s="5"/>
      <c r="K151" s="5"/>
      <c r="L151" s="5"/>
      <c r="M151" s="5"/>
      <c r="N151" s="5"/>
    </row>
    <row r="152" spans="8:14">
      <c r="H152" s="5"/>
      <c r="I152" s="5"/>
      <c r="J152" s="5"/>
      <c r="K152" s="5"/>
      <c r="L152" s="5"/>
      <c r="M152" s="5"/>
      <c r="N152" s="5"/>
    </row>
    <row r="153" spans="8:14">
      <c r="H153" s="5"/>
      <c r="I153" s="5"/>
      <c r="J153" s="5"/>
      <c r="K153" s="5"/>
      <c r="L153" s="5"/>
      <c r="M153" s="5"/>
      <c r="N153" s="5"/>
    </row>
    <row r="154" spans="8:14">
      <c r="H154" s="5"/>
      <c r="I154" s="5"/>
      <c r="J154" s="5"/>
      <c r="K154" s="5"/>
      <c r="L154" s="5"/>
      <c r="M154" s="5"/>
      <c r="N154" s="5"/>
    </row>
    <row r="155" spans="8:14">
      <c r="H155" s="5"/>
      <c r="I155" s="5"/>
      <c r="J155" s="5"/>
      <c r="K155" s="5"/>
      <c r="L155" s="5"/>
      <c r="M155" s="5"/>
      <c r="N155" s="5"/>
    </row>
    <row r="156" spans="8:14">
      <c r="H156" s="5"/>
      <c r="I156" s="5"/>
      <c r="J156" s="5"/>
      <c r="K156" s="5"/>
      <c r="L156" s="5"/>
      <c r="M156" s="5"/>
      <c r="N156" s="5"/>
    </row>
    <row r="157" spans="8:14">
      <c r="H157" s="5"/>
      <c r="I157" s="5"/>
      <c r="J157" s="5"/>
      <c r="K157" s="5"/>
      <c r="L157" s="5"/>
      <c r="M157" s="5"/>
      <c r="N157" s="5"/>
    </row>
    <row r="158" spans="8:14">
      <c r="H158" s="5"/>
      <c r="I158" s="5"/>
      <c r="J158" s="5"/>
      <c r="K158" s="5"/>
      <c r="L158" s="5"/>
      <c r="M158" s="5"/>
      <c r="N158" s="5"/>
    </row>
    <row r="159" spans="8:14">
      <c r="H159" s="5"/>
      <c r="I159" s="5"/>
      <c r="J159" s="5"/>
      <c r="K159" s="5"/>
      <c r="L159" s="5"/>
      <c r="M159" s="5"/>
      <c r="N159" s="5"/>
    </row>
    <row r="160" spans="8:14">
      <c r="H160" s="5"/>
      <c r="I160" s="5"/>
      <c r="J160" s="5"/>
      <c r="K160" s="5"/>
      <c r="L160" s="5"/>
      <c r="M160" s="5"/>
      <c r="N160" s="5"/>
    </row>
    <row r="161" spans="8:14">
      <c r="H161" s="5"/>
      <c r="I161" s="5"/>
      <c r="J161" s="5"/>
      <c r="K161" s="5"/>
      <c r="L161" s="5"/>
      <c r="M161" s="5"/>
      <c r="N161" s="5"/>
    </row>
    <row r="162" spans="8:14">
      <c r="H162" s="5"/>
      <c r="I162" s="5"/>
      <c r="J162" s="5"/>
      <c r="K162" s="5"/>
      <c r="L162" s="5"/>
      <c r="M162" s="5"/>
      <c r="N162" s="5"/>
    </row>
    <row r="163" spans="8:14">
      <c r="H163" s="5"/>
      <c r="I163" s="5"/>
      <c r="J163" s="5"/>
      <c r="K163" s="5"/>
      <c r="L163" s="5"/>
      <c r="M163" s="5"/>
      <c r="N163" s="5"/>
    </row>
  </sheetData>
  <phoneticPr fontId="1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1:N38"/>
  <sheetViews>
    <sheetView workbookViewId="0">
      <selection activeCell="B37" sqref="B37"/>
    </sheetView>
  </sheetViews>
  <sheetFormatPr baseColWidth="10" defaultRowHeight="13"/>
  <cols>
    <col min="1" max="1" width="1.83203125" customWidth="1"/>
    <col min="2" max="3" width="12.83203125" customWidth="1"/>
    <col min="4" max="4" width="3" bestFit="1" customWidth="1"/>
    <col min="5" max="6" width="12.83203125" customWidth="1"/>
    <col min="7" max="7" width="3.83203125" customWidth="1"/>
    <col min="8" max="10" width="12.83203125" customWidth="1"/>
    <col min="11" max="12" width="16.83203125" customWidth="1"/>
  </cols>
  <sheetData>
    <row r="1" spans="2:12" ht="18" customHeight="1"/>
    <row r="2" spans="2:12" ht="18" customHeight="1"/>
    <row r="3" spans="2:12" ht="18" customHeight="1"/>
    <row r="4" spans="2:12" ht="18" customHeight="1"/>
    <row r="5" spans="2:12" ht="18" customHeight="1"/>
    <row r="6" spans="2:12" ht="18" customHeight="1"/>
    <row r="7" spans="2:12" ht="18" customHeight="1">
      <c r="E7" t="s">
        <v>32</v>
      </c>
    </row>
    <row r="8" spans="2:12" ht="18" customHeight="1"/>
    <row r="9" spans="2:12" s="67" customFormat="1" ht="29" customHeight="1">
      <c r="B9" s="31" t="s">
        <v>4</v>
      </c>
    </row>
    <row r="10" spans="2:12" s="67" customFormat="1" ht="29" customHeight="1" thickBot="1">
      <c r="B10" s="31" t="s">
        <v>0</v>
      </c>
      <c r="H10" s="13" t="s">
        <v>21</v>
      </c>
    </row>
    <row r="11" spans="2:12" s="95" customFormat="1" ht="14" thickBot="1">
      <c r="B11" s="80" t="s">
        <v>150</v>
      </c>
      <c r="C11" s="80" t="s">
        <v>152</v>
      </c>
      <c r="D11" s="81" t="s">
        <v>148</v>
      </c>
      <c r="E11" s="82" t="s">
        <v>147</v>
      </c>
      <c r="F11" s="83" t="s">
        <v>149</v>
      </c>
      <c r="G11" s="17"/>
      <c r="H11" s="53" t="s">
        <v>151</v>
      </c>
      <c r="I11" s="53" t="s">
        <v>42</v>
      </c>
      <c r="J11" s="53" t="s">
        <v>153</v>
      </c>
      <c r="K11" s="54" t="s">
        <v>1</v>
      </c>
      <c r="L11" s="94" t="s">
        <v>2</v>
      </c>
    </row>
    <row r="12" spans="2:12" s="17" customFormat="1" ht="16">
      <c r="B12" s="32" t="s">
        <v>6</v>
      </c>
      <c r="C12" s="33">
        <v>5</v>
      </c>
      <c r="D12" s="88"/>
      <c r="E12" s="88">
        <f t="shared" ref="E12:E25" si="0">100*(C12*I12)/($L$12)</f>
        <v>1.7925906254149515</v>
      </c>
      <c r="F12" s="36">
        <f t="shared" ref="F12:F25" si="1">100*(C12*I12/H12/$K$12)</f>
        <v>3.8155339254428844</v>
      </c>
      <c r="G12" s="4"/>
      <c r="H12" s="30">
        <f>IF(ISBLANK(B12),1,VLOOKUP(B12,'Elemental data'!$B$2:$D$104,2,FALSE))</f>
        <v>26.981539999999999</v>
      </c>
      <c r="I12" s="30">
        <f>IF(ISBLANK(B12),1,VLOOKUP(B12,'Elemental data'!$B$2:$D$104,3,FALSE))</f>
        <v>2.7</v>
      </c>
      <c r="J12" s="30">
        <f t="shared" ref="J12:J25" si="2">IF(ISERROR(H12)," ",C12)</f>
        <v>5</v>
      </c>
      <c r="K12" s="29">
        <f>SUMPRODUCT(C12:C25*I12:I25/H12:H25)</f>
        <v>13.113291495083761</v>
      </c>
      <c r="L12" s="29">
        <f>SUMPRODUCT(C12:C25*I12:I25)</f>
        <v>753.1</v>
      </c>
    </row>
    <row r="13" spans="2:12" s="4" customFormat="1" ht="16">
      <c r="B13" s="72" t="s">
        <v>3</v>
      </c>
      <c r="C13" s="73">
        <v>10</v>
      </c>
      <c r="D13" s="87"/>
      <c r="E13" s="87">
        <f t="shared" si="0"/>
        <v>11.897490373124418</v>
      </c>
      <c r="F13" s="89">
        <f t="shared" si="1"/>
        <v>10.752465951489445</v>
      </c>
      <c r="G13" s="71"/>
      <c r="H13" s="47">
        <f>IF(ISBLANK(B13),1,VLOOKUP(B13,'Elemental data'!$B$2:$D$104,2,FALSE))</f>
        <v>63.545999999999999</v>
      </c>
      <c r="I13" s="47">
        <f>IF(ISBLANK(B13),1,VLOOKUP(B13,'Elemental data'!$B$2:$D$104,3,FALSE))</f>
        <v>8.9600000000000009</v>
      </c>
      <c r="J13" s="47">
        <f t="shared" si="2"/>
        <v>10</v>
      </c>
      <c r="K13" s="46"/>
      <c r="L13" s="46"/>
    </row>
    <row r="14" spans="2:12" s="4" customFormat="1" ht="16">
      <c r="B14" s="37" t="s">
        <v>5</v>
      </c>
      <c r="C14" s="38">
        <v>20</v>
      </c>
      <c r="D14" s="86"/>
      <c r="E14" s="86">
        <f t="shared" si="0"/>
        <v>20.873721949276327</v>
      </c>
      <c r="F14" s="66">
        <f t="shared" si="1"/>
        <v>21.465498461026961</v>
      </c>
      <c r="G14" s="71"/>
      <c r="H14" s="30">
        <f>IF(ISBLANK(B14),1,VLOOKUP(B14,'Elemental data'!$B$2:$D$104,2,FALSE))</f>
        <v>55.847000000000001</v>
      </c>
      <c r="I14" s="30">
        <f>IF(ISBLANK(B14),1,VLOOKUP(B14,'Elemental data'!$B$2:$D$104,3,FALSE))</f>
        <v>7.86</v>
      </c>
      <c r="J14" s="30">
        <f t="shared" si="2"/>
        <v>20</v>
      </c>
      <c r="K14" s="29"/>
      <c r="L14" s="29"/>
    </row>
    <row r="15" spans="2:12" s="4" customFormat="1" ht="16">
      <c r="B15" s="72" t="s">
        <v>8</v>
      </c>
      <c r="C15" s="73">
        <v>30</v>
      </c>
      <c r="D15" s="87"/>
      <c r="E15" s="87">
        <f t="shared" si="0"/>
        <v>35.453459035984594</v>
      </c>
      <c r="F15" s="89">
        <f t="shared" si="1"/>
        <v>34.686577056716956</v>
      </c>
      <c r="G15" s="71"/>
      <c r="H15" s="47">
        <f>IF(ISBLANK(B15),1,VLOOKUP(B15,'Elemental data'!$B$2:$D$104,2,FALSE))</f>
        <v>58.7</v>
      </c>
      <c r="I15" s="47">
        <f>IF(ISBLANK(B15),1,VLOOKUP(B15,'Elemental data'!$B$2:$D$104,3,FALSE))</f>
        <v>8.9</v>
      </c>
      <c r="J15" s="47">
        <f t="shared" si="2"/>
        <v>30</v>
      </c>
      <c r="K15" s="46"/>
      <c r="L15" s="46"/>
    </row>
    <row r="16" spans="2:12" s="4" customFormat="1" ht="16">
      <c r="B16" s="37" t="s">
        <v>9</v>
      </c>
      <c r="C16" s="38">
        <v>20</v>
      </c>
      <c r="D16" s="86"/>
      <c r="E16" s="86">
        <f t="shared" si="0"/>
        <v>14.128269818085247</v>
      </c>
      <c r="F16" s="66">
        <f t="shared" si="1"/>
        <v>11.177717166374169</v>
      </c>
      <c r="G16" s="71"/>
      <c r="H16" s="30">
        <f>IF(ISBLANK(B16),1,VLOOKUP(B16,'Elemental data'!$B$2:$D$104,2,FALSE))</f>
        <v>72.59</v>
      </c>
      <c r="I16" s="30">
        <f>IF(ISBLANK(B16),1,VLOOKUP(B16,'Elemental data'!$B$2:$D$104,3,FALSE))</f>
        <v>5.32</v>
      </c>
      <c r="J16" s="30">
        <f t="shared" si="2"/>
        <v>20</v>
      </c>
      <c r="K16" s="29"/>
      <c r="L16" s="29"/>
    </row>
    <row r="17" spans="2:12" s="4" customFormat="1" ht="16">
      <c r="B17" s="72" t="s">
        <v>10</v>
      </c>
      <c r="C17" s="73">
        <v>2</v>
      </c>
      <c r="D17" s="87"/>
      <c r="E17" s="87">
        <f t="shared" si="0"/>
        <v>0.49130261585446816</v>
      </c>
      <c r="F17" s="89">
        <f t="shared" si="1"/>
        <v>3.1308347933210108</v>
      </c>
      <c r="G17" s="71"/>
      <c r="H17" s="47">
        <f>IF(ISBLANK(B17),1,VLOOKUP(B17,'Elemental data'!$B$2:$D$104,2,FALSE))</f>
        <v>9.0121800000000007</v>
      </c>
      <c r="I17" s="47">
        <f>IF(ISBLANK(B17),1,VLOOKUP(B17,'Elemental data'!$B$2:$D$104,3,FALSE))</f>
        <v>1.85</v>
      </c>
      <c r="J17" s="47">
        <f t="shared" si="2"/>
        <v>2</v>
      </c>
      <c r="K17" s="46"/>
      <c r="L17" s="46"/>
    </row>
    <row r="18" spans="2:12" s="4" customFormat="1" ht="16">
      <c r="B18" s="37" t="s">
        <v>7</v>
      </c>
      <c r="C18" s="38">
        <v>13</v>
      </c>
      <c r="D18" s="86"/>
      <c r="E18" s="86">
        <f t="shared" si="0"/>
        <v>15.363165582259992</v>
      </c>
      <c r="F18" s="66">
        <f t="shared" si="1"/>
        <v>14.971372645628559</v>
      </c>
      <c r="G18" s="71"/>
      <c r="H18" s="30">
        <f>IF(ISBLANK(B18),1,VLOOKUP(B18,'Elemental data'!$B$2:$D$104,2,FALSE))</f>
        <v>58.933199999999999</v>
      </c>
      <c r="I18" s="30">
        <f>IF(ISBLANK(B18),1,VLOOKUP(B18,'Elemental data'!$B$2:$D$104,3,FALSE))</f>
        <v>8.9</v>
      </c>
      <c r="J18" s="30">
        <f t="shared" si="2"/>
        <v>13</v>
      </c>
      <c r="K18" s="29"/>
      <c r="L18" s="29"/>
    </row>
    <row r="19" spans="2:12" s="4" customFormat="1" ht="16">
      <c r="B19" s="72"/>
      <c r="C19" s="73"/>
      <c r="D19" s="87"/>
      <c r="E19" s="87">
        <f t="shared" si="0"/>
        <v>0</v>
      </c>
      <c r="F19" s="89">
        <f t="shared" si="1"/>
        <v>0</v>
      </c>
      <c r="G19" s="71"/>
      <c r="H19" s="47">
        <f>IF(ISBLANK(B19),1,VLOOKUP(B19,'Elemental data'!$B$2:$D$104,2,FALSE))</f>
        <v>1</v>
      </c>
      <c r="I19" s="47">
        <f>IF(ISBLANK(B19),1,VLOOKUP(B19,'Elemental data'!$B$2:$D$104,3,FALSE))</f>
        <v>1</v>
      </c>
      <c r="J19" s="47">
        <f t="shared" si="2"/>
        <v>0</v>
      </c>
      <c r="K19" s="46"/>
      <c r="L19" s="46"/>
    </row>
    <row r="20" spans="2:12" s="4" customFormat="1" ht="16">
      <c r="B20" s="37"/>
      <c r="C20" s="38"/>
      <c r="D20" s="86"/>
      <c r="E20" s="86">
        <f t="shared" si="0"/>
        <v>0</v>
      </c>
      <c r="F20" s="66">
        <f t="shared" si="1"/>
        <v>0</v>
      </c>
      <c r="G20" s="71"/>
      <c r="H20" s="30">
        <f>IF(ISBLANK(B20),1,VLOOKUP(B20,'Elemental data'!$B$2:$D$104,2,FALSE))</f>
        <v>1</v>
      </c>
      <c r="I20" s="30">
        <f>IF(ISBLANK(B20),1,VLOOKUP(B20,'Elemental data'!$B$2:$D$104,3,FALSE))</f>
        <v>1</v>
      </c>
      <c r="J20" s="30">
        <f t="shared" si="2"/>
        <v>0</v>
      </c>
      <c r="K20" s="29"/>
      <c r="L20" s="29"/>
    </row>
    <row r="21" spans="2:12" s="4" customFormat="1" ht="16">
      <c r="B21" s="72"/>
      <c r="C21" s="73"/>
      <c r="D21" s="87"/>
      <c r="E21" s="87">
        <f t="shared" si="0"/>
        <v>0</v>
      </c>
      <c r="F21" s="89">
        <f t="shared" si="1"/>
        <v>0</v>
      </c>
      <c r="G21" s="71"/>
      <c r="H21" s="47">
        <f>IF(ISBLANK(B21),1,VLOOKUP(B21,'Elemental data'!$B$2:$D$104,2,FALSE))</f>
        <v>1</v>
      </c>
      <c r="I21" s="47">
        <f>IF(ISBLANK(B21),1,VLOOKUP(B21,'Elemental data'!$B$2:$D$104,3,FALSE))</f>
        <v>1</v>
      </c>
      <c r="J21" s="47">
        <f t="shared" si="2"/>
        <v>0</v>
      </c>
      <c r="K21" s="46"/>
      <c r="L21" s="46"/>
    </row>
    <row r="22" spans="2:12" s="4" customFormat="1" ht="16">
      <c r="B22" s="37"/>
      <c r="C22" s="38"/>
      <c r="D22" s="86"/>
      <c r="E22" s="86">
        <f t="shared" si="0"/>
        <v>0</v>
      </c>
      <c r="F22" s="66">
        <f t="shared" si="1"/>
        <v>0</v>
      </c>
      <c r="G22" s="71"/>
      <c r="H22" s="30">
        <f>IF(ISBLANK(B22),1,VLOOKUP(B22,'Elemental data'!$B$2:$D$104,2,FALSE))</f>
        <v>1</v>
      </c>
      <c r="I22" s="30">
        <f>IF(ISBLANK(B22),1,VLOOKUP(B22,'Elemental data'!$B$2:$D$104,3,FALSE))</f>
        <v>1</v>
      </c>
      <c r="J22" s="30">
        <f t="shared" si="2"/>
        <v>0</v>
      </c>
      <c r="K22" s="29"/>
      <c r="L22" s="29"/>
    </row>
    <row r="23" spans="2:12" s="4" customFormat="1" ht="16">
      <c r="B23" s="72"/>
      <c r="C23" s="73"/>
      <c r="D23" s="87"/>
      <c r="E23" s="87">
        <f t="shared" si="0"/>
        <v>0</v>
      </c>
      <c r="F23" s="89">
        <f t="shared" si="1"/>
        <v>0</v>
      </c>
      <c r="G23" s="71"/>
      <c r="H23" s="47">
        <f>IF(ISBLANK(B23),1,VLOOKUP(B23,'Elemental data'!$B$2:$D$104,2,FALSE))</f>
        <v>1</v>
      </c>
      <c r="I23" s="47">
        <f>IF(ISBLANK(B23),1,VLOOKUP(B23,'Elemental data'!$B$2:$D$104,3,FALSE))</f>
        <v>1</v>
      </c>
      <c r="J23" s="47">
        <f t="shared" si="2"/>
        <v>0</v>
      </c>
      <c r="K23" s="46"/>
      <c r="L23" s="46"/>
    </row>
    <row r="24" spans="2:12" s="4" customFormat="1" ht="16">
      <c r="B24" s="37"/>
      <c r="C24" s="38"/>
      <c r="D24" s="86"/>
      <c r="E24" s="86">
        <f t="shared" si="0"/>
        <v>0</v>
      </c>
      <c r="F24" s="66">
        <f t="shared" si="1"/>
        <v>0</v>
      </c>
      <c r="G24" s="71"/>
      <c r="H24" s="30">
        <f>IF(ISBLANK(B24),1,VLOOKUP(B24,'Elemental data'!$B$2:$D$104,2,FALSE))</f>
        <v>1</v>
      </c>
      <c r="I24" s="30">
        <f>IF(ISBLANK(B24),1,VLOOKUP(B24,'Elemental data'!$B$2:$D$104,3,FALSE))</f>
        <v>1</v>
      </c>
      <c r="J24" s="30">
        <f t="shared" si="2"/>
        <v>0</v>
      </c>
      <c r="K24" s="29"/>
      <c r="L24" s="29"/>
    </row>
    <row r="25" spans="2:12" s="4" customFormat="1" ht="17" thickBot="1">
      <c r="B25" s="74"/>
      <c r="C25" s="90"/>
      <c r="D25" s="91"/>
      <c r="E25" s="91">
        <f t="shared" si="0"/>
        <v>0</v>
      </c>
      <c r="F25" s="92">
        <f t="shared" si="1"/>
        <v>0</v>
      </c>
      <c r="G25" s="71"/>
      <c r="H25" s="47">
        <f>IF(ISBLANK(B25),1,VLOOKUP(B25,'Elemental data'!$B$2:$D$104,2,FALSE))</f>
        <v>1</v>
      </c>
      <c r="I25" s="47">
        <f>IF(ISBLANK(B25),1,VLOOKUP(B25,'Elemental data'!$B$2:$D$104,3,FALSE))</f>
        <v>1</v>
      </c>
      <c r="J25" s="47">
        <f t="shared" si="2"/>
        <v>0</v>
      </c>
      <c r="K25" s="46"/>
      <c r="L25" s="46"/>
    </row>
    <row r="26" spans="2:12" s="4" customFormat="1" ht="16">
      <c r="B26" s="93" t="s">
        <v>17</v>
      </c>
      <c r="C26" s="84">
        <f>SUM(C12:C25)</f>
        <v>100</v>
      </c>
      <c r="D26" s="85"/>
      <c r="E26" s="85">
        <f>SUM(E12:E25)</f>
        <v>100</v>
      </c>
      <c r="F26" s="85">
        <f>SUM(F12:F25)</f>
        <v>99.999999999999986</v>
      </c>
      <c r="G26" s="71"/>
      <c r="H26" s="30"/>
      <c r="I26" s="30"/>
      <c r="J26" s="30"/>
      <c r="K26" s="29"/>
      <c r="L26" s="29"/>
    </row>
    <row r="27" spans="2:12" s="4" customFormat="1" ht="16">
      <c r="B27" s="75"/>
      <c r="C27" s="76"/>
      <c r="D27" s="77"/>
      <c r="E27" s="78"/>
      <c r="F27" s="78"/>
      <c r="G27" s="71"/>
      <c r="H27" s="79"/>
      <c r="I27" s="79"/>
      <c r="J27" s="79"/>
      <c r="K27" s="79"/>
      <c r="L27" s="79"/>
    </row>
    <row r="28" spans="2:12" ht="16">
      <c r="B28" s="98" t="s">
        <v>22</v>
      </c>
    </row>
    <row r="29" spans="2:12" ht="16">
      <c r="B29" s="96" t="s">
        <v>37</v>
      </c>
    </row>
    <row r="30" spans="2:12" ht="16">
      <c r="B30" s="97" t="s">
        <v>23</v>
      </c>
    </row>
    <row r="31" spans="2:12" ht="16">
      <c r="B31" s="97" t="s">
        <v>38</v>
      </c>
    </row>
    <row r="33" spans="2:14">
      <c r="B33" s="67" t="s">
        <v>29</v>
      </c>
    </row>
    <row r="34" spans="2:14">
      <c r="B34" t="s">
        <v>33</v>
      </c>
    </row>
    <row r="35" spans="2:14">
      <c r="B35" s="106" t="s">
        <v>35</v>
      </c>
      <c r="C35" s="11"/>
      <c r="D35" s="7"/>
      <c r="E35" s="7"/>
      <c r="F35" s="7"/>
      <c r="G35" s="8"/>
      <c r="H35" s="15"/>
      <c r="I35" s="15"/>
      <c r="J35" s="15"/>
      <c r="K35" s="13"/>
      <c r="L35" s="13"/>
      <c r="M35" s="5"/>
      <c r="N35" s="5"/>
    </row>
    <row r="36" spans="2:14">
      <c r="B36" s="10"/>
      <c r="C36" s="11"/>
      <c r="D36" s="7"/>
      <c r="E36" s="7"/>
      <c r="F36" s="7"/>
      <c r="G36" s="8"/>
      <c r="H36" s="15"/>
      <c r="I36" s="15"/>
      <c r="J36" s="15"/>
      <c r="K36" s="13"/>
      <c r="L36" s="13"/>
      <c r="M36" s="5"/>
      <c r="N36" s="5"/>
    </row>
    <row r="37" spans="2:14">
      <c r="B37" s="106" t="s">
        <v>31</v>
      </c>
      <c r="C37" s="11"/>
      <c r="D37" s="7"/>
      <c r="E37" s="7"/>
      <c r="F37" s="7"/>
      <c r="G37" s="8"/>
      <c r="H37" s="15"/>
      <c r="I37" s="15"/>
      <c r="J37" s="15"/>
      <c r="K37" s="13"/>
      <c r="L37" s="13"/>
      <c r="M37" s="5"/>
      <c r="N37" s="5"/>
    </row>
    <row r="38" spans="2:14">
      <c r="B38" s="106" t="s">
        <v>83</v>
      </c>
      <c r="C38" s="11"/>
      <c r="D38" s="7"/>
      <c r="E38" s="7"/>
      <c r="F38" s="7"/>
      <c r="G38" s="8"/>
      <c r="H38" s="15"/>
      <c r="I38" s="15"/>
      <c r="J38" s="15"/>
      <c r="K38" s="13"/>
      <c r="L38" s="13"/>
      <c r="M38" s="5"/>
      <c r="N38" s="5"/>
    </row>
  </sheetData>
  <phoneticPr fontId="1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07"/>
  <sheetViews>
    <sheetView workbookViewId="0">
      <selection activeCell="F10" sqref="F10"/>
    </sheetView>
  </sheetViews>
  <sheetFormatPr baseColWidth="10" defaultRowHeight="13"/>
  <cols>
    <col min="1" max="2" width="10.83203125" style="1"/>
    <col min="3" max="3" width="14" style="16" bestFit="1" customWidth="1"/>
    <col min="4" max="4" width="8.5" style="16" bestFit="1" customWidth="1"/>
    <col min="5" max="5" width="3" style="100" customWidth="1"/>
  </cols>
  <sheetData>
    <row r="1" spans="1:11" s="44" customFormat="1" ht="16">
      <c r="A1" s="69" t="s">
        <v>39</v>
      </c>
      <c r="B1" s="69" t="s">
        <v>40</v>
      </c>
      <c r="C1" s="70" t="s">
        <v>41</v>
      </c>
      <c r="D1" s="70" t="s">
        <v>42</v>
      </c>
      <c r="E1" s="99"/>
      <c r="F1" s="101" t="s">
        <v>36</v>
      </c>
      <c r="G1" s="102"/>
      <c r="H1" s="102"/>
      <c r="I1" s="102"/>
      <c r="J1" s="102"/>
      <c r="K1" s="102"/>
    </row>
    <row r="2" spans="1:11" ht="16">
      <c r="A2" s="1">
        <v>1</v>
      </c>
      <c r="B2" s="2" t="s">
        <v>43</v>
      </c>
      <c r="C2" s="16">
        <v>1.0079</v>
      </c>
      <c r="D2" s="16">
        <v>8.9899999999999994E-2</v>
      </c>
      <c r="F2" s="103" t="s">
        <v>37</v>
      </c>
      <c r="G2" s="104"/>
      <c r="H2" s="104"/>
      <c r="I2" s="104"/>
      <c r="J2" s="104"/>
      <c r="K2" s="104"/>
    </row>
    <row r="3" spans="1:11" ht="16">
      <c r="A3" s="1">
        <v>2</v>
      </c>
      <c r="B3" s="2" t="s">
        <v>44</v>
      </c>
      <c r="C3" s="16">
        <v>4.0026000000000002</v>
      </c>
      <c r="D3" s="16">
        <v>0.1787</v>
      </c>
      <c r="F3" s="105" t="s">
        <v>24</v>
      </c>
      <c r="G3" s="104"/>
      <c r="H3" s="104"/>
      <c r="I3" s="104"/>
      <c r="J3" s="104"/>
      <c r="K3" s="104"/>
    </row>
    <row r="4" spans="1:11" ht="16">
      <c r="A4" s="1">
        <v>3</v>
      </c>
      <c r="B4" s="2" t="s">
        <v>45</v>
      </c>
      <c r="C4" s="16">
        <v>6.9409999999999998</v>
      </c>
      <c r="D4" s="16">
        <v>0.53</v>
      </c>
      <c r="F4" s="105" t="s">
        <v>38</v>
      </c>
      <c r="G4" s="104"/>
      <c r="H4" s="104"/>
      <c r="I4" s="104"/>
      <c r="J4" s="104"/>
      <c r="K4" s="104"/>
    </row>
    <row r="5" spans="1:11">
      <c r="A5" s="1">
        <v>4</v>
      </c>
      <c r="B5" s="2" t="s">
        <v>46</v>
      </c>
      <c r="C5" s="16">
        <v>9.0121800000000007</v>
      </c>
      <c r="D5" s="16">
        <v>1.85</v>
      </c>
    </row>
    <row r="6" spans="1:11">
      <c r="A6" s="1">
        <v>5</v>
      </c>
      <c r="B6" s="2" t="s">
        <v>47</v>
      </c>
      <c r="C6" s="16">
        <v>10.81</v>
      </c>
      <c r="D6" s="16">
        <v>2.34</v>
      </c>
      <c r="F6" s="67" t="s">
        <v>29</v>
      </c>
    </row>
    <row r="7" spans="1:11">
      <c r="A7" s="1">
        <v>6</v>
      </c>
      <c r="B7" s="2" t="s">
        <v>48</v>
      </c>
      <c r="C7" s="16">
        <v>12.010999999999999</v>
      </c>
      <c r="D7" s="16">
        <v>2.62</v>
      </c>
      <c r="F7" t="s">
        <v>28</v>
      </c>
    </row>
    <row r="8" spans="1:11">
      <c r="A8" s="1">
        <v>7</v>
      </c>
      <c r="B8" s="2" t="s">
        <v>49</v>
      </c>
      <c r="C8" s="16">
        <v>14.0067</v>
      </c>
      <c r="D8" s="16">
        <v>1.2509999999999999</v>
      </c>
      <c r="F8" s="106" t="s">
        <v>35</v>
      </c>
    </row>
    <row r="9" spans="1:11">
      <c r="A9" s="1">
        <v>8</v>
      </c>
      <c r="B9" s="2" t="s">
        <v>50</v>
      </c>
      <c r="C9" s="16">
        <v>15.9994</v>
      </c>
      <c r="D9" s="16">
        <v>1.429</v>
      </c>
      <c r="F9" s="10"/>
    </row>
    <row r="10" spans="1:11">
      <c r="A10" s="1">
        <v>9</v>
      </c>
      <c r="B10" s="2" t="s">
        <v>51</v>
      </c>
      <c r="C10" s="16">
        <v>18.998403</v>
      </c>
      <c r="D10" s="16">
        <v>1.696</v>
      </c>
      <c r="F10" s="106" t="s">
        <v>31</v>
      </c>
    </row>
    <row r="11" spans="1:11">
      <c r="A11" s="1">
        <v>10</v>
      </c>
      <c r="B11" s="2" t="s">
        <v>52</v>
      </c>
      <c r="C11" s="16">
        <v>20.178999999999998</v>
      </c>
      <c r="D11" s="16">
        <v>0.90100000000000002</v>
      </c>
      <c r="F11" s="106" t="s">
        <v>83</v>
      </c>
    </row>
    <row r="12" spans="1:11">
      <c r="A12" s="1">
        <v>11</v>
      </c>
      <c r="B12" s="2" t="s">
        <v>53</v>
      </c>
      <c r="C12" s="16">
        <v>22.98977</v>
      </c>
      <c r="D12" s="16">
        <v>0.97</v>
      </c>
    </row>
    <row r="13" spans="1:11">
      <c r="A13" s="1">
        <v>12</v>
      </c>
      <c r="B13" s="2" t="s">
        <v>54</v>
      </c>
      <c r="C13" s="16">
        <v>24.305</v>
      </c>
      <c r="D13" s="16">
        <v>1.74</v>
      </c>
    </row>
    <row r="14" spans="1:11">
      <c r="A14" s="1">
        <v>13</v>
      </c>
      <c r="B14" s="2" t="s">
        <v>55</v>
      </c>
      <c r="C14" s="16">
        <v>26.981539999999999</v>
      </c>
      <c r="D14" s="16">
        <v>2.7</v>
      </c>
    </row>
    <row r="15" spans="1:11">
      <c r="A15" s="1">
        <v>14</v>
      </c>
      <c r="B15" s="2" t="s">
        <v>56</v>
      </c>
      <c r="C15" s="16">
        <v>28.0855</v>
      </c>
      <c r="D15" s="16">
        <v>2.33</v>
      </c>
    </row>
    <row r="16" spans="1:11">
      <c r="A16" s="1">
        <v>15</v>
      </c>
      <c r="B16" s="2" t="s">
        <v>57</v>
      </c>
      <c r="C16" s="16">
        <v>30.973759999999999</v>
      </c>
      <c r="D16" s="16">
        <v>1.82</v>
      </c>
    </row>
    <row r="17" spans="1:4">
      <c r="A17" s="1">
        <v>16</v>
      </c>
      <c r="B17" s="2" t="s">
        <v>58</v>
      </c>
      <c r="C17" s="16">
        <v>32.06</v>
      </c>
      <c r="D17" s="16">
        <v>2.0699999999999998</v>
      </c>
    </row>
    <row r="18" spans="1:4">
      <c r="A18" s="1">
        <v>17</v>
      </c>
      <c r="B18" s="2" t="s">
        <v>59</v>
      </c>
      <c r="C18" s="16">
        <v>35.453000000000003</v>
      </c>
      <c r="D18" s="16">
        <v>3.17</v>
      </c>
    </row>
    <row r="19" spans="1:4">
      <c r="A19" s="1">
        <v>18</v>
      </c>
      <c r="B19" s="2" t="s">
        <v>60</v>
      </c>
      <c r="C19" s="16">
        <v>39.948</v>
      </c>
      <c r="D19" s="16">
        <v>1.784</v>
      </c>
    </row>
    <row r="20" spans="1:4">
      <c r="A20" s="1">
        <v>19</v>
      </c>
      <c r="B20" s="2" t="s">
        <v>61</v>
      </c>
      <c r="C20" s="16">
        <v>39.098300000000002</v>
      </c>
      <c r="D20" s="16">
        <v>1.784</v>
      </c>
    </row>
    <row r="21" spans="1:4">
      <c r="A21" s="1">
        <v>20</v>
      </c>
      <c r="B21" s="2" t="s">
        <v>62</v>
      </c>
      <c r="C21" s="16">
        <v>40.08</v>
      </c>
      <c r="D21" s="16">
        <v>1.55</v>
      </c>
    </row>
    <row r="22" spans="1:4">
      <c r="A22" s="1">
        <v>21</v>
      </c>
      <c r="B22" s="2" t="s">
        <v>63</v>
      </c>
      <c r="C22" s="16">
        <v>44.9559</v>
      </c>
      <c r="D22" s="16">
        <v>3</v>
      </c>
    </row>
    <row r="23" spans="1:4">
      <c r="A23" s="1">
        <v>22</v>
      </c>
      <c r="B23" s="2" t="s">
        <v>64</v>
      </c>
      <c r="C23" s="16">
        <v>47.9</v>
      </c>
      <c r="D23" s="16">
        <v>4.5</v>
      </c>
    </row>
    <row r="24" spans="1:4">
      <c r="A24" s="1">
        <v>23</v>
      </c>
      <c r="B24" s="2" t="s">
        <v>65</v>
      </c>
      <c r="C24" s="16">
        <v>50.941499999999998</v>
      </c>
      <c r="D24" s="16">
        <v>5.8</v>
      </c>
    </row>
    <row r="25" spans="1:4">
      <c r="A25" s="1">
        <v>24</v>
      </c>
      <c r="B25" s="2" t="s">
        <v>66</v>
      </c>
      <c r="C25" s="16">
        <v>51.996000000000002</v>
      </c>
      <c r="D25" s="16">
        <v>7.19</v>
      </c>
    </row>
    <row r="26" spans="1:4">
      <c r="A26" s="1">
        <v>25</v>
      </c>
      <c r="B26" s="2" t="s">
        <v>67</v>
      </c>
      <c r="C26" s="16">
        <v>54.938000000000002</v>
      </c>
      <c r="D26" s="16">
        <v>7.43</v>
      </c>
    </row>
    <row r="27" spans="1:4">
      <c r="A27" s="1">
        <v>26</v>
      </c>
      <c r="B27" s="2" t="s">
        <v>68</v>
      </c>
      <c r="C27" s="16">
        <v>55.847000000000001</v>
      </c>
      <c r="D27" s="16">
        <v>7.86</v>
      </c>
    </row>
    <row r="28" spans="1:4">
      <c r="A28" s="1">
        <v>27</v>
      </c>
      <c r="B28" s="2" t="s">
        <v>69</v>
      </c>
      <c r="C28" s="16">
        <v>58.933199999999999</v>
      </c>
      <c r="D28" s="16">
        <v>8.9</v>
      </c>
    </row>
    <row r="29" spans="1:4">
      <c r="A29" s="1">
        <v>28</v>
      </c>
      <c r="B29" s="2" t="s">
        <v>70</v>
      </c>
      <c r="C29" s="16">
        <v>58.7</v>
      </c>
      <c r="D29" s="16">
        <v>8.9</v>
      </c>
    </row>
    <row r="30" spans="1:4">
      <c r="A30" s="1">
        <v>29</v>
      </c>
      <c r="B30" s="2" t="s">
        <v>71</v>
      </c>
      <c r="C30" s="16">
        <v>63.545999999999999</v>
      </c>
      <c r="D30" s="16">
        <v>8.9600000000000009</v>
      </c>
    </row>
    <row r="31" spans="1:4">
      <c r="A31" s="1">
        <v>30</v>
      </c>
      <c r="B31" s="2" t="s">
        <v>72</v>
      </c>
      <c r="C31" s="16">
        <v>65.38</v>
      </c>
      <c r="D31" s="16">
        <v>7.14</v>
      </c>
    </row>
    <row r="32" spans="1:4">
      <c r="A32" s="1">
        <v>31</v>
      </c>
      <c r="B32" s="2" t="s">
        <v>73</v>
      </c>
      <c r="C32" s="16">
        <v>69.72</v>
      </c>
      <c r="D32" s="16">
        <v>5.91</v>
      </c>
    </row>
    <row r="33" spans="1:4">
      <c r="A33" s="1">
        <v>32</v>
      </c>
      <c r="B33" s="2" t="s">
        <v>74</v>
      </c>
      <c r="C33" s="16">
        <v>72.59</v>
      </c>
      <c r="D33" s="16">
        <v>5.32</v>
      </c>
    </row>
    <row r="34" spans="1:4">
      <c r="A34" s="1">
        <v>33</v>
      </c>
      <c r="B34" s="2" t="s">
        <v>75</v>
      </c>
      <c r="C34" s="16">
        <v>74.921599999999998</v>
      </c>
      <c r="D34" s="16">
        <v>5.72</v>
      </c>
    </row>
    <row r="35" spans="1:4">
      <c r="A35" s="1">
        <v>34</v>
      </c>
      <c r="B35" s="2" t="s">
        <v>76</v>
      </c>
      <c r="C35" s="16">
        <v>78.959999999999994</v>
      </c>
      <c r="D35" s="16">
        <v>4.8</v>
      </c>
    </row>
    <row r="36" spans="1:4">
      <c r="A36" s="1">
        <v>35</v>
      </c>
      <c r="B36" s="2" t="s">
        <v>77</v>
      </c>
      <c r="C36" s="16">
        <v>79.903999999999996</v>
      </c>
      <c r="D36" s="16">
        <v>3.12</v>
      </c>
    </row>
    <row r="37" spans="1:4">
      <c r="A37" s="1">
        <v>36</v>
      </c>
      <c r="B37" s="2" t="s">
        <v>78</v>
      </c>
      <c r="C37" s="16">
        <v>83.8</v>
      </c>
      <c r="D37" s="16">
        <v>3.74</v>
      </c>
    </row>
    <row r="38" spans="1:4">
      <c r="A38" s="1">
        <v>37</v>
      </c>
      <c r="B38" s="2" t="s">
        <v>79</v>
      </c>
      <c r="C38" s="16">
        <v>85.467799999999997</v>
      </c>
      <c r="D38" s="16">
        <v>1.53</v>
      </c>
    </row>
    <row r="39" spans="1:4">
      <c r="A39" s="1">
        <v>38</v>
      </c>
      <c r="B39" s="2" t="s">
        <v>80</v>
      </c>
      <c r="C39" s="16">
        <v>87.62</v>
      </c>
      <c r="D39" s="16">
        <v>2.6</v>
      </c>
    </row>
    <row r="40" spans="1:4">
      <c r="A40" s="1">
        <v>39</v>
      </c>
      <c r="B40" s="2" t="s">
        <v>81</v>
      </c>
      <c r="C40" s="16">
        <v>88.905900000000003</v>
      </c>
      <c r="D40" s="16">
        <v>4.5</v>
      </c>
    </row>
    <row r="41" spans="1:4">
      <c r="A41" s="1">
        <v>40</v>
      </c>
      <c r="B41" s="2" t="s">
        <v>82</v>
      </c>
      <c r="C41" s="16">
        <v>91.22</v>
      </c>
      <c r="D41" s="16">
        <v>6.49</v>
      </c>
    </row>
    <row r="42" spans="1:4">
      <c r="A42" s="1">
        <v>41</v>
      </c>
      <c r="B42" s="2" t="s">
        <v>84</v>
      </c>
      <c r="C42" s="16">
        <v>92.906400000000005</v>
      </c>
      <c r="D42" s="16">
        <v>8.5500000000000007</v>
      </c>
    </row>
    <row r="43" spans="1:4">
      <c r="A43" s="1">
        <v>42</v>
      </c>
      <c r="B43" s="2" t="s">
        <v>85</v>
      </c>
      <c r="C43" s="16">
        <v>95.94</v>
      </c>
      <c r="D43" s="16">
        <v>10.199999999999999</v>
      </c>
    </row>
    <row r="44" spans="1:4">
      <c r="A44" s="1">
        <v>43</v>
      </c>
      <c r="B44" s="2" t="s">
        <v>86</v>
      </c>
      <c r="C44" s="16">
        <v>98</v>
      </c>
      <c r="D44" s="16">
        <v>11.5</v>
      </c>
    </row>
    <row r="45" spans="1:4">
      <c r="A45" s="1">
        <v>44</v>
      </c>
      <c r="B45" s="2" t="s">
        <v>87</v>
      </c>
      <c r="C45" s="16">
        <v>101.07</v>
      </c>
      <c r="D45" s="16">
        <v>12.2</v>
      </c>
    </row>
    <row r="46" spans="1:4">
      <c r="A46" s="1">
        <v>45</v>
      </c>
      <c r="B46" s="2" t="s">
        <v>88</v>
      </c>
      <c r="C46" s="16">
        <v>102.9055</v>
      </c>
      <c r="D46" s="16">
        <v>12.4</v>
      </c>
    </row>
    <row r="47" spans="1:4">
      <c r="A47" s="1">
        <v>46</v>
      </c>
      <c r="B47" s="2" t="s">
        <v>89</v>
      </c>
      <c r="C47" s="16">
        <v>106.4</v>
      </c>
      <c r="D47" s="16">
        <v>12</v>
      </c>
    </row>
    <row r="48" spans="1:4">
      <c r="A48" s="1">
        <v>47</v>
      </c>
      <c r="B48" s="2" t="s">
        <v>90</v>
      </c>
      <c r="C48" s="16">
        <v>107.86799999999999</v>
      </c>
      <c r="D48" s="16">
        <v>10.5</v>
      </c>
    </row>
    <row r="49" spans="1:4">
      <c r="A49" s="1">
        <v>48</v>
      </c>
      <c r="B49" s="2" t="s">
        <v>91</v>
      </c>
      <c r="C49" s="16">
        <v>112.41</v>
      </c>
      <c r="D49" s="16">
        <v>8.65</v>
      </c>
    </row>
    <row r="50" spans="1:4">
      <c r="A50" s="1">
        <v>49</v>
      </c>
      <c r="B50" s="2" t="s">
        <v>92</v>
      </c>
      <c r="C50" s="16">
        <v>114.82</v>
      </c>
      <c r="D50" s="16">
        <v>7.31</v>
      </c>
    </row>
    <row r="51" spans="1:4">
      <c r="A51" s="1">
        <v>50</v>
      </c>
      <c r="B51" s="2" t="s">
        <v>93</v>
      </c>
      <c r="C51" s="16">
        <v>118.69</v>
      </c>
      <c r="D51" s="16">
        <v>7.3</v>
      </c>
    </row>
    <row r="52" spans="1:4">
      <c r="A52" s="1">
        <v>51</v>
      </c>
      <c r="B52" s="2" t="s">
        <v>94</v>
      </c>
      <c r="C52" s="16">
        <v>121.75</v>
      </c>
      <c r="D52" s="16">
        <v>6.68</v>
      </c>
    </row>
    <row r="53" spans="1:4">
      <c r="A53" s="1">
        <v>52</v>
      </c>
      <c r="B53" s="2" t="s">
        <v>95</v>
      </c>
      <c r="C53" s="16">
        <v>127.6</v>
      </c>
      <c r="D53" s="16">
        <v>6.24</v>
      </c>
    </row>
    <row r="54" spans="1:4">
      <c r="A54" s="1">
        <v>53</v>
      </c>
      <c r="B54" s="2" t="s">
        <v>96</v>
      </c>
      <c r="C54" s="16">
        <v>126.9045</v>
      </c>
      <c r="D54" s="16">
        <v>4.92</v>
      </c>
    </row>
    <row r="55" spans="1:4">
      <c r="A55" s="1">
        <v>54</v>
      </c>
      <c r="B55" s="2" t="s">
        <v>97</v>
      </c>
      <c r="C55" s="16">
        <v>131.30000000000001</v>
      </c>
      <c r="D55" s="16">
        <v>5.89</v>
      </c>
    </row>
    <row r="56" spans="1:4">
      <c r="A56" s="1">
        <v>55</v>
      </c>
      <c r="B56" s="2" t="s">
        <v>98</v>
      </c>
      <c r="C56" s="16">
        <v>132.90539999999999</v>
      </c>
      <c r="D56" s="16">
        <v>1.87</v>
      </c>
    </row>
    <row r="57" spans="1:4">
      <c r="A57" s="1">
        <v>56</v>
      </c>
      <c r="B57" s="2" t="s">
        <v>99</v>
      </c>
      <c r="C57" s="16">
        <v>137.33000000000001</v>
      </c>
      <c r="D57" s="16">
        <v>3.5</v>
      </c>
    </row>
    <row r="58" spans="1:4">
      <c r="A58" s="1">
        <v>57</v>
      </c>
      <c r="B58" s="2" t="s">
        <v>100</v>
      </c>
      <c r="C58" s="16">
        <v>138.90549999999999</v>
      </c>
      <c r="D58" s="16">
        <v>6.7</v>
      </c>
    </row>
    <row r="59" spans="1:4">
      <c r="A59" s="1">
        <v>58</v>
      </c>
      <c r="B59" s="2" t="s">
        <v>101</v>
      </c>
      <c r="C59" s="16">
        <v>140.12</v>
      </c>
      <c r="D59" s="16">
        <v>6.78</v>
      </c>
    </row>
    <row r="60" spans="1:4">
      <c r="A60" s="1">
        <v>59</v>
      </c>
      <c r="B60" s="2" t="s">
        <v>102</v>
      </c>
      <c r="C60" s="16">
        <v>140.90770000000001</v>
      </c>
      <c r="D60" s="16">
        <v>6.77</v>
      </c>
    </row>
    <row r="61" spans="1:4">
      <c r="A61" s="1">
        <v>60</v>
      </c>
      <c r="B61" s="2" t="s">
        <v>103</v>
      </c>
      <c r="C61" s="16">
        <v>144.24</v>
      </c>
      <c r="D61" s="16">
        <v>7</v>
      </c>
    </row>
    <row r="62" spans="1:4">
      <c r="A62" s="1">
        <v>61</v>
      </c>
      <c r="B62" s="2" t="s">
        <v>104</v>
      </c>
      <c r="C62" s="16">
        <v>145</v>
      </c>
      <c r="D62" s="16">
        <v>6.4749999999999996</v>
      </c>
    </row>
    <row r="63" spans="1:4">
      <c r="A63" s="1">
        <v>62</v>
      </c>
      <c r="B63" s="2" t="s">
        <v>105</v>
      </c>
      <c r="C63" s="16">
        <v>150.4</v>
      </c>
      <c r="D63" s="16">
        <v>7.54</v>
      </c>
    </row>
    <row r="64" spans="1:4">
      <c r="A64" s="1">
        <v>63</v>
      </c>
      <c r="B64" s="2" t="s">
        <v>106</v>
      </c>
      <c r="C64" s="16">
        <v>151.96</v>
      </c>
      <c r="D64" s="16">
        <v>5.26</v>
      </c>
    </row>
    <row r="65" spans="1:4">
      <c r="A65" s="1">
        <v>64</v>
      </c>
      <c r="B65" s="2" t="s">
        <v>107</v>
      </c>
      <c r="C65" s="16">
        <v>157.25</v>
      </c>
      <c r="D65" s="16">
        <v>7.89</v>
      </c>
    </row>
    <row r="66" spans="1:4">
      <c r="A66" s="1">
        <v>65</v>
      </c>
      <c r="B66" s="2" t="s">
        <v>108</v>
      </c>
      <c r="C66" s="16">
        <v>158.9254</v>
      </c>
      <c r="D66" s="16">
        <v>8.27</v>
      </c>
    </row>
    <row r="67" spans="1:4">
      <c r="A67" s="1">
        <v>66</v>
      </c>
      <c r="B67" s="2" t="s">
        <v>109</v>
      </c>
      <c r="C67" s="16">
        <v>162.5</v>
      </c>
      <c r="D67" s="16">
        <v>8.5399999999999991</v>
      </c>
    </row>
    <row r="68" spans="1:4">
      <c r="A68" s="1">
        <v>67</v>
      </c>
      <c r="B68" s="2" t="s">
        <v>110</v>
      </c>
      <c r="C68" s="16">
        <v>164.93039999999999</v>
      </c>
      <c r="D68" s="16">
        <v>8.8000000000000007</v>
      </c>
    </row>
    <row r="69" spans="1:4">
      <c r="A69" s="1">
        <v>68</v>
      </c>
      <c r="B69" s="2" t="s">
        <v>111</v>
      </c>
      <c r="C69" s="16">
        <v>167.26</v>
      </c>
      <c r="D69" s="16">
        <v>9.0500000000000007</v>
      </c>
    </row>
    <row r="70" spans="1:4">
      <c r="A70" s="1">
        <v>69</v>
      </c>
      <c r="B70" s="2" t="s">
        <v>112</v>
      </c>
      <c r="C70" s="16">
        <v>168.9342</v>
      </c>
      <c r="D70" s="16">
        <v>9.33</v>
      </c>
    </row>
    <row r="71" spans="1:4">
      <c r="A71" s="1">
        <v>70</v>
      </c>
      <c r="B71" s="2" t="s">
        <v>113</v>
      </c>
      <c r="C71" s="16">
        <v>173.04</v>
      </c>
      <c r="D71" s="16">
        <v>6.98</v>
      </c>
    </row>
    <row r="72" spans="1:4">
      <c r="A72" s="1">
        <v>71</v>
      </c>
      <c r="B72" s="2" t="s">
        <v>114</v>
      </c>
      <c r="C72" s="16">
        <v>174.96700000000001</v>
      </c>
      <c r="D72" s="16">
        <v>9.84</v>
      </c>
    </row>
    <row r="73" spans="1:4">
      <c r="A73" s="1">
        <v>72</v>
      </c>
      <c r="B73" s="2" t="s">
        <v>115</v>
      </c>
      <c r="C73" s="16">
        <v>178.49</v>
      </c>
      <c r="D73" s="16">
        <v>13.1</v>
      </c>
    </row>
    <row r="74" spans="1:4">
      <c r="A74" s="1">
        <v>73</v>
      </c>
      <c r="B74" s="2" t="s">
        <v>116</v>
      </c>
      <c r="C74" s="16">
        <v>180.9479</v>
      </c>
      <c r="D74" s="16">
        <v>16.600000000000001</v>
      </c>
    </row>
    <row r="75" spans="1:4">
      <c r="A75" s="1">
        <v>74</v>
      </c>
      <c r="B75" s="2" t="s">
        <v>117</v>
      </c>
      <c r="C75" s="16">
        <v>183.85</v>
      </c>
      <c r="D75" s="16">
        <v>19.3</v>
      </c>
    </row>
    <row r="76" spans="1:4">
      <c r="A76" s="1">
        <v>75</v>
      </c>
      <c r="B76" s="2" t="s">
        <v>118</v>
      </c>
      <c r="C76" s="16">
        <v>186.20699999999999</v>
      </c>
      <c r="D76" s="16">
        <v>21</v>
      </c>
    </row>
    <row r="77" spans="1:4">
      <c r="A77" s="1">
        <v>76</v>
      </c>
      <c r="B77" s="2" t="s">
        <v>119</v>
      </c>
      <c r="C77" s="16">
        <v>190.2</v>
      </c>
      <c r="D77" s="16">
        <v>22.4</v>
      </c>
    </row>
    <row r="78" spans="1:4">
      <c r="A78" s="1">
        <v>77</v>
      </c>
      <c r="B78" s="2" t="s">
        <v>120</v>
      </c>
      <c r="C78" s="16">
        <v>192.22</v>
      </c>
      <c r="D78" s="16">
        <v>22.5</v>
      </c>
    </row>
    <row r="79" spans="1:4">
      <c r="A79" s="1">
        <v>78</v>
      </c>
      <c r="B79" s="2" t="s">
        <v>121</v>
      </c>
      <c r="C79" s="16">
        <v>195.09</v>
      </c>
      <c r="D79" s="16">
        <v>21.4</v>
      </c>
    </row>
    <row r="80" spans="1:4">
      <c r="A80" s="1">
        <v>79</v>
      </c>
      <c r="B80" s="2" t="s">
        <v>122</v>
      </c>
      <c r="C80" s="16">
        <v>196.9665</v>
      </c>
      <c r="D80" s="16">
        <v>19.3</v>
      </c>
    </row>
    <row r="81" spans="1:4">
      <c r="A81" s="1">
        <v>80</v>
      </c>
      <c r="B81" s="2" t="s">
        <v>123</v>
      </c>
      <c r="C81" s="16">
        <v>200.59</v>
      </c>
      <c r="D81" s="16">
        <v>13.53</v>
      </c>
    </row>
    <row r="82" spans="1:4">
      <c r="A82" s="1">
        <v>81</v>
      </c>
      <c r="B82" s="2" t="s">
        <v>124</v>
      </c>
      <c r="C82" s="16">
        <v>204.37</v>
      </c>
      <c r="D82" s="16">
        <v>11.85</v>
      </c>
    </row>
    <row r="83" spans="1:4">
      <c r="A83" s="1">
        <v>82</v>
      </c>
      <c r="B83" s="2" t="s">
        <v>125</v>
      </c>
      <c r="C83" s="16">
        <v>207.2</v>
      </c>
      <c r="D83" s="16">
        <v>11.4</v>
      </c>
    </row>
    <row r="84" spans="1:4">
      <c r="A84" s="1">
        <v>83</v>
      </c>
      <c r="B84" s="2" t="s">
        <v>126</v>
      </c>
      <c r="C84" s="16">
        <v>208.9804</v>
      </c>
      <c r="D84" s="16">
        <v>9.8000000000000007</v>
      </c>
    </row>
    <row r="85" spans="1:4">
      <c r="A85" s="1">
        <v>84</v>
      </c>
      <c r="B85" s="2" t="s">
        <v>127</v>
      </c>
      <c r="C85" s="16">
        <v>209</v>
      </c>
      <c r="D85" s="16">
        <v>9.4</v>
      </c>
    </row>
    <row r="86" spans="1:4">
      <c r="A86" s="1">
        <v>85</v>
      </c>
      <c r="B86" s="2" t="s">
        <v>128</v>
      </c>
      <c r="C86" s="16">
        <v>210</v>
      </c>
      <c r="D86" s="16">
        <v>0</v>
      </c>
    </row>
    <row r="87" spans="1:4">
      <c r="A87" s="1">
        <v>86</v>
      </c>
      <c r="B87" s="2" t="s">
        <v>129</v>
      </c>
      <c r="C87" s="16">
        <v>222</v>
      </c>
      <c r="D87" s="16">
        <v>9.91</v>
      </c>
    </row>
    <row r="88" spans="1:4">
      <c r="A88" s="1">
        <v>87</v>
      </c>
      <c r="B88" s="2" t="s">
        <v>130</v>
      </c>
      <c r="C88" s="16">
        <v>223</v>
      </c>
      <c r="D88" s="16">
        <v>0</v>
      </c>
    </row>
    <row r="89" spans="1:4">
      <c r="A89" s="1">
        <v>88</v>
      </c>
      <c r="B89" s="2" t="s">
        <v>131</v>
      </c>
      <c r="C89" s="16">
        <v>226.02539999999999</v>
      </c>
      <c r="D89" s="16">
        <v>5</v>
      </c>
    </row>
    <row r="90" spans="1:4">
      <c r="A90" s="1">
        <v>89</v>
      </c>
      <c r="B90" s="2" t="s">
        <v>132</v>
      </c>
      <c r="C90" s="16">
        <v>227.02780000000001</v>
      </c>
      <c r="D90" s="16">
        <v>10.07</v>
      </c>
    </row>
    <row r="91" spans="1:4">
      <c r="A91" s="1">
        <v>90</v>
      </c>
      <c r="B91" s="2" t="s">
        <v>133</v>
      </c>
      <c r="C91" s="16">
        <v>232.03809999999999</v>
      </c>
      <c r="D91" s="16">
        <v>11.7</v>
      </c>
    </row>
    <row r="92" spans="1:4">
      <c r="A92" s="1">
        <v>91</v>
      </c>
      <c r="B92" s="2" t="s">
        <v>134</v>
      </c>
      <c r="C92" s="16">
        <v>231.0359</v>
      </c>
      <c r="D92" s="16">
        <v>15.4</v>
      </c>
    </row>
    <row r="93" spans="1:4">
      <c r="A93" s="1">
        <v>92</v>
      </c>
      <c r="B93" s="2" t="s">
        <v>135</v>
      </c>
      <c r="C93" s="16">
        <v>238.029</v>
      </c>
      <c r="D93" s="16">
        <v>18.899999999999999</v>
      </c>
    </row>
    <row r="94" spans="1:4">
      <c r="A94" s="1">
        <v>93</v>
      </c>
      <c r="B94" s="2" t="s">
        <v>136</v>
      </c>
      <c r="C94" s="16">
        <v>237.04820000000001</v>
      </c>
      <c r="D94" s="16">
        <v>20.399999999999999</v>
      </c>
    </row>
    <row r="95" spans="1:4">
      <c r="A95" s="1">
        <v>94</v>
      </c>
      <c r="B95" s="2" t="s">
        <v>137</v>
      </c>
      <c r="C95" s="16">
        <v>244</v>
      </c>
      <c r="D95" s="16">
        <v>19.8</v>
      </c>
    </row>
    <row r="96" spans="1:4">
      <c r="A96" s="1">
        <v>95</v>
      </c>
      <c r="B96" s="2" t="s">
        <v>138</v>
      </c>
      <c r="C96" s="16">
        <v>243</v>
      </c>
      <c r="D96" s="16">
        <v>13.6</v>
      </c>
    </row>
    <row r="97" spans="1:6">
      <c r="A97" s="1">
        <v>96</v>
      </c>
      <c r="B97" s="2" t="s">
        <v>139</v>
      </c>
      <c r="C97" s="16">
        <v>247</v>
      </c>
      <c r="D97" s="16">
        <v>13.510999999999999</v>
      </c>
    </row>
    <row r="98" spans="1:6">
      <c r="A98" s="1">
        <v>97</v>
      </c>
      <c r="B98" s="2" t="s">
        <v>140</v>
      </c>
      <c r="C98" s="16">
        <v>247</v>
      </c>
      <c r="D98" s="16">
        <v>0</v>
      </c>
    </row>
    <row r="99" spans="1:6">
      <c r="A99" s="1">
        <v>98</v>
      </c>
      <c r="B99" s="2" t="s">
        <v>141</v>
      </c>
      <c r="C99" s="16">
        <v>251</v>
      </c>
      <c r="D99" s="16">
        <v>0</v>
      </c>
    </row>
    <row r="100" spans="1:6">
      <c r="A100" s="1">
        <v>99</v>
      </c>
      <c r="B100" s="2" t="s">
        <v>142</v>
      </c>
      <c r="C100" s="16">
        <v>252</v>
      </c>
      <c r="D100" s="16">
        <v>0</v>
      </c>
    </row>
    <row r="101" spans="1:6">
      <c r="A101" s="1">
        <v>100</v>
      </c>
      <c r="B101" s="2" t="s">
        <v>143</v>
      </c>
      <c r="C101" s="16">
        <v>257</v>
      </c>
      <c r="D101" s="16">
        <v>0</v>
      </c>
    </row>
    <row r="102" spans="1:6">
      <c r="A102" s="1">
        <v>101</v>
      </c>
      <c r="B102" s="2" t="s">
        <v>144</v>
      </c>
      <c r="C102" s="16">
        <v>258</v>
      </c>
      <c r="D102" s="16">
        <v>0</v>
      </c>
    </row>
    <row r="103" spans="1:6">
      <c r="A103" s="1">
        <v>102</v>
      </c>
      <c r="B103" s="2" t="s">
        <v>145</v>
      </c>
      <c r="C103" s="16">
        <v>259</v>
      </c>
      <c r="D103" s="16">
        <v>0</v>
      </c>
    </row>
    <row r="104" spans="1:6">
      <c r="A104" s="1">
        <v>103</v>
      </c>
      <c r="B104" s="2" t="s">
        <v>146</v>
      </c>
      <c r="C104" s="16">
        <v>260</v>
      </c>
      <c r="D104" s="16">
        <v>0</v>
      </c>
    </row>
    <row r="105" spans="1:6">
      <c r="B105" s="1" t="s">
        <v>11</v>
      </c>
      <c r="C105" s="16">
        <v>40.305</v>
      </c>
      <c r="E105" s="100" t="s">
        <v>19</v>
      </c>
      <c r="F105" t="s">
        <v>20</v>
      </c>
    </row>
    <row r="106" spans="1:6">
      <c r="B106" s="1" t="s">
        <v>12</v>
      </c>
      <c r="C106" s="16">
        <v>101.96</v>
      </c>
    </row>
    <row r="107" spans="1:6">
      <c r="B107" s="1" t="s">
        <v>13</v>
      </c>
      <c r="C107" s="16">
        <f>C7+C23</f>
        <v>59.911000000000001</v>
      </c>
    </row>
  </sheetData>
  <sheetCalcPr fullCalcOnLoad="1"/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9:A44"/>
  <sheetViews>
    <sheetView workbookViewId="0">
      <selection activeCell="C46" sqref="C46"/>
    </sheetView>
  </sheetViews>
  <sheetFormatPr baseColWidth="10" defaultRowHeight="13"/>
  <sheetData>
    <row r="39" spans="1:1">
      <c r="A39" s="67" t="s">
        <v>29</v>
      </c>
    </row>
    <row r="40" spans="1:1">
      <c r="A40" t="s">
        <v>28</v>
      </c>
    </row>
    <row r="41" spans="1:1">
      <c r="A41" s="106" t="s">
        <v>35</v>
      </c>
    </row>
    <row r="42" spans="1:1">
      <c r="A42" s="10"/>
    </row>
    <row r="43" spans="1:1">
      <c r="A43" s="106" t="s">
        <v>31</v>
      </c>
    </row>
    <row r="44" spans="1:1">
      <c r="A44" s="106" t="s">
        <v>83</v>
      </c>
    </row>
  </sheetData>
  <sheetCalcPr fullCalcOnLoad="1"/>
  <phoneticPr fontId="12" type="noConversion"/>
  <pageMargins left="0.75" right="0.75" top="1" bottom="1" header="0.5" footer="0.5"/>
  <legacyDrawing r:id="rId1"/>
  <oleObjects>
    <oleObject progId="Word.Document.8" shapeId="1025" r:id="rId2"/>
  </oleObject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Atomic-&gt;</vt:lpstr>
      <vt:lpstr>Weight-&gt;</vt:lpstr>
      <vt:lpstr>Vol%-&gt;</vt:lpstr>
      <vt:lpstr>Elemental data</vt:lpstr>
      <vt:lpstr>Instructions</vt:lpstr>
    </vt:vector>
  </TitlesOfParts>
  <Company>alps</Company>
  <LinksUpToDate>false</LinksUpToDate>
  <SharedDoc>false</SharedDoc>
  <HyperlinksChanged>false</HyperlinksChanged>
  <AppVersion>12.0258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alps</dc:creator>
  <cp:lastModifiedBy>Trevor Riedemann</cp:lastModifiedBy>
  <cp:lastPrinted>2003-02-20T22:58:08Z</cp:lastPrinted>
  <dcterms:created xsi:type="dcterms:W3CDTF">2000-01-06T20:52:18Z</dcterms:created>
  <dcterms:modified xsi:type="dcterms:W3CDTF">2008-10-07T18:18:04Z</dcterms:modified>
</cp:coreProperties>
</file>