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volatileDependencies.xml" ContentType="application/vnd.openxmlformats-officedocument.spreadsheetml.volatileDependenc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 defaultThemeVersion="124226"/>
  <bookViews>
    <workbookView xWindow="0" yWindow="90" windowWidth="19140" windowHeight="11955"/>
  </bookViews>
  <sheets>
    <sheet name="Sheet1" sheetId="1" r:id="rId1"/>
    <sheet name="Sheet2" sheetId="2" r:id="rId2"/>
    <sheet name="Sheet3" sheetId="3" r:id="rId3"/>
  </sheets>
  <calcPr calcId="124519"/>
  <pivotCaches>
    <pivotCache cacheId="0" r:id="rId4"/>
  </pivotCaches>
  <webPublishing codePage="1252"/>
</workbook>
</file>

<file path=xl/calcChain.xml><?xml version="1.0" encoding="utf-8"?>
<calcChain xmlns="http://schemas.openxmlformats.org/spreadsheetml/2006/main">
  <c r="A389" i="1"/>
  <c r="A385"/>
  <c r="A381"/>
  <c r="A377"/>
  <c r="A373"/>
  <c r="A369"/>
  <c r="A365"/>
  <c r="A361"/>
  <c r="A357"/>
  <c r="A353"/>
  <c r="A349"/>
  <c r="A345"/>
  <c r="A341"/>
  <c r="A337"/>
  <c r="A333"/>
  <c r="A329"/>
  <c r="A325"/>
  <c r="A321"/>
  <c r="A317"/>
  <c r="A313"/>
  <c r="A309"/>
  <c r="A305"/>
  <c r="A301"/>
  <c r="A297"/>
  <c r="A293"/>
  <c r="A289"/>
  <c r="A285"/>
  <c r="A281"/>
  <c r="A277"/>
  <c r="A273"/>
  <c r="A269"/>
  <c r="A265"/>
  <c r="A261"/>
  <c r="A257"/>
  <c r="A253"/>
  <c r="A249"/>
  <c r="A245"/>
  <c r="A241"/>
  <c r="A237"/>
  <c r="A233"/>
  <c r="A229"/>
  <c r="A225"/>
  <c r="A221"/>
  <c r="A217"/>
  <c r="A213"/>
  <c r="A209"/>
  <c r="A205"/>
  <c r="A201"/>
  <c r="A197"/>
  <c r="A193"/>
  <c r="A189"/>
  <c r="A185"/>
  <c r="A181"/>
  <c r="A177"/>
  <c r="A173"/>
  <c r="A169"/>
  <c r="A165"/>
  <c r="A161"/>
  <c r="A157"/>
  <c r="A153"/>
  <c r="A149"/>
  <c r="A145"/>
  <c r="A141"/>
  <c r="A137"/>
  <c r="A133"/>
  <c r="A129"/>
  <c r="A125"/>
  <c r="A121"/>
  <c r="A117"/>
  <c r="A113"/>
  <c r="A109"/>
  <c r="A105"/>
  <c r="A101"/>
  <c r="A97"/>
  <c r="A93"/>
  <c r="A89"/>
  <c r="A85"/>
  <c r="A81"/>
  <c r="A77"/>
  <c r="A73"/>
  <c r="A69"/>
  <c r="A65"/>
  <c r="A61"/>
  <c r="A57"/>
  <c r="A53"/>
  <c r="A49"/>
  <c r="A45"/>
  <c r="A41"/>
  <c r="A37"/>
  <c r="A33"/>
  <c r="A29"/>
  <c r="A25"/>
  <c r="A21"/>
  <c r="A17"/>
  <c r="A13"/>
  <c r="A9"/>
  <c r="A5"/>
  <c r="D389"/>
  <c r="D385"/>
  <c r="D381"/>
  <c r="D377"/>
  <c r="D373"/>
  <c r="D369"/>
  <c r="D365"/>
  <c r="D357"/>
  <c r="D353"/>
  <c r="A391"/>
  <c r="A388"/>
  <c r="A384"/>
  <c r="A380"/>
  <c r="A376"/>
  <c r="A372"/>
  <c r="A368"/>
  <c r="A364"/>
  <c r="A360"/>
  <c r="A356"/>
  <c r="A352"/>
  <c r="A348"/>
  <c r="A344"/>
  <c r="A340"/>
  <c r="A336"/>
  <c r="A332"/>
  <c r="A328"/>
  <c r="A324"/>
  <c r="A320"/>
  <c r="A316"/>
  <c r="A312"/>
  <c r="A308"/>
  <c r="A304"/>
  <c r="A300"/>
  <c r="A296"/>
  <c r="A292"/>
  <c r="A288"/>
  <c r="A284"/>
  <c r="A280"/>
  <c r="A276"/>
  <c r="A272"/>
  <c r="A268"/>
  <c r="A264"/>
  <c r="A260"/>
  <c r="A256"/>
  <c r="A252"/>
  <c r="A248"/>
  <c r="A244"/>
  <c r="A240"/>
  <c r="A236"/>
  <c r="A232"/>
  <c r="A228"/>
  <c r="A224"/>
  <c r="A220"/>
  <c r="A216"/>
  <c r="A212"/>
  <c r="A208"/>
  <c r="A204"/>
  <c r="A200"/>
  <c r="A196"/>
  <c r="A192"/>
  <c r="A188"/>
  <c r="A184"/>
  <c r="A180"/>
  <c r="A176"/>
  <c r="A172"/>
  <c r="A168"/>
  <c r="A164"/>
  <c r="A160"/>
  <c r="A156"/>
  <c r="A152"/>
  <c r="A148"/>
  <c r="A144"/>
  <c r="A140"/>
  <c r="A136"/>
  <c r="A132"/>
  <c r="A128"/>
  <c r="A124"/>
  <c r="A120"/>
  <c r="A116"/>
  <c r="A112"/>
  <c r="A108"/>
  <c r="A104"/>
  <c r="A100"/>
  <c r="A96"/>
  <c r="A92"/>
  <c r="A88"/>
  <c r="A84"/>
  <c r="A80"/>
  <c r="A76"/>
  <c r="A72"/>
  <c r="A68"/>
  <c r="A64"/>
  <c r="A60"/>
  <c r="A56"/>
  <c r="A52"/>
  <c r="A48"/>
  <c r="A44"/>
  <c r="A40"/>
  <c r="A36"/>
  <c r="A32"/>
  <c r="A28"/>
  <c r="A24"/>
  <c r="A20"/>
  <c r="A16"/>
  <c r="A12"/>
  <c r="A8"/>
  <c r="A4"/>
  <c r="C390"/>
  <c r="C388"/>
  <c r="C386"/>
  <c r="C384"/>
  <c r="C382"/>
  <c r="C380"/>
  <c r="C378"/>
  <c r="C376"/>
  <c r="C374"/>
  <c r="C372"/>
  <c r="C370"/>
  <c r="C368"/>
  <c r="C366"/>
  <c r="C364"/>
  <c r="C362"/>
  <c r="C360"/>
  <c r="C358"/>
  <c r="C356"/>
  <c r="C354"/>
  <c r="B352"/>
  <c r="C350"/>
  <c r="C348"/>
  <c r="C346"/>
  <c r="C344"/>
  <c r="C342"/>
  <c r="C340"/>
  <c r="C338"/>
  <c r="C336"/>
  <c r="C334"/>
  <c r="C332"/>
  <c r="D349"/>
  <c r="D345"/>
  <c r="D341"/>
  <c r="D337"/>
  <c r="D333"/>
  <c r="D328"/>
  <c r="D324"/>
  <c r="D320"/>
  <c r="D316"/>
  <c r="D312"/>
  <c r="D308"/>
  <c r="D304"/>
  <c r="D300"/>
  <c r="D1"/>
  <c r="D361" s="1"/>
  <c r="A387"/>
  <c r="A383"/>
  <c r="A379"/>
  <c r="A375"/>
  <c r="A371"/>
  <c r="A367"/>
  <c r="A363"/>
  <c r="A359"/>
  <c r="A355"/>
  <c r="A351"/>
  <c r="A347"/>
  <c r="A343"/>
  <c r="A339"/>
  <c r="A335"/>
  <c r="A331"/>
  <c r="A327"/>
  <c r="A323"/>
  <c r="A319"/>
  <c r="A315"/>
  <c r="A311"/>
  <c r="A307"/>
  <c r="A303"/>
  <c r="A299"/>
  <c r="A295"/>
  <c r="A291"/>
  <c r="A287"/>
  <c r="A283"/>
  <c r="A279"/>
  <c r="A275"/>
  <c r="A271"/>
  <c r="A267"/>
  <c r="A263"/>
  <c r="A259"/>
  <c r="A255"/>
  <c r="A251"/>
  <c r="A247"/>
  <c r="A243"/>
  <c r="A239"/>
  <c r="A235"/>
  <c r="A231"/>
  <c r="A227"/>
  <c r="A223"/>
  <c r="A219"/>
  <c r="A215"/>
  <c r="A211"/>
  <c r="A207"/>
  <c r="A203"/>
  <c r="A199"/>
  <c r="A195"/>
  <c r="A191"/>
  <c r="A187"/>
  <c r="A183"/>
  <c r="A179"/>
  <c r="A175"/>
  <c r="A171"/>
  <c r="A167"/>
  <c r="A163"/>
  <c r="A159"/>
  <c r="A155"/>
  <c r="A151"/>
  <c r="A147"/>
  <c r="A143"/>
  <c r="A139"/>
  <c r="A135"/>
  <c r="A131"/>
  <c r="A127"/>
  <c r="A123"/>
  <c r="A119"/>
  <c r="A115"/>
  <c r="A111"/>
  <c r="A107"/>
  <c r="A103"/>
  <c r="A99"/>
  <c r="A95"/>
  <c r="A91"/>
  <c r="A87"/>
  <c r="A83"/>
  <c r="A79"/>
  <c r="A75"/>
  <c r="A71"/>
  <c r="A67"/>
  <c r="A63"/>
  <c r="A59"/>
  <c r="A55"/>
  <c r="A51"/>
  <c r="A47"/>
  <c r="A43"/>
  <c r="A39"/>
  <c r="A35"/>
  <c r="A31"/>
  <c r="A27"/>
  <c r="A23"/>
  <c r="A19"/>
  <c r="A15"/>
  <c r="A11"/>
  <c r="A7"/>
  <c r="A3"/>
  <c r="D387"/>
  <c r="D383"/>
  <c r="D379"/>
  <c r="D375"/>
  <c r="D371"/>
  <c r="D367"/>
  <c r="D363"/>
  <c r="D359"/>
  <c r="D355"/>
  <c r="D351"/>
  <c r="A390"/>
  <c r="A386"/>
  <c r="A382"/>
  <c r="A378"/>
  <c r="A374"/>
  <c r="A370"/>
  <c r="A366"/>
  <c r="A362"/>
  <c r="A358"/>
  <c r="A354"/>
  <c r="A350"/>
  <c r="A346"/>
  <c r="A342"/>
  <c r="A338"/>
  <c r="A334"/>
  <c r="A330"/>
  <c r="D330" s="1"/>
  <c r="A326"/>
  <c r="D326" s="1"/>
  <c r="A322"/>
  <c r="D322" s="1"/>
  <c r="A318"/>
  <c r="D318" s="1"/>
  <c r="A314"/>
  <c r="D314" s="1"/>
  <c r="A310"/>
  <c r="D310" s="1"/>
  <c r="A306"/>
  <c r="D306" s="1"/>
  <c r="A302"/>
  <c r="D302" s="1"/>
  <c r="A298"/>
  <c r="A294"/>
  <c r="A290"/>
  <c r="A286"/>
  <c r="A282"/>
  <c r="A278"/>
  <c r="A274"/>
  <c r="A270"/>
  <c r="A266"/>
  <c r="A262"/>
  <c r="A258"/>
  <c r="A254"/>
  <c r="A250"/>
  <c r="A246"/>
  <c r="A242"/>
  <c r="A238"/>
  <c r="A234"/>
  <c r="A230"/>
  <c r="A226"/>
  <c r="A222"/>
  <c r="A218"/>
  <c r="A214"/>
  <c r="A210"/>
  <c r="A206"/>
  <c r="A202"/>
  <c r="A198"/>
  <c r="A194"/>
  <c r="A190"/>
  <c r="A186"/>
  <c r="A182"/>
  <c r="A178"/>
  <c r="A174"/>
  <c r="A170"/>
  <c r="A166"/>
  <c r="A162"/>
  <c r="A158"/>
  <c r="A154"/>
  <c r="A150"/>
  <c r="A146"/>
  <c r="A142"/>
  <c r="A138"/>
  <c r="A134"/>
  <c r="A130"/>
  <c r="A126"/>
  <c r="A122"/>
  <c r="A118"/>
  <c r="A114"/>
  <c r="A110"/>
  <c r="A106"/>
  <c r="A102"/>
  <c r="A98"/>
  <c r="A94"/>
  <c r="A90"/>
  <c r="A86"/>
  <c r="A82"/>
  <c r="A78"/>
  <c r="A74"/>
  <c r="A70"/>
  <c r="A66"/>
  <c r="A62"/>
  <c r="A58"/>
  <c r="A54"/>
  <c r="A50"/>
  <c r="A46"/>
  <c r="A42"/>
  <c r="A38"/>
  <c r="A34"/>
  <c r="A30"/>
  <c r="A26"/>
  <c r="A22"/>
  <c r="A18"/>
  <c r="A14"/>
  <c r="A10"/>
  <c r="A6"/>
  <c r="A2"/>
  <c r="C389"/>
  <c r="C387"/>
  <c r="C385"/>
  <c r="C383"/>
  <c r="C381"/>
  <c r="B379"/>
  <c r="C377"/>
  <c r="C375"/>
  <c r="C373"/>
  <c r="C371"/>
  <c r="C367"/>
  <c r="C363"/>
  <c r="C359"/>
  <c r="C355"/>
  <c r="C351"/>
  <c r="C347"/>
  <c r="C343"/>
  <c r="C339"/>
  <c r="C335"/>
  <c r="C331"/>
  <c r="D343"/>
  <c r="D335"/>
  <c r="D329"/>
  <c r="D325"/>
  <c r="D321"/>
  <c r="D317"/>
  <c r="D313"/>
  <c r="D309"/>
  <c r="D305"/>
  <c r="D301"/>
  <c r="D298"/>
  <c r="D296"/>
  <c r="D294"/>
  <c r="D292"/>
  <c r="D290"/>
  <c r="D288"/>
  <c r="D286"/>
  <c r="D284"/>
  <c r="D282"/>
  <c r="D280"/>
  <c r="D278"/>
  <c r="D276"/>
  <c r="D274"/>
  <c r="D272"/>
  <c r="D270"/>
  <c r="D268"/>
  <c r="D266"/>
  <c r="D263"/>
  <c r="D259"/>
  <c r="D255"/>
  <c r="D251"/>
  <c r="D247"/>
  <c r="D243"/>
  <c r="D239"/>
  <c r="D235"/>
  <c r="D231"/>
  <c r="D227"/>
  <c r="D223"/>
  <c r="D219"/>
  <c r="D215"/>
  <c r="D211"/>
  <c r="D207"/>
  <c r="D203"/>
  <c r="D199"/>
  <c r="D195"/>
  <c r="D191"/>
  <c r="D187"/>
  <c r="D183"/>
  <c r="D179"/>
  <c r="D175"/>
  <c r="D171"/>
  <c r="D167"/>
  <c r="D163"/>
  <c r="D159"/>
  <c r="D155"/>
  <c r="D151"/>
  <c r="D147"/>
  <c r="D143"/>
  <c r="D139"/>
  <c r="D135"/>
  <c r="D131"/>
  <c r="D127"/>
  <c r="D123"/>
  <c r="D119"/>
  <c r="D115"/>
  <c r="D111"/>
  <c r="D107"/>
  <c r="D103"/>
  <c r="D99"/>
  <c r="D95"/>
  <c r="D91"/>
  <c r="D87"/>
  <c r="D83"/>
  <c r="D79"/>
  <c r="D75"/>
  <c r="D71"/>
  <c r="D67"/>
  <c r="D63"/>
  <c r="D59"/>
  <c r="D55"/>
  <c r="D51"/>
  <c r="D47"/>
  <c r="D43"/>
  <c r="D39"/>
  <c r="D35"/>
  <c r="D31"/>
  <c r="D27"/>
  <c r="D23"/>
  <c r="D19"/>
  <c r="D15"/>
  <c r="D11"/>
  <c r="D7"/>
  <c r="D3"/>
  <c r="B262"/>
  <c r="B258"/>
  <c r="C254"/>
  <c r="C250"/>
  <c r="C246"/>
  <c r="B242"/>
  <c r="C238"/>
  <c r="C234"/>
  <c r="B230"/>
  <c r="C225"/>
  <c r="C221"/>
  <c r="C217"/>
  <c r="B213"/>
  <c r="C209"/>
  <c r="C205"/>
  <c r="C201"/>
  <c r="C197"/>
  <c r="C193"/>
  <c r="C189"/>
  <c r="C185"/>
  <c r="B181"/>
  <c r="B177"/>
  <c r="B173"/>
  <c r="C168"/>
  <c r="D350"/>
  <c r="D346"/>
  <c r="D342"/>
  <c r="D338"/>
  <c r="D334"/>
  <c r="C330"/>
  <c r="C328"/>
  <c r="C326"/>
  <c r="C324"/>
  <c r="C322"/>
  <c r="C320"/>
  <c r="C318"/>
  <c r="C316"/>
  <c r="C314"/>
  <c r="C312"/>
  <c r="C310"/>
  <c r="C308"/>
  <c r="C306"/>
  <c r="C304"/>
  <c r="C302"/>
  <c r="C300"/>
  <c r="C298"/>
  <c r="C296"/>
  <c r="C294"/>
  <c r="C292"/>
  <c r="C290"/>
  <c r="C288"/>
  <c r="C286"/>
  <c r="C284"/>
  <c r="C282"/>
  <c r="C280"/>
  <c r="C278"/>
  <c r="C276"/>
  <c r="C274"/>
  <c r="C272"/>
  <c r="C270"/>
  <c r="C268"/>
  <c r="C266"/>
  <c r="D264"/>
  <c r="D260"/>
  <c r="D256"/>
  <c r="D252"/>
  <c r="D248"/>
  <c r="D244"/>
  <c r="D240"/>
  <c r="D236"/>
  <c r="D232"/>
  <c r="D228"/>
  <c r="D224"/>
  <c r="D220"/>
  <c r="D216"/>
  <c r="D212"/>
  <c r="D208"/>
  <c r="D204"/>
  <c r="D200"/>
  <c r="D196"/>
  <c r="D192"/>
  <c r="D188"/>
  <c r="D184"/>
  <c r="D180"/>
  <c r="D176"/>
  <c r="D172"/>
  <c r="D168"/>
  <c r="D164"/>
  <c r="D160"/>
  <c r="D156"/>
  <c r="D152"/>
  <c r="D148"/>
  <c r="D144"/>
  <c r="D140"/>
  <c r="D136"/>
  <c r="D132"/>
  <c r="D128"/>
  <c r="D124"/>
  <c r="D120"/>
  <c r="D116"/>
  <c r="D112"/>
  <c r="D108"/>
  <c r="D104"/>
  <c r="D100"/>
  <c r="D96"/>
  <c r="D92"/>
  <c r="D88"/>
  <c r="D84"/>
  <c r="D80"/>
  <c r="D76"/>
  <c r="D72"/>
  <c r="C369"/>
  <c r="C365"/>
  <c r="B361"/>
  <c r="C357"/>
  <c r="C353"/>
  <c r="C349"/>
  <c r="C345"/>
  <c r="C341"/>
  <c r="C337"/>
  <c r="C333"/>
  <c r="D347"/>
  <c r="D339"/>
  <c r="D331"/>
  <c r="D327"/>
  <c r="D323"/>
  <c r="D319"/>
  <c r="D315"/>
  <c r="D311"/>
  <c r="D307"/>
  <c r="D303"/>
  <c r="D299"/>
  <c r="D297"/>
  <c r="D295"/>
  <c r="D293"/>
  <c r="D291"/>
  <c r="D289"/>
  <c r="D287"/>
  <c r="D285"/>
  <c r="D283"/>
  <c r="D281"/>
  <c r="D279"/>
  <c r="D277"/>
  <c r="D275"/>
  <c r="D273"/>
  <c r="D271"/>
  <c r="D269"/>
  <c r="D267"/>
  <c r="D265"/>
  <c r="D261"/>
  <c r="D257"/>
  <c r="D253"/>
  <c r="D249"/>
  <c r="D245"/>
  <c r="D241"/>
  <c r="D237"/>
  <c r="D233"/>
  <c r="D229"/>
  <c r="D225"/>
  <c r="D221"/>
  <c r="D217"/>
  <c r="D213"/>
  <c r="D209"/>
  <c r="D205"/>
  <c r="D201"/>
  <c r="D197"/>
  <c r="D193"/>
  <c r="D189"/>
  <c r="D185"/>
  <c r="D181"/>
  <c r="D177"/>
  <c r="D173"/>
  <c r="D169"/>
  <c r="D165"/>
  <c r="D161"/>
  <c r="D157"/>
  <c r="D153"/>
  <c r="D149"/>
  <c r="D145"/>
  <c r="D141"/>
  <c r="D137"/>
  <c r="D133"/>
  <c r="D129"/>
  <c r="D125"/>
  <c r="D121"/>
  <c r="D117"/>
  <c r="D113"/>
  <c r="D109"/>
  <c r="D105"/>
  <c r="D101"/>
  <c r="D97"/>
  <c r="D93"/>
  <c r="D89"/>
  <c r="D85"/>
  <c r="D81"/>
  <c r="D77"/>
  <c r="D73"/>
  <c r="D69"/>
  <c r="D65"/>
  <c r="D61"/>
  <c r="D57"/>
  <c r="D53"/>
  <c r="D49"/>
  <c r="D45"/>
  <c r="D41"/>
  <c r="D37"/>
  <c r="D33"/>
  <c r="D29"/>
  <c r="D25"/>
  <c r="D21"/>
  <c r="D17"/>
  <c r="D13"/>
  <c r="D9"/>
  <c r="D5"/>
  <c r="C264"/>
  <c r="C260"/>
  <c r="C256"/>
  <c r="C252"/>
  <c r="C248"/>
  <c r="C244"/>
  <c r="C240"/>
  <c r="C236"/>
  <c r="C232"/>
  <c r="C228"/>
  <c r="C223"/>
  <c r="C219"/>
  <c r="C215"/>
  <c r="C211"/>
  <c r="C207"/>
  <c r="C203"/>
  <c r="C199"/>
  <c r="C195"/>
  <c r="B191"/>
  <c r="C187"/>
  <c r="C183"/>
  <c r="C179"/>
  <c r="C175"/>
  <c r="C170"/>
  <c r="C166"/>
  <c r="D348"/>
  <c r="D344"/>
  <c r="D340"/>
  <c r="D336"/>
  <c r="D332"/>
  <c r="C329"/>
  <c r="C327"/>
  <c r="C325"/>
  <c r="C323"/>
  <c r="C321"/>
  <c r="C319"/>
  <c r="C317"/>
  <c r="C315"/>
  <c r="C313"/>
  <c r="C311"/>
  <c r="C309"/>
  <c r="B307"/>
  <c r="C305"/>
  <c r="C303"/>
  <c r="C301"/>
  <c r="B299"/>
  <c r="C297"/>
  <c r="C295"/>
  <c r="C293"/>
  <c r="C291"/>
  <c r="C289"/>
  <c r="C287"/>
  <c r="C285"/>
  <c r="C283"/>
  <c r="C281"/>
  <c r="C279"/>
  <c r="C277"/>
  <c r="C275"/>
  <c r="C273"/>
  <c r="C271"/>
  <c r="C269"/>
  <c r="C267"/>
  <c r="C265"/>
  <c r="D262"/>
  <c r="D258"/>
  <c r="D254"/>
  <c r="D250"/>
  <c r="D246"/>
  <c r="D242"/>
  <c r="D238"/>
  <c r="D234"/>
  <c r="D230"/>
  <c r="D226"/>
  <c r="D222"/>
  <c r="D218"/>
  <c r="D214"/>
  <c r="D210"/>
  <c r="D206"/>
  <c r="D202"/>
  <c r="D198"/>
  <c r="D194"/>
  <c r="D190"/>
  <c r="D186"/>
  <c r="D182"/>
  <c r="D178"/>
  <c r="D174"/>
  <c r="D170"/>
  <c r="D166"/>
  <c r="D162"/>
  <c r="D158"/>
  <c r="D154"/>
  <c r="D150"/>
  <c r="D146"/>
  <c r="D142"/>
  <c r="D138"/>
  <c r="D134"/>
  <c r="D130"/>
  <c r="D126"/>
  <c r="D122"/>
  <c r="D118"/>
  <c r="D114"/>
  <c r="D110"/>
  <c r="D106"/>
  <c r="D102"/>
  <c r="D98"/>
  <c r="D94"/>
  <c r="D90"/>
  <c r="D86"/>
  <c r="D82"/>
  <c r="D78"/>
  <c r="D74"/>
  <c r="D70"/>
  <c r="D66"/>
  <c r="D62"/>
  <c r="D58"/>
  <c r="D54"/>
  <c r="D50"/>
  <c r="D46"/>
  <c r="D42"/>
  <c r="D38"/>
  <c r="D34"/>
  <c r="D30"/>
  <c r="D26"/>
  <c r="D22"/>
  <c r="D18"/>
  <c r="D14"/>
  <c r="D10"/>
  <c r="D6"/>
  <c r="D2"/>
  <c r="C261"/>
  <c r="C257"/>
  <c r="C253"/>
  <c r="C249"/>
  <c r="C241"/>
  <c r="B233"/>
  <c r="C224"/>
  <c r="C216"/>
  <c r="C208"/>
  <c r="C200"/>
  <c r="C192"/>
  <c r="C184"/>
  <c r="C176"/>
  <c r="C167"/>
  <c r="C162"/>
  <c r="C158"/>
  <c r="C154"/>
  <c r="C150"/>
  <c r="C146"/>
  <c r="C142"/>
  <c r="C138"/>
  <c r="C134"/>
  <c r="C130"/>
  <c r="C126"/>
  <c r="D64"/>
  <c r="D56"/>
  <c r="D48"/>
  <c r="D40"/>
  <c r="D32"/>
  <c r="D24"/>
  <c r="D16"/>
  <c r="D8"/>
  <c r="C263"/>
  <c r="C255"/>
  <c r="B245"/>
  <c r="C229"/>
  <c r="C212"/>
  <c r="C196"/>
  <c r="C180"/>
  <c r="C164"/>
  <c r="C156"/>
  <c r="C148"/>
  <c r="C140"/>
  <c r="C132"/>
  <c r="C124"/>
  <c r="C120"/>
  <c r="C116"/>
  <c r="C112"/>
  <c r="C108"/>
  <c r="C104"/>
  <c r="C100"/>
  <c r="C96"/>
  <c r="C92"/>
  <c r="C88"/>
  <c r="C84"/>
  <c r="C80"/>
  <c r="C76"/>
  <c r="C72"/>
  <c r="C68"/>
  <c r="C64"/>
  <c r="C60"/>
  <c r="C56"/>
  <c r="C52"/>
  <c r="C48"/>
  <c r="B44"/>
  <c r="C39"/>
  <c r="C33"/>
  <c r="C23"/>
  <c r="B11"/>
  <c r="C247"/>
  <c r="B239"/>
  <c r="C231"/>
  <c r="B222"/>
  <c r="C214"/>
  <c r="B206"/>
  <c r="C198"/>
  <c r="C190"/>
  <c r="C182"/>
  <c r="C174"/>
  <c r="C165"/>
  <c r="C161"/>
  <c r="C157"/>
  <c r="C153"/>
  <c r="B149"/>
  <c r="C145"/>
  <c r="C141"/>
  <c r="C137"/>
  <c r="C133"/>
  <c r="C129"/>
  <c r="C125"/>
  <c r="C121"/>
  <c r="C117"/>
  <c r="C113"/>
  <c r="C109"/>
  <c r="C105"/>
  <c r="C101"/>
  <c r="C97"/>
  <c r="C93"/>
  <c r="C89"/>
  <c r="C85"/>
  <c r="C81"/>
  <c r="C77"/>
  <c r="C73"/>
  <c r="C69"/>
  <c r="C65"/>
  <c r="C61"/>
  <c r="C57"/>
  <c r="C53"/>
  <c r="C49"/>
  <c r="C45"/>
  <c r="C40"/>
  <c r="C36"/>
  <c r="C32"/>
  <c r="C28"/>
  <c r="C24"/>
  <c r="C20"/>
  <c r="C16"/>
  <c r="C12"/>
  <c r="C8"/>
  <c r="C4"/>
  <c r="B31"/>
  <c r="B25"/>
  <c r="C19"/>
  <c r="B13"/>
  <c r="B7"/>
  <c r="C6"/>
  <c r="B27"/>
  <c r="B15"/>
  <c r="C9"/>
  <c r="D68"/>
  <c r="D60"/>
  <c r="D52"/>
  <c r="D44"/>
  <c r="D36"/>
  <c r="D28"/>
  <c r="D20"/>
  <c r="D12"/>
  <c r="D4"/>
  <c r="C259"/>
  <c r="C251"/>
  <c r="C237"/>
  <c r="C220"/>
  <c r="C204"/>
  <c r="C188"/>
  <c r="C171"/>
  <c r="C160"/>
  <c r="C152"/>
  <c r="C144"/>
  <c r="C136"/>
  <c r="C128"/>
  <c r="C122"/>
  <c r="C118"/>
  <c r="C114"/>
  <c r="C110"/>
  <c r="C106"/>
  <c r="C102"/>
  <c r="C98"/>
  <c r="C94"/>
  <c r="C90"/>
  <c r="C86"/>
  <c r="C82"/>
  <c r="C78"/>
  <c r="C74"/>
  <c r="C70"/>
  <c r="C66"/>
  <c r="C62"/>
  <c r="C58"/>
  <c r="C54"/>
  <c r="C50"/>
  <c r="C46"/>
  <c r="C41"/>
  <c r="C37"/>
  <c r="B29"/>
  <c r="C17"/>
  <c r="B5"/>
  <c r="C243"/>
  <c r="B235"/>
  <c r="B227"/>
  <c r="B218"/>
  <c r="C210"/>
  <c r="C202"/>
  <c r="C194"/>
  <c r="C186"/>
  <c r="C178"/>
  <c r="C169"/>
  <c r="C163"/>
  <c r="C159"/>
  <c r="C155"/>
  <c r="C151"/>
  <c r="C147"/>
  <c r="C143"/>
  <c r="C139"/>
  <c r="C135"/>
  <c r="C131"/>
  <c r="C127"/>
  <c r="C123"/>
  <c r="C119"/>
  <c r="C115"/>
  <c r="C111"/>
  <c r="C107"/>
  <c r="C103"/>
  <c r="C99"/>
  <c r="C95"/>
  <c r="C91"/>
  <c r="C87"/>
  <c r="B83"/>
  <c r="C79"/>
  <c r="C75"/>
  <c r="C71"/>
  <c r="C67"/>
  <c r="C63"/>
  <c r="C59"/>
  <c r="C55"/>
  <c r="C51"/>
  <c r="C47"/>
  <c r="C42"/>
  <c r="C38"/>
  <c r="C34"/>
  <c r="C30"/>
  <c r="C26"/>
  <c r="C22"/>
  <c r="C18"/>
  <c r="C14"/>
  <c r="C10"/>
  <c r="C35"/>
  <c r="C21"/>
  <c r="B3"/>
  <c r="D358"/>
  <c r="D366"/>
  <c r="D374"/>
  <c r="D382"/>
  <c r="D390"/>
  <c r="D356"/>
  <c r="D364"/>
  <c r="D372"/>
  <c r="D380"/>
  <c r="D388"/>
  <c r="D391"/>
  <c r="D354"/>
  <c r="D362"/>
  <c r="D370"/>
  <c r="D378"/>
  <c r="D386"/>
  <c r="D352"/>
  <c r="D360"/>
  <c r="D368"/>
  <c r="D376"/>
  <c r="D384"/>
</calcChain>
</file>

<file path=xl/connections.xml><?xml version="1.0" encoding="utf-8"?>
<connections xmlns="http://schemas.openxmlformats.org/spreadsheetml/2006/main">
  <connection id="1" odcFile="C:\Documents and Settings\zeenata\My Documents\My Data Sources\xlextdat9 Adventure Works DW Adventure Works.odc" keepAlive="1" name="xlextdat9 Adventure Works DW Adventure Works" type="5" refreshedVersion="3" background="1" credentials="stored" singleSignOnId="ExcelBIData">
    <dbPr connection="Provider=MSOLAP.3;Cache Authentication=False;Integrated Security=SSPI;Persist Security Info=True;Initial Catalog=Adventure Works DW;Data Source=xlextdat9;Impersonation Level=Impersonate;Mode=ReadWrite;Protection Level=Pkt Privacy;Auto Synch Period=20000;Default Isolation Mode=0;Default MDX Visual Mode=0;MDX Compatibility=1;MDX Unique Name Style=0;Non Empty Threshold=0;SQLQueryMode=Calculated;Safety Options=2;Secured Cell Value=0;SQL Compatibility=0;Compression Level=0;Real Time Olap=False;MDX Missing Member Mode=Error;Packet Size=4096" command="Adventure Works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3">
    <s v="xlextdat9 Adventure Works DW Adventure Works"/>
    <s v="[Product].[Product Categories].[All Products]"/>
    <s v="[Measures].[Sales Amount]"/>
    <s v="[Product].[Product Categories].[Subcategory].&amp;[17]"/>
    <s v="[Product].[Product Categories].[Subcategory].&amp;[16]"/>
    <s v="[Product].[Product Categories].[Subcategory].&amp;[15]"/>
    <s v="[Product].[Product Categories].[Subcategory].&amp;[14]"/>
    <s v="[Product].[Product Categories].[Subcategory].&amp;[13]"/>
    <s v="[Product].[Product Categories].[Subcategory].&amp;[12]"/>
    <s v="[Product].[Product Categories].[Subcategory].&amp;[11]"/>
    <s v="[Product].[Product Categories].[Subcategory].&amp;[4]"/>
    <s v="[Product].[Product Categories].[Subcategory].&amp;[10]"/>
    <s v="[Product].[Product Categories].[Subcategory].&amp;[9]"/>
    <s v="[Product].[Product Categories].[Subcategory].&amp;[8]"/>
    <s v="[Product].[Product Categories].[Subcategory].&amp;[7]"/>
    <s v="[Product].[Product Categories].[Subcategory].&amp;[6]"/>
    <s v="[Product].[Product Categories].[Subcategory].&amp;[5]"/>
    <s v="[Product].[Product Categories].[Category].&amp;[2]"/>
    <s v="[Product].[Product Categories].[Subcategory].&amp;[25]"/>
    <s v="[Product].[Product Categories].[Subcategory].&amp;[24]"/>
    <s v="[Product].[Product Categories].[Subcategory].&amp;[23]"/>
    <s v="[Product].[Product Categories].[Subcategory].&amp;[22]"/>
    <s v="[Product].[Product Categories].[Subcategory].&amp;[21]"/>
    <s v="[Product].[Product Categories].[Subcategory].&amp;[20]"/>
    <s v="[Product].[Product Categories].[Subcategory].&amp;[19]"/>
    <s v="[Product].[Product Categories].[Subcategory].&amp;[18]"/>
    <s v="[Product].[Product Categories].[Category].&amp;[3]"/>
    <s v="[Product].[Product Categories].[Subcategory].&amp;[3]"/>
    <s v="[Product].[Product Categories].[Subcategory].&amp;[2]"/>
    <s v="[Product].[Product Categories].[Subcategory].&amp;[1]"/>
    <s v="[Product].[Product Categories].[Category].&amp;[1]"/>
    <s v="[Product].[Product Categories].[Subcategory].&amp;[37]"/>
    <s v="[Product].[Product Categories].[Subcategory].&amp;[36]"/>
    <s v="[Product].[Product Categories].[Subcategory].&amp;[34]"/>
    <s v="[Product].[Product Categories].[Subcategory].&amp;[32]"/>
    <s v="[Product].[Product Categories].[Subcategory].&amp;[31]"/>
    <s v="[Product].[Product Categories].[Subcategory].&amp;[30]"/>
    <s v="[Product].[Product Categories].[Subcategory].&amp;[29]"/>
    <s v="[Product].[Product Categories].[Subcategory].&amp;[28]"/>
    <s v="[Product].[Product Categories].[Subcategory].&amp;[27]"/>
    <s v="[Product].[Product Categories].[Subcategory].&amp;[26]"/>
    <s v="[Product].[Product Categories].[Category].&amp;[4]"/>
    <s v="[Product].[Product Categories].[Subcategory].[Category]"/>
  </metadataStrings>
  <mdxMetadata count="116">
    <mdx n="0" f="m">
      <t c="1">
        <n x="1"/>
      </t>
    </mdx>
    <mdx n="0" f="m">
      <t c="1">
        <n x="2"/>
      </t>
    </mdx>
    <mdx n="0" f="m">
      <t c="1">
        <n x="3"/>
      </t>
    </mdx>
    <mdx n="0" f="m">
      <t c="1">
        <n x="4"/>
      </t>
    </mdx>
    <mdx n="0" f="m">
      <t c="1">
        <n x="5"/>
      </t>
    </mdx>
    <mdx n="0" f="m">
      <t c="1">
        <n x="6"/>
      </t>
    </mdx>
    <mdx n="0" f="m">
      <t c="1">
        <n x="7"/>
      </t>
    </mdx>
    <mdx n="0" f="m">
      <t c="1">
        <n x="8"/>
      </t>
    </mdx>
    <mdx n="0" f="m">
      <t c="1">
        <n x="9"/>
      </t>
    </mdx>
    <mdx n="0" f="m">
      <t c="1">
        <n x="10"/>
      </t>
    </mdx>
    <mdx n="0" f="m">
      <t c="1">
        <n x="11"/>
      </t>
    </mdx>
    <mdx n="0" f="m">
      <t c="1">
        <n x="12"/>
      </t>
    </mdx>
    <mdx n="0" f="m">
      <t c="1">
        <n x="13"/>
      </t>
    </mdx>
    <mdx n="0" f="m">
      <t c="1">
        <n x="14"/>
      </t>
    </mdx>
    <mdx n="0" f="m">
      <t c="1">
        <n x="15"/>
      </t>
    </mdx>
    <mdx n="0" f="m">
      <t c="1">
        <n x="16"/>
      </t>
    </mdx>
    <mdx n="0" f="m">
      <t c="1">
        <n x="17"/>
      </t>
    </mdx>
    <mdx n="0" f="m">
      <t c="1">
        <n x="18"/>
      </t>
    </mdx>
    <mdx n="0" f="m">
      <t c="1">
        <n x="19"/>
      </t>
    </mdx>
    <mdx n="0" f="m">
      <t c="1">
        <n x="20"/>
      </t>
    </mdx>
    <mdx n="0" f="m">
      <t c="1">
        <n x="21"/>
      </t>
    </mdx>
    <mdx n="0" f="m">
      <t c="1">
        <n x="22"/>
      </t>
    </mdx>
    <mdx n="0" f="m">
      <t c="1">
        <n x="23"/>
      </t>
    </mdx>
    <mdx n="0" f="m">
      <t c="1">
        <n x="24"/>
      </t>
    </mdx>
    <mdx n="0" f="m">
      <t c="1">
        <n x="25"/>
      </t>
    </mdx>
    <mdx n="0" f="m">
      <t c="1">
        <n x="26"/>
      </t>
    </mdx>
    <mdx n="0" f="m">
      <t c="1">
        <n x="27"/>
      </t>
    </mdx>
    <mdx n="0" f="m">
      <t c="1">
        <n x="28"/>
      </t>
    </mdx>
    <mdx n="0" f="m">
      <t c="1">
        <n x="29"/>
      </t>
    </mdx>
    <mdx n="0" f="m">
      <t c="1">
        <n x="30"/>
      </t>
    </mdx>
    <mdx n="0" f="m">
      <t c="1">
        <n x="31"/>
      </t>
    </mdx>
    <mdx n="0" f="m">
      <t c="1">
        <n x="32"/>
      </t>
    </mdx>
    <mdx n="0" f="m">
      <t c="1">
        <n x="33"/>
      </t>
    </mdx>
    <mdx n="0" f="m">
      <t c="1">
        <n x="34"/>
      </t>
    </mdx>
    <mdx n="0" f="m">
      <t c="1">
        <n x="35"/>
      </t>
    </mdx>
    <mdx n="0" f="m">
      <t c="1">
        <n x="36"/>
      </t>
    </mdx>
    <mdx n="0" f="m">
      <t c="1">
        <n x="37"/>
      </t>
    </mdx>
    <mdx n="0" f="m">
      <t c="1">
        <n x="38"/>
      </t>
    </mdx>
    <mdx n="0" f="m">
      <t c="1">
        <n x="39"/>
      </t>
    </mdx>
    <mdx n="0" f="m">
      <t c="1">
        <n x="40"/>
      </t>
    </mdx>
    <mdx n="0" f="m">
      <t c="1">
        <n x="41"/>
      </t>
    </mdx>
    <mdx n="0" f="v">
      <t c="2" ct="en-US">
        <n x="1"/>
        <n x="2"/>
      </t>
    </mdx>
    <mdx n="0" f="p">
      <p n="3" np="42"/>
    </mdx>
    <mdx n="0" f="p">
      <p n="4" np="42"/>
    </mdx>
    <mdx n="0" f="p">
      <p n="5" np="42"/>
    </mdx>
    <mdx n="0" f="p">
      <p n="6" np="42"/>
    </mdx>
    <mdx n="0" f="p">
      <p n="7" np="42"/>
    </mdx>
    <mdx n="0" f="p">
      <p n="8" np="42"/>
    </mdx>
    <mdx n="0" f="p">
      <p n="9" np="42"/>
    </mdx>
    <mdx n="0" f="p">
      <p n="10" np="42"/>
    </mdx>
    <mdx n="0" f="p">
      <p n="11" np="42"/>
    </mdx>
    <mdx n="0" f="p">
      <p n="12" np="42"/>
    </mdx>
    <mdx n="0" f="p">
      <p n="13" np="42"/>
    </mdx>
    <mdx n="0" f="p">
      <p n="14" np="42"/>
    </mdx>
    <mdx n="0" f="p">
      <p n="15" np="42"/>
    </mdx>
    <mdx n="0" f="p">
      <p n="16" np="42"/>
    </mdx>
    <mdx n="0" f="p">
      <p n="18" np="42"/>
    </mdx>
    <mdx n="0" f="p">
      <p n="19" np="42"/>
    </mdx>
    <mdx n="0" f="p">
      <p n="20" np="42"/>
    </mdx>
    <mdx n="0" f="p">
      <p n="21" np="42"/>
    </mdx>
    <mdx n="0" f="p">
      <p n="22" np="42"/>
    </mdx>
    <mdx n="0" f="p">
      <p n="23" np="42"/>
    </mdx>
    <mdx n="0" f="p">
      <p n="24" np="42"/>
    </mdx>
    <mdx n="0" f="p">
      <p n="25" np="42"/>
    </mdx>
    <mdx n="0" f="p">
      <p n="27" np="42"/>
    </mdx>
    <mdx n="0" f="p">
      <p n="28" np="42"/>
    </mdx>
    <mdx n="0" f="p">
      <p n="29" np="42"/>
    </mdx>
    <mdx n="0" f="p">
      <p n="31" np="42"/>
    </mdx>
    <mdx n="0" f="p">
      <p n="32" np="42"/>
    </mdx>
    <mdx n="0" f="p">
      <p n="33" np="42"/>
    </mdx>
    <mdx n="0" f="p">
      <p n="34" np="42"/>
    </mdx>
    <mdx n="0" f="p">
      <p n="35" np="42"/>
    </mdx>
    <mdx n="0" f="p">
      <p n="36" np="42"/>
    </mdx>
    <mdx n="0" f="p">
      <p n="37" np="42"/>
    </mdx>
    <mdx n="0" f="p">
      <p n="38" np="42"/>
    </mdx>
    <mdx n="0" f="p">
      <p n="39" np="42"/>
    </mdx>
    <mdx n="0" f="p">
      <p n="40" np="42"/>
    </mdx>
    <mdx n="0" f="v">
      <t c="2" ct="en-US">
        <n x="4"/>
        <n x="2"/>
      </t>
    </mdx>
    <mdx n="0" f="v">
      <t c="2" ct="en-US">
        <n x="3"/>
        <n x="2"/>
      </t>
    </mdx>
    <mdx n="0" f="v">
      <t c="2" ct="en-US">
        <n x="12"/>
        <n x="2"/>
      </t>
    </mdx>
    <mdx n="0" f="v">
      <t c="2" ct="en-US">
        <n x="13"/>
        <n x="2"/>
      </t>
    </mdx>
    <mdx n="0" f="v">
      <t c="2" ct="en-US">
        <n x="16"/>
        <n x="2"/>
      </t>
    </mdx>
    <mdx n="0" f="v">
      <t c="2" ct="en-US">
        <n x="22"/>
        <n x="2"/>
      </t>
    </mdx>
    <mdx n="0" f="v">
      <t c="2" ct="en-US">
        <n x="28"/>
        <n x="2"/>
      </t>
    </mdx>
    <mdx n="0" f="v">
      <t c="2" ct="en-US">
        <n x="30"/>
        <n x="2"/>
      </t>
    </mdx>
    <mdx n="0" f="v">
      <t c="2" ct="en-US">
        <n x="26"/>
        <n x="2"/>
      </t>
    </mdx>
    <mdx n="0" f="v">
      <t c="2" ct="en-US">
        <n x="6"/>
        <n x="2"/>
      </t>
    </mdx>
    <mdx n="0" f="v">
      <t c="2" ct="en-US">
        <n x="7"/>
        <n x="2"/>
      </t>
    </mdx>
    <mdx n="0" f="v">
      <t c="2" ct="en-US">
        <n x="10"/>
        <n x="2"/>
      </t>
    </mdx>
    <mdx n="0" f="v">
      <t c="2" ct="en-US">
        <n x="14"/>
        <n x="2"/>
      </t>
    </mdx>
    <mdx n="0" f="v">
      <t c="2" ct="en-US">
        <n x="20"/>
        <n x="2"/>
      </t>
    </mdx>
    <mdx n="0" f="v">
      <t c="2" ct="en-US">
        <n x="23"/>
        <n x="2"/>
      </t>
    </mdx>
    <mdx n="0" f="v">
      <t c="2" ct="en-US">
        <n x="24"/>
        <n x="2"/>
      </t>
    </mdx>
    <mdx n="0" f="v">
      <t c="2" ct="en-US">
        <n x="25"/>
        <n x="2"/>
      </t>
    </mdx>
    <mdx n="0" f="v">
      <t c="2" ct="en-US">
        <n x="27"/>
        <n x="2"/>
      </t>
    </mdx>
    <mdx n="0" f="v">
      <t c="2" ct="en-US">
        <n x="32"/>
        <n x="2"/>
      </t>
    </mdx>
    <mdx n="0" f="v">
      <t c="2" ct="en-US">
        <n x="34"/>
        <n x="2"/>
      </t>
    </mdx>
    <mdx n="0" f="v">
      <t c="2" ct="en-US">
        <n x="36"/>
        <n x="2"/>
      </t>
    </mdx>
    <mdx n="0" f="v">
      <t c="2" ct="en-US">
        <n x="39"/>
        <n x="2"/>
      </t>
    </mdx>
    <mdx n="0" f="v">
      <t c="2" ct="en-US">
        <n x="29"/>
        <n x="2"/>
      </t>
    </mdx>
    <mdx n="0" f="v">
      <t c="2" ct="en-US">
        <n x="5"/>
        <n x="2"/>
      </t>
    </mdx>
    <mdx n="0" f="v">
      <t c="2" ct="en-US">
        <n x="31"/>
        <n x="2"/>
      </t>
    </mdx>
    <mdx n="0" f="v">
      <t c="2" ct="en-US">
        <n x="33"/>
        <n x="2"/>
      </t>
    </mdx>
    <mdx n="0" f="v">
      <t c="2" ct="en-US">
        <n x="35"/>
        <n x="2"/>
      </t>
    </mdx>
    <mdx n="0" f="v">
      <t c="2" ct="en-US">
        <n x="37"/>
        <n x="2"/>
      </t>
    </mdx>
    <mdx n="0" f="v">
      <t c="2" ct="en-US">
        <n x="38"/>
        <n x="2"/>
      </t>
    </mdx>
    <mdx n="0" f="v">
      <t c="2" ct="en-US">
        <n x="40"/>
        <n x="2"/>
      </t>
    </mdx>
    <mdx n="0" f="v">
      <t c="2" ct="en-US">
        <n x="8"/>
        <n x="2"/>
      </t>
    </mdx>
    <mdx n="0" f="v">
      <t c="2" ct="en-US">
        <n x="9"/>
        <n x="2"/>
      </t>
    </mdx>
    <mdx n="0" f="v">
      <t c="2" ct="en-US">
        <n x="11"/>
        <n x="2"/>
      </t>
    </mdx>
    <mdx n="0" f="v">
      <t c="2" ct="en-US">
        <n x="15"/>
        <n x="2"/>
      </t>
    </mdx>
    <mdx n="0" f="v">
      <t c="2" ct="en-US">
        <n x="17"/>
        <n x="2"/>
      </t>
    </mdx>
    <mdx n="0" f="v">
      <t c="2" ct="en-US">
        <n x="18"/>
        <n x="2"/>
      </t>
    </mdx>
    <mdx n="0" f="v">
      <t c="2" ct="en-US">
        <n x="19"/>
        <n x="2"/>
      </t>
    </mdx>
    <mdx n="0" f="v">
      <t c="2" ct="en-US">
        <n x="21"/>
        <n x="2"/>
      </t>
    </mdx>
    <mdx n="0" f="v">
      <t c="2" ct="en-US">
        <n x="41"/>
        <n x="2"/>
      </t>
    </mdx>
  </mdxMetadata>
  <valueMetadata count="116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  <bk>
      <rc t="1" v="64"/>
    </bk>
    <bk>
      <rc t="1" v="65"/>
    </bk>
    <bk>
      <rc t="1" v="66"/>
    </bk>
    <bk>
      <rc t="1" v="67"/>
    </bk>
    <bk>
      <rc t="1" v="68"/>
    </bk>
    <bk>
      <rc t="1" v="69"/>
    </bk>
    <bk>
      <rc t="1" v="70"/>
    </bk>
    <bk>
      <rc t="1" v="71"/>
    </bk>
    <bk>
      <rc t="1" v="72"/>
    </bk>
    <bk>
      <rc t="1" v="73"/>
    </bk>
    <bk>
      <rc t="1" v="74"/>
    </bk>
    <bk>
      <rc t="1" v="75"/>
    </bk>
    <bk>
      <rc t="1" v="76"/>
    </bk>
    <bk>
      <rc t="1" v="77"/>
    </bk>
    <bk>
      <rc t="1" v="78"/>
    </bk>
    <bk>
      <rc t="1" v="79"/>
    </bk>
    <bk>
      <rc t="1" v="80"/>
    </bk>
    <bk>
      <rc t="1" v="81"/>
    </bk>
    <bk>
      <rc t="1" v="82"/>
    </bk>
    <bk>
      <rc t="1" v="83"/>
    </bk>
    <bk>
      <rc t="1" v="84"/>
    </bk>
    <bk>
      <rc t="1" v="85"/>
    </bk>
    <bk>
      <rc t="1" v="86"/>
    </bk>
    <bk>
      <rc t="1" v="87"/>
    </bk>
    <bk>
      <rc t="1" v="88"/>
    </bk>
    <bk>
      <rc t="1" v="89"/>
    </bk>
    <bk>
      <rc t="1" v="90"/>
    </bk>
    <bk>
      <rc t="1" v="91"/>
    </bk>
    <bk>
      <rc t="1" v="92"/>
    </bk>
    <bk>
      <rc t="1" v="93"/>
    </bk>
    <bk>
      <rc t="1" v="94"/>
    </bk>
    <bk>
      <rc t="1" v="95"/>
    </bk>
    <bk>
      <rc t="1" v="96"/>
    </bk>
    <bk>
      <rc t="1" v="97"/>
    </bk>
    <bk>
      <rc t="1" v="98"/>
    </bk>
    <bk>
      <rc t="1" v="99"/>
    </bk>
    <bk>
      <rc t="1" v="100"/>
    </bk>
    <bk>
      <rc t="1" v="101"/>
    </bk>
    <bk>
      <rc t="1" v="102"/>
    </bk>
    <bk>
      <rc t="1" v="103"/>
    </bk>
    <bk>
      <rc t="1" v="104"/>
    </bk>
    <bk>
      <rc t="1" v="105"/>
    </bk>
    <bk>
      <rc t="1" v="106"/>
    </bk>
    <bk>
      <rc t="1" v="107"/>
    </bk>
    <bk>
      <rc t="1" v="108"/>
    </bk>
    <bk>
      <rc t="1" v="109"/>
    </bk>
    <bk>
      <rc t="1" v="110"/>
    </bk>
    <bk>
      <rc t="1" v="111"/>
    </bk>
    <bk>
      <rc t="1" v="112"/>
    </bk>
    <bk>
      <rc t="1" v="113"/>
    </bk>
    <bk>
      <rc t="1" v="114"/>
    </bk>
    <bk>
      <rc t="1" v="115"/>
    </bk>
  </valueMetadata>
</metadata>
</file>

<file path=xl/sharedStrings.xml><?xml version="1.0" encoding="utf-8"?>
<sst xmlns="http://schemas.openxmlformats.org/spreadsheetml/2006/main" count="3" uniqueCount="3">
  <si>
    <t>Color</t>
  </si>
  <si>
    <t>Filter rows</t>
  </si>
  <si>
    <t>Category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</si>
</sst>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/>
</styleSheet>
</file>

<file path=xl/volatileDependencies.xml><?xml version="1.0" encoding="utf-8"?>
<volTypes xmlns="http://schemas.openxmlformats.org/spreadsheetml/2006/main">
  <volType type="olapFunctions">
    <main first="xlextdat9 Adventure Works DW Adventure Works">
      <tp t="e">
        <v>#N/A</v>
        <stp>1</stp>
        <tr r="B3" s="1"/>
        <tr r="B83" s="1"/>
        <tr r="B218" s="1"/>
        <tr r="B227" s="1"/>
        <tr r="B235" s="1"/>
        <tr r="B5" s="1"/>
        <tr r="B29" s="1"/>
        <tr r="B15" s="1"/>
        <tr r="B27" s="1"/>
        <tr r="B7" s="1"/>
        <tr r="B13" s="1"/>
        <tr r="B25" s="1"/>
        <tr r="B31" s="1"/>
        <tr r="B149" s="1"/>
        <tr r="B206" s="1"/>
        <tr r="B222" s="1"/>
        <tr r="B239" s="1"/>
        <tr r="B11" s="1"/>
        <tr r="B44" s="1"/>
        <tr r="B245" s="1"/>
        <tr r="B233" s="1"/>
        <tr r="D2" s="1"/>
        <tr r="D206" s="1"/>
        <tr r="D218" s="1"/>
        <tr r="D222" s="1"/>
        <tr r="D226" s="1"/>
        <tr r="D230" s="1"/>
        <tr r="D242" s="1"/>
        <tr r="D258" s="1"/>
        <tr r="D262" s="1"/>
        <tr r="B299" s="1"/>
        <tr r="B307" s="1"/>
        <tr r="B191" s="1"/>
        <tr r="B361" s="1"/>
        <tr r="B173" s="1"/>
        <tr r="B177" s="1"/>
        <tr r="B181" s="1"/>
        <tr r="B213" s="1"/>
        <tr r="B230" s="1"/>
        <tr r="B242" s="1"/>
        <tr r="B258" s="1"/>
        <tr r="B262" s="1"/>
        <tr r="D3" s="1"/>
        <tr r="D7" s="1"/>
        <tr r="D11" s="1"/>
        <tr r="D15" s="1"/>
        <tr r="D27" s="1"/>
        <tr r="D31" s="1"/>
        <tr r="B379" s="1"/>
        <tr r="B352" s="1"/>
        <tr r="D384" s="1"/>
        <tr r="D376" s="1"/>
        <tr r="D368" s="1"/>
        <tr r="D360" s="1"/>
        <tr r="D352" s="1"/>
        <tr r="D378" s="1"/>
        <tr r="D370" s="1"/>
        <tr r="D362" s="1"/>
        <tr r="D354" s="1"/>
        <tr r="D391" s="1"/>
        <tr r="D380" s="1"/>
        <tr r="D372" s="1"/>
        <tr r="D364" s="1"/>
        <tr r="D356" s="1"/>
        <tr r="D382" s="1"/>
        <tr r="D374" s="1"/>
        <tr r="D366" s="1"/>
        <tr r="D358" s="1"/>
        <tr r="C35" s="1"/>
        <tr r="C10" s="1"/>
        <tr r="C14" s="1"/>
        <tr r="C18" s="1"/>
        <tr r="C22" s="1"/>
        <tr r="C26" s="1"/>
        <tr r="C30" s="1"/>
        <tr r="C34" s="1"/>
        <tr r="C38" s="1"/>
        <tr r="C42" s="1"/>
        <tr r="C47" s="1"/>
        <tr r="C51" s="1"/>
        <tr r="C55" s="1"/>
        <tr r="C59" s="1"/>
        <tr r="C63" s="1"/>
        <tr r="C67" s="1"/>
        <tr r="C71" s="1"/>
        <tr r="C75" s="1"/>
        <tr r="C79" s="1"/>
        <tr r="C87" s="1"/>
        <tr r="C91" s="1"/>
        <tr r="C95" s="1"/>
        <tr r="C99" s="1"/>
        <tr r="C103" s="1"/>
        <tr r="C107" s="1"/>
        <tr r="C111" s="1"/>
        <tr r="C115" s="1"/>
        <tr r="C119" s="1"/>
        <tr r="C123" s="1"/>
        <tr r="C178" s="1"/>
        <tr r="C186" s="1"/>
        <tr r="C194" s="1"/>
        <tr r="C202" s="1"/>
        <tr r="C210" s="1"/>
        <tr r="C46" s="1"/>
        <tr r="C50" s="1"/>
        <tr r="C54" s="1"/>
        <tr r="C58" s="1"/>
        <tr r="C62" s="1"/>
        <tr r="C66" s="1"/>
        <tr r="C70" s="1"/>
        <tr r="C74" s="1"/>
        <tr r="C78" s="1"/>
        <tr r="C82" s="1"/>
        <tr r="C86" s="1"/>
        <tr r="C90" s="1"/>
        <tr r="C94" s="1"/>
        <tr r="C98" s="1"/>
        <tr r="C102" s="1"/>
        <tr r="C106" s="1"/>
        <tr r="C110" s="1"/>
        <tr r="C114" s="1"/>
        <tr r="C118" s="1"/>
        <tr r="C122" s="1"/>
        <tr r="D4" s="1"/>
        <tr r="D12" s="1"/>
        <tr r="D20" s="1"/>
        <tr r="D28" s="1"/>
        <tr r="D36" s="1"/>
        <tr r="D44" s="1"/>
        <tr r="D52" s="1"/>
        <tr r="D60" s="1"/>
        <tr r="D68" s="1"/>
        <tr r="C6" s="1"/>
        <tr r="C19" s="1"/>
        <tr r="C174" s="1"/>
        <tr r="C182" s="1"/>
        <tr r="C190" s="1"/>
        <tr r="C198" s="1"/>
        <tr r="C214" s="1"/>
        <tr r="C23" s="1"/>
        <tr r="C39" s="1"/>
        <tr r="D8" s="1"/>
        <tr r="D16" s="1"/>
        <tr r="D24" s="1"/>
        <tr r="D32" s="1"/>
        <tr r="D40" s="1"/>
        <tr r="D48" s="1"/>
        <tr r="D56" s="1"/>
        <tr r="D64" s="1"/>
        <tr r="C126" s="1"/>
        <tr r="C130" s="1"/>
        <tr r="C134" s="1"/>
        <tr r="C138" s="1"/>
        <tr r="C142" s="1"/>
        <tr r="C146" s="1"/>
        <tr r="C150" s="1"/>
        <tr r="C154" s="1"/>
        <tr r="C158" s="1"/>
        <tr r="C162" s="1"/>
        <tr r="D6" s="1"/>
        <tr r="D10" s="1"/>
        <tr r="D14" s="1"/>
        <tr r="D18" s="1"/>
        <tr r="D22" s="1"/>
        <tr r="D26" s="1"/>
        <tr r="D30" s="1"/>
        <tr r="D34" s="1"/>
        <tr r="D38" s="1"/>
        <tr r="D42" s="1"/>
        <tr r="D46" s="1"/>
        <tr r="D50" s="1"/>
        <tr r="D54" s="1"/>
        <tr r="D58" s="1"/>
        <tr r="D62" s="1"/>
        <tr r="D66" s="1"/>
        <tr r="D70" s="1"/>
        <tr r="D74" s="1"/>
        <tr r="D78" s="1"/>
        <tr r="D82" s="1"/>
        <tr r="D86" s="1"/>
        <tr r="D90" s="1"/>
        <tr r="D94" s="1"/>
        <tr r="D98" s="1"/>
        <tr r="D102" s="1"/>
        <tr r="D106" s="1"/>
        <tr r="D110" s="1"/>
        <tr r="D114" s="1"/>
        <tr r="D118" s="1"/>
        <tr r="D122" s="1"/>
        <tr r="D126" s="1"/>
        <tr r="D130" s="1"/>
        <tr r="D134" s="1"/>
        <tr r="D138" s="1"/>
        <tr r="D142" s="1"/>
        <tr r="D146" s="1"/>
        <tr r="D150" s="1"/>
        <tr r="D154" s="1"/>
        <tr r="D158" s="1"/>
        <tr r="D162" s="1"/>
        <tr r="D166" s="1"/>
        <tr r="D170" s="1"/>
        <tr r="D174" s="1"/>
        <tr r="D178" s="1"/>
        <tr r="D182" s="1"/>
        <tr r="D186" s="1"/>
        <tr r="D190" s="1"/>
        <tr r="D194" s="1"/>
        <tr r="D198" s="1"/>
        <tr r="D202" s="1"/>
        <tr r="D210" s="1"/>
        <tr r="D214" s="1"/>
        <tr r="D234" s="1"/>
        <tr r="D238" s="1"/>
        <tr r="D246" s="1"/>
        <tr r="D250" s="1"/>
        <tr r="D254" s="1"/>
        <tr r="D332" s="1"/>
        <tr r="D336" s="1"/>
        <tr r="D340" s="1"/>
        <tr r="D344" s="1"/>
        <tr r="D348" s="1"/>
        <tr r="C166" s="1"/>
        <tr r="C170" s="1"/>
        <tr r="D5" s="1"/>
        <tr r="D9" s="1"/>
        <tr r="D13" s="1"/>
        <tr r="D17" s="1"/>
        <tr r="D21" s="1"/>
        <tr r="D25" s="1"/>
        <tr r="D29" s="1"/>
        <tr r="D33" s="1"/>
        <tr r="D37" s="1"/>
        <tr r="D41" s="1"/>
        <tr r="D45" s="1"/>
        <tr r="D49" s="1"/>
        <tr r="D53" s="1"/>
        <tr r="D57" s="1"/>
        <tr r="D61" s="1"/>
        <tr r="D65" s="1"/>
        <tr r="D69" s="1"/>
        <tr r="D73" s="1"/>
        <tr r="D77" s="1"/>
        <tr r="D81" s="1"/>
        <tr r="D85" s="1"/>
        <tr r="D89" s="1"/>
        <tr r="D93" s="1"/>
        <tr r="D97" s="1"/>
        <tr r="D101" s="1"/>
        <tr r="D105" s="1"/>
        <tr r="D109" s="1"/>
        <tr r="D113" s="1"/>
        <tr r="D117" s="1"/>
        <tr r="D121" s="1"/>
        <tr r="D125" s="1"/>
        <tr r="D129" s="1"/>
        <tr r="D133" s="1"/>
        <tr r="D137" s="1"/>
        <tr r="D141" s="1"/>
        <tr r="D145" s="1"/>
        <tr r="D149" s="1"/>
        <tr r="D153" s="1"/>
        <tr r="D157" s="1"/>
        <tr r="D161" s="1"/>
        <tr r="D165" s="1"/>
        <tr r="D169" s="1"/>
        <tr r="D173" s="1"/>
        <tr r="D177" s="1"/>
        <tr r="D181" s="1"/>
        <tr r="D185" s="1"/>
        <tr r="D189" s="1"/>
        <tr r="D193" s="1"/>
        <tr r="D197" s="1"/>
        <tr r="D201" s="1"/>
        <tr r="D205" s="1"/>
        <tr r="D209" s="1"/>
        <tr r="D213" s="1"/>
        <tr r="D217" s="1"/>
        <tr r="D221" s="1"/>
        <tr r="D225" s="1"/>
        <tr r="D229" s="1"/>
        <tr r="D233" s="1"/>
        <tr r="D237" s="1"/>
        <tr r="D241" s="1"/>
        <tr r="D245" s="1"/>
        <tr r="D249" s="1"/>
        <tr r="D253" s="1"/>
        <tr r="D257" s="1"/>
        <tr r="D261" s="1"/>
        <tr r="D265" s="1"/>
        <tr r="D267" s="1"/>
        <tr r="D269" s="1"/>
        <tr r="D271" s="1"/>
        <tr r="D273" s="1"/>
        <tr r="D275" s="1"/>
        <tr r="D277" s="1"/>
        <tr r="D279" s="1"/>
        <tr r="D281" s="1"/>
        <tr r="D283" s="1"/>
        <tr r="D285" s="1"/>
        <tr r="D287" s="1"/>
        <tr r="D289" s="1"/>
        <tr r="D291" s="1"/>
        <tr r="D293" s="1"/>
        <tr r="D295" s="1"/>
        <tr r="D297" s="1"/>
        <tr r="D299" s="1"/>
        <tr r="D303" s="1"/>
        <tr r="D307" s="1"/>
        <tr r="D311" s="1"/>
        <tr r="D315" s="1"/>
        <tr r="D319" s="1"/>
        <tr r="D323" s="1"/>
        <tr r="D327" s="1"/>
        <tr r="D331" s="1"/>
        <tr r="D339" s="1"/>
        <tr r="D347" s="1"/>
        <tr r="D72" s="1"/>
        <tr r="D76" s="1"/>
        <tr r="D80" s="1"/>
        <tr r="D84" s="1"/>
        <tr r="D88" s="1"/>
        <tr r="D92" s="1"/>
        <tr r="D96" s="1"/>
        <tr r="D100" s="1"/>
        <tr r="D104" s="1"/>
        <tr r="D108" s="1"/>
        <tr r="D112" s="1"/>
        <tr r="D116" s="1"/>
        <tr r="D120" s="1"/>
        <tr r="D124" s="1"/>
        <tr r="D128" s="1"/>
        <tr r="D132" s="1"/>
        <tr r="D136" s="1"/>
        <tr r="D140" s="1"/>
        <tr r="D144" s="1"/>
        <tr r="D148" s="1"/>
        <tr r="D152" s="1"/>
        <tr r="D156" s="1"/>
        <tr r="D160" s="1"/>
        <tr r="D164" s="1"/>
        <tr r="D168" s="1"/>
        <tr r="D172" s="1"/>
        <tr r="D176" s="1"/>
        <tr r="D180" s="1"/>
        <tr r="D184" s="1"/>
        <tr r="D188" s="1"/>
        <tr r="D192" s="1"/>
        <tr r="D196" s="1"/>
        <tr r="D200" s="1"/>
        <tr r="D204" s="1"/>
        <tr r="D208" s="1"/>
        <tr r="D212" s="1"/>
        <tr r="D216" s="1"/>
        <tr r="D220" s="1"/>
        <tr r="D224" s="1"/>
        <tr r="D228" s="1"/>
        <tr r="D232" s="1"/>
        <tr r="D236" s="1"/>
        <tr r="D240" s="1"/>
        <tr r="D244" s="1"/>
        <tr r="D248" s="1"/>
        <tr r="D252" s="1"/>
        <tr r="D256" s="1"/>
        <tr r="D260" s="1"/>
        <tr r="D264" s="1"/>
        <tr r="C266" s="1"/>
        <tr r="C270" s="1"/>
        <tr r="C274" s="1"/>
        <tr r="C278" s="1"/>
        <tr r="C282" s="1"/>
        <tr r="C286" s="1"/>
        <tr r="C290" s="1"/>
        <tr r="C294" s="1"/>
        <tr r="C298" s="1"/>
        <tr r="C302" s="1"/>
        <tr r="C306" s="1"/>
        <tr r="C310" s="1"/>
        <tr r="C314" s="1"/>
        <tr r="C318" s="1"/>
        <tr r="C322" s="1"/>
        <tr r="C326" s="1"/>
        <tr r="C330" s="1"/>
        <tr r="D334" s="1"/>
        <tr r="D338" s="1"/>
        <tr r="D342" s="1"/>
        <tr r="D346" s="1"/>
        <tr r="D350" s="1"/>
        <tr r="C234" s="1"/>
        <tr r="C238" s="1"/>
        <tr r="C246" s="1"/>
        <tr r="C250" s="1"/>
        <tr r="C254" s="1"/>
        <tr r="D19" s="1"/>
        <tr r="D23" s="1"/>
        <tr r="D35" s="1"/>
        <tr r="D39" s="1"/>
        <tr r="D43" s="1"/>
        <tr r="D47" s="1"/>
        <tr r="D51" s="1"/>
        <tr r="D55" s="1"/>
        <tr r="D59" s="1"/>
        <tr r="D63" s="1"/>
        <tr r="D67" s="1"/>
        <tr r="D71" s="1"/>
        <tr r="D75" s="1"/>
        <tr r="D79" s="1"/>
        <tr r="D83" s="1"/>
        <tr r="D87" s="1"/>
        <tr r="D91" s="1"/>
        <tr r="D95" s="1"/>
        <tr r="D99" s="1"/>
        <tr r="D103" s="1"/>
        <tr r="D107" s="1"/>
        <tr r="D111" s="1"/>
        <tr r="D115" s="1"/>
        <tr r="D119" s="1"/>
        <tr r="D123" s="1"/>
        <tr r="D127" s="1"/>
        <tr r="D131" s="1"/>
        <tr r="D135" s="1"/>
        <tr r="D139" s="1"/>
        <tr r="D143" s="1"/>
        <tr r="D147" s="1"/>
        <tr r="D151" s="1"/>
        <tr r="D155" s="1"/>
        <tr r="D159" s="1"/>
        <tr r="D163" s="1"/>
        <tr r="D167" s="1"/>
        <tr r="D171" s="1"/>
        <tr r="D175" s="1"/>
        <tr r="D179" s="1"/>
        <tr r="D183" s="1"/>
        <tr r="D187" s="1"/>
        <tr r="D191" s="1"/>
        <tr r="D195" s="1"/>
        <tr r="D199" s="1"/>
        <tr r="D203" s="1"/>
        <tr r="D207" s="1"/>
        <tr r="D211" s="1"/>
        <tr r="D215" s="1"/>
        <tr r="D219" s="1"/>
        <tr r="D223" s="1"/>
        <tr r="D227" s="1"/>
        <tr r="D231" s="1"/>
        <tr r="D235" s="1"/>
        <tr r="D239" s="1"/>
        <tr r="D243" s="1"/>
        <tr r="D247" s="1"/>
        <tr r="D251" s="1"/>
        <tr r="D255" s="1"/>
        <tr r="D259" s="1"/>
        <tr r="D263" s="1"/>
        <tr r="D266" s="1"/>
        <tr r="D268" s="1"/>
        <tr r="D270" s="1"/>
        <tr r="D272" s="1"/>
        <tr r="D274" s="1"/>
        <tr r="D276" s="1"/>
        <tr r="D278" s="1"/>
        <tr r="D280" s="1"/>
        <tr r="D282" s="1"/>
        <tr r="D284" s="1"/>
        <tr r="D286" s="1"/>
        <tr r="D288" s="1"/>
        <tr r="D290" s="1"/>
        <tr r="D292" s="1"/>
        <tr r="D294" s="1"/>
        <tr r="D296" s="1"/>
        <tr r="D298" s="1"/>
        <tr r="D301" s="1"/>
        <tr r="D305" s="1"/>
        <tr r="D309" s="1"/>
        <tr r="D313" s="1"/>
        <tr r="D317" s="1"/>
        <tr r="D321" s="1"/>
        <tr r="D325" s="1"/>
        <tr r="D329" s="1"/>
        <tr r="D335" s="1"/>
        <tr r="D343" s="1"/>
        <tr r="A2" s="1"/>
        <tr r="A6" s="1"/>
        <tr r="A10" s="1"/>
        <tr r="A14" s="1"/>
        <tr r="A18" s="1"/>
        <tr r="A22" s="1"/>
        <tr r="A26" s="1"/>
        <tr r="A30" s="1"/>
        <tr r="A34" s="1"/>
        <tr r="A38" s="1"/>
        <tr r="A42" s="1"/>
        <tr r="A46" s="1"/>
        <tr r="A50" s="1"/>
        <tr r="A54" s="1"/>
        <tr r="A58" s="1"/>
        <tr r="A62" s="1"/>
        <tr r="A66" s="1"/>
        <tr r="A70" s="1"/>
        <tr r="A74" s="1"/>
        <tr r="A78" s="1"/>
        <tr r="A82" s="1"/>
        <tr r="A86" s="1"/>
        <tr r="A90" s="1"/>
        <tr r="A94" s="1"/>
        <tr r="A98" s="1"/>
        <tr r="A102" s="1"/>
        <tr r="A106" s="1"/>
        <tr r="A110" s="1"/>
        <tr r="A114" s="1"/>
        <tr r="A118" s="1"/>
        <tr r="A122" s="1"/>
        <tr r="A126" s="1"/>
        <tr r="A130" s="1"/>
        <tr r="A134" s="1"/>
        <tr r="A138" s="1"/>
        <tr r="A142" s="1"/>
        <tr r="A146" s="1"/>
        <tr r="A150" s="1"/>
        <tr r="A154" s="1"/>
        <tr r="A158" s="1"/>
        <tr r="A162" s="1"/>
        <tr r="A166" s="1"/>
        <tr r="A170" s="1"/>
        <tr r="A174" s="1"/>
        <tr r="A178" s="1"/>
        <tr r="A182" s="1"/>
        <tr r="A186" s="1"/>
        <tr r="A190" s="1"/>
        <tr r="A194" s="1"/>
        <tr r="A198" s="1"/>
        <tr r="A202" s="1"/>
        <tr r="A206" s="1"/>
        <tr r="A210" s="1"/>
        <tr r="A214" s="1"/>
        <tr r="A218" s="1"/>
        <tr r="A222" s="1"/>
        <tr r="A226" s="1"/>
        <tr r="A230" s="1"/>
        <tr r="A234" s="1"/>
        <tr r="A238" s="1"/>
        <tr r="A242" s="1"/>
        <tr r="A246" s="1"/>
        <tr r="A250" s="1"/>
        <tr r="A254" s="1"/>
        <tr r="A258" s="1"/>
        <tr r="A262" s="1"/>
        <tr r="A266" s="1"/>
        <tr r="A270" s="1"/>
        <tr r="A274" s="1"/>
        <tr r="A278" s="1"/>
        <tr r="A282" s="1"/>
        <tr r="A286" s="1"/>
        <tr r="A290" s="1"/>
        <tr r="A294" s="1"/>
        <tr r="A298" s="1"/>
        <tr r="D302" s="1"/>
        <tr r="A302" s="1"/>
        <tr r="D306" s="1"/>
        <tr r="A306" s="1"/>
        <tr r="D310" s="1"/>
        <tr r="A310" s="1"/>
        <tr r="D314" s="1"/>
        <tr r="A314" s="1"/>
        <tr r="D318" s="1"/>
        <tr r="A318" s="1"/>
        <tr r="D322" s="1"/>
        <tr r="A322" s="1"/>
        <tr r="D326" s="1"/>
        <tr r="A326" s="1"/>
        <tr r="D330" s="1"/>
        <tr r="A330" s="1"/>
        <tr r="D351" s="1"/>
        <tr r="D355" s="1"/>
        <tr r="D359" s="1"/>
        <tr r="D363" s="1"/>
        <tr r="D367" s="1"/>
        <tr r="D371" s="1"/>
        <tr r="D375" s="1"/>
        <tr r="D379" s="1"/>
        <tr r="D383" s="1"/>
        <tr r="A3" s="1"/>
        <tr r="A7" s="1"/>
        <tr r="A11" s="1"/>
        <tr r="A15" s="1"/>
        <tr r="A19" s="1"/>
        <tr r="A23" s="1"/>
        <tr r="A27" s="1"/>
        <tr r="A31" s="1"/>
        <tr r="A35" s="1"/>
        <tr r="A39" s="1"/>
        <tr r="A47" s="1"/>
        <tr r="A51" s="1"/>
        <tr r="A55" s="1"/>
        <tr r="A59" s="1"/>
        <tr r="A63" s="1"/>
        <tr r="A67" s="1"/>
        <tr r="A71" s="1"/>
        <tr r="A75" s="1"/>
        <tr r="A79" s="1"/>
        <tr r="A87" s="1"/>
        <tr r="A91" s="1"/>
        <tr r="A95" s="1"/>
        <tr r="A99" s="1"/>
        <tr r="A103" s="1"/>
        <tr r="A107" s="1"/>
        <tr r="A111" s="1"/>
        <tr r="A115" s="1"/>
        <tr r="A119" s="1"/>
        <tr r="A123" s="1"/>
        <tr r="D361" s="1"/>
        <tr r="D300" s="1"/>
        <tr r="D304" s="1"/>
        <tr r="D308" s="1"/>
        <tr r="D312" s="1"/>
        <tr r="D316" s="1"/>
        <tr r="D320" s="1"/>
        <tr r="D324" s="1"/>
        <tr r="D328" s="1"/>
        <tr r="D333" s="1"/>
        <tr r="D337" s="1"/>
        <tr r="D341" s="1"/>
        <tr r="D345" s="1"/>
        <tr r="D349" s="1"/>
        <tr r="D353" s="1"/>
        <tr r="D357" s="1"/>
        <tr r="D365" s="1"/>
        <tr r="D369" s="1"/>
        <tr r="D373" s="1"/>
        <tr r="D377" s="1"/>
        <tr r="D381" s="1"/>
        <tr r="D385" s="1"/>
        <tr r="D386" s="1"/>
        <tr r="D388" s="1"/>
        <tr r="D390" s="1"/>
        <tr r="C127" s="1"/>
        <tr r="C131" s="1"/>
        <tr r="C135" s="1"/>
        <tr r="C139" s="1"/>
        <tr r="C143" s="1"/>
        <tr r="C147" s="1"/>
        <tr r="C151" s="1"/>
        <tr r="C155" s="1"/>
        <tr r="C159" s="1"/>
        <tr r="C163" s="1"/>
        <tr r="C243" s="1"/>
        <tr r="C128" s="1"/>
        <tr r="C136" s="1"/>
        <tr r="C144" s="1"/>
        <tr r="C152" s="1"/>
        <tr r="C160" s="1"/>
        <tr r="C171" s="1"/>
        <tr r="C188" s="1"/>
        <tr r="C204" s="1"/>
        <tr r="C220" s="1"/>
        <tr r="C251" s="1"/>
        <tr r="C259" s="1"/>
        <tr r="C4" s="1"/>
        <tr r="C8" s="1"/>
        <tr r="C12" s="1"/>
        <tr r="C16" s="1"/>
        <tr r="C20" s="1"/>
        <tr r="C24" s="1"/>
        <tr r="C28" s="1"/>
        <tr r="C32" s="1"/>
        <tr r="C36" s="1"/>
        <tr r="C40" s="1"/>
        <tr r="C231" s="1"/>
        <tr r="C247" s="1"/>
        <tr r="C48" s="1"/>
        <tr r="C52" s="1"/>
        <tr r="C56" s="1"/>
        <tr r="C60" s="1"/>
        <tr r="C64" s="1"/>
        <tr r="C68" s="1"/>
        <tr r="C72" s="1"/>
        <tr r="C76" s="1"/>
        <tr r="C80" s="1"/>
        <tr r="C84" s="1"/>
        <tr r="C88" s="1"/>
        <tr r="C92" s="1"/>
        <tr r="C96" s="1"/>
        <tr r="C100" s="1"/>
        <tr r="C104" s="1"/>
        <tr r="C108" s="1"/>
        <tr r="C112" s="1"/>
        <tr r="C116" s="1"/>
        <tr r="C120" s="1"/>
        <tr r="C124" s="1"/>
        <tr r="C132" s="1"/>
        <tr r="C140" s="1"/>
        <tr r="C148" s="1"/>
        <tr r="C156" s="1"/>
        <tr r="C164" s="1"/>
        <tr r="C180" s="1"/>
        <tr r="C196" s="1"/>
        <tr r="C212" s="1"/>
        <tr r="C255" s="1"/>
        <tr r="C263" s="1"/>
        <tr r="C167" s="1"/>
        <tr r="C176" s="1"/>
        <tr r="C184" s="1"/>
        <tr r="C192" s="1"/>
        <tr r="C200" s="1"/>
        <tr r="C208" s="1"/>
        <tr r="C216" s="1"/>
        <tr r="C267" s="1"/>
        <tr r="C271" s="1"/>
        <tr r="C275" s="1"/>
        <tr r="C279" s="1"/>
        <tr r="C283" s="1"/>
        <tr r="C287" s="1"/>
        <tr r="C291" s="1"/>
        <tr r="C295" s="1"/>
        <tr r="C303" s="1"/>
        <tr r="C311" s="1"/>
        <tr r="C315" s="1"/>
        <tr r="C319" s="1"/>
        <tr r="C323" s="1"/>
        <tr r="C327" s="1"/>
        <tr r="C175" s="1"/>
        <tr r="C179" s="1"/>
        <tr r="C183" s="1"/>
        <tr r="C187" s="1"/>
        <tr r="C195" s="1"/>
        <tr r="C199" s="1"/>
        <tr r="C203" s="1"/>
        <tr r="C207" s="1"/>
        <tr r="C211" s="1"/>
        <tr r="C215" s="1"/>
        <tr r="C219" s="1"/>
        <tr r="C223" s="1"/>
        <tr r="C168" s="1"/>
        <tr r="C331" s="1"/>
        <tr r="C335" s="1"/>
        <tr r="C339" s="1"/>
        <tr r="C343" s="1"/>
        <tr r="C347" s="1"/>
        <tr r="C351" s="1"/>
        <tr r="C355" s="1"/>
        <tr r="C359" s="1"/>
        <tr r="C363" s="1"/>
        <tr r="C367" s="1"/>
        <tr r="C371" s="1"/>
        <tr r="C375" s="1"/>
        <tr r="C383" s="1"/>
        <tr r="C387" s="1"/>
        <tr r="A334" s="1"/>
        <tr r="A338" s="1"/>
        <tr r="A342" s="1"/>
        <tr r="A346" s="1"/>
        <tr r="A350" s="1"/>
        <tr r="A354" s="1"/>
        <tr r="A358" s="1"/>
        <tr r="A362" s="1"/>
        <tr r="A366" s="1"/>
        <tr r="A370" s="1"/>
        <tr r="A374" s="1"/>
        <tr r="A378" s="1"/>
        <tr r="A382" s="1"/>
        <tr r="A386" s="1"/>
        <tr r="A390" s="1"/>
        <tr r="D387" s="1"/>
        <tr r="A43" s="1"/>
        <tr r="A83" s="1"/>
        <tr r="A127" s="1"/>
        <tr r="A131" s="1"/>
        <tr r="A135" s="1"/>
        <tr r="A139" s="1"/>
        <tr r="A143" s="1"/>
        <tr r="A147" s="1"/>
        <tr r="A151" s="1"/>
        <tr r="A155" s="1"/>
        <tr r="A159" s="1"/>
        <tr r="A163" s="1"/>
        <tr r="A167" s="1"/>
        <tr r="A171" s="1"/>
        <tr r="A175" s="1"/>
        <tr r="A179" s="1"/>
        <tr r="A183" s="1"/>
        <tr r="A187" s="1"/>
        <tr r="A191" s="1"/>
        <tr r="A195" s="1"/>
        <tr r="A199" s="1"/>
        <tr r="A203" s="1"/>
        <tr r="A207" s="1"/>
        <tr r="A211" s="1"/>
        <tr r="A215" s="1"/>
        <tr r="A219" s="1"/>
        <tr r="A223" s="1"/>
        <tr r="A227" s="1"/>
        <tr r="A231" s="1"/>
        <tr r="A235" s="1"/>
        <tr r="A239" s="1"/>
        <tr r="A243" s="1"/>
        <tr r="A247" s="1"/>
        <tr r="A251" s="1"/>
        <tr r="A255" s="1"/>
        <tr r="A259" s="1"/>
        <tr r="A263" s="1"/>
        <tr r="A267" s="1"/>
        <tr r="A271" s="1"/>
        <tr r="A275" s="1"/>
        <tr r="A279" s="1"/>
        <tr r="A283" s="1"/>
        <tr r="A287" s="1"/>
        <tr r="A291" s="1"/>
        <tr r="A295" s="1"/>
        <tr r="A299" s="1"/>
        <tr r="A303" s="1"/>
        <tr r="A307" s="1"/>
        <tr r="A311" s="1"/>
        <tr r="A315" s="1"/>
        <tr r="A319" s="1"/>
        <tr r="A323" s="1"/>
        <tr r="A327" s="1"/>
        <tr r="A331" s="1"/>
        <tr r="A335" s="1"/>
        <tr r="A339" s="1"/>
        <tr r="A343" s="1"/>
        <tr r="A347" s="1"/>
        <tr r="A351" s="1"/>
        <tr r="A355" s="1"/>
        <tr r="A359" s="1"/>
        <tr r="A363" s="1"/>
        <tr r="A367" s="1"/>
        <tr r="A371" s="1"/>
        <tr r="A375" s="1"/>
        <tr r="A379" s="1"/>
        <tr r="A383" s="1"/>
        <tr r="A387" s="1"/>
        <tr r="D1" s="1"/>
        <tr r="C334" s="1"/>
        <tr r="C338" s="1"/>
        <tr r="C342" s="1"/>
        <tr r="C346" s="1"/>
        <tr r="C350" s="1"/>
        <tr r="C354" s="1"/>
        <tr r="C358" s="1"/>
        <tr r="C362" s="1"/>
        <tr r="C366" s="1"/>
        <tr r="C370" s="1"/>
        <tr r="C374" s="1"/>
        <tr r="C378" s="1"/>
        <tr r="C382" s="1"/>
        <tr r="C386" s="1"/>
        <tr r="C390" s="1"/>
        <tr r="A4" s="1"/>
        <tr r="A8" s="1"/>
        <tr r="A12" s="1"/>
        <tr r="A16" s="1"/>
        <tr r="A20" s="1"/>
        <tr r="A24" s="1"/>
        <tr r="A28" s="1"/>
        <tr r="A32" s="1"/>
        <tr r="A36" s="1"/>
        <tr r="A40" s="1"/>
        <tr r="A44" s="1"/>
        <tr r="A48" s="1"/>
        <tr r="A52" s="1"/>
        <tr r="A56" s="1"/>
        <tr r="A60" s="1"/>
        <tr r="A64" s="1"/>
        <tr r="A68" s="1"/>
        <tr r="A72" s="1"/>
        <tr r="A76" s="1"/>
        <tr r="A80" s="1"/>
        <tr r="A84" s="1"/>
        <tr r="A88" s="1"/>
        <tr r="A92" s="1"/>
        <tr r="A96" s="1"/>
        <tr r="A100" s="1"/>
        <tr r="A104" s="1"/>
        <tr r="A108" s="1"/>
        <tr r="A112" s="1"/>
        <tr r="A116" s="1"/>
        <tr r="A120" s="1"/>
        <tr r="A124" s="1"/>
        <tr r="A128" s="1"/>
        <tr r="A132" s="1"/>
        <tr r="A136" s="1"/>
        <tr r="A140" s="1"/>
        <tr r="A144" s="1"/>
        <tr r="A148" s="1"/>
        <tr r="A152" s="1"/>
        <tr r="A156" s="1"/>
        <tr r="A160" s="1"/>
        <tr r="A164" s="1"/>
        <tr r="A168" s="1"/>
        <tr r="A176" s="1"/>
        <tr r="A180" s="1"/>
        <tr r="A184" s="1"/>
        <tr r="A188" s="1"/>
        <tr r="A192" s="1"/>
        <tr r="A196" s="1"/>
        <tr r="A200" s="1"/>
        <tr r="A204" s="1"/>
        <tr r="A208" s="1"/>
        <tr r="A212" s="1"/>
        <tr r="A216" s="1"/>
        <tr r="A220" s="1"/>
        <tr r="D389" s="1"/>
        <tr r="C21" s="1"/>
        <tr r="C169" s="1"/>
        <tr r="C17" s="1"/>
        <tr r="C37" s="1"/>
        <tr r="C41" s="1"/>
        <tr r="C237" s="1"/>
        <tr r="C9" s="1"/>
        <tr r="C45" s="1"/>
        <tr r="C49" s="1"/>
        <tr r="C53" s="1"/>
        <tr r="C57" s="1"/>
        <tr r="C61" s="1"/>
        <tr r="C65" s="1"/>
        <tr r="C69" s="1"/>
        <tr r="C73" s="1"/>
        <tr r="C77" s="1"/>
        <tr r="C81" s="1"/>
        <tr r="C85" s="1"/>
        <tr r="C89" s="1"/>
        <tr r="C93" s="1"/>
        <tr r="C97" s="1"/>
        <tr r="C101" s="1"/>
        <tr r="C105" s="1"/>
        <tr r="C109" s="1"/>
        <tr r="C113" s="1"/>
        <tr r="C117" s="1"/>
        <tr r="C121" s="1"/>
        <tr r="C125" s="1"/>
        <tr r="C129" s="1"/>
        <tr r="C133" s="1"/>
        <tr r="C137" s="1"/>
        <tr r="C141" s="1"/>
        <tr r="C145" s="1"/>
        <tr r="C153" s="1"/>
        <tr r="C157" s="1"/>
        <tr r="C161" s="1"/>
        <tr r="C165" s="1"/>
        <tr r="C33" s="1"/>
        <tr r="C229" s="1"/>
        <tr r="C224" s="1"/>
        <tr r="C241" s="1"/>
        <tr r="C249" s="1"/>
        <tr r="C253" s="1"/>
        <tr r="C257" s="1"/>
        <tr r="C261" s="1"/>
        <tr r="C265" s="1"/>
        <tr r="C269" s="1"/>
        <tr r="C273" s="1"/>
        <tr r="C277" s="1"/>
        <tr r="C281" s="1"/>
        <tr r="C285" s="1"/>
        <tr r="C289" s="1"/>
        <tr r="C293" s="1"/>
        <tr r="C297" s="1"/>
        <tr r="C301" s="1"/>
        <tr r="C305" s="1"/>
        <tr r="C309" s="1"/>
        <tr r="C313" s="1"/>
        <tr r="C317" s="1"/>
        <tr r="C321" s="1"/>
        <tr r="C325" s="1"/>
        <tr r="C329" s="1"/>
        <tr r="C228" s="1"/>
        <tr r="C232" s="1"/>
        <tr r="C236" s="1"/>
        <tr r="C240" s="1"/>
        <tr r="C244" s="1"/>
        <tr r="C248" s="1"/>
        <tr r="C252" s="1"/>
        <tr r="C256" s="1"/>
        <tr r="C260" s="1"/>
        <tr r="C264" s="1"/>
        <tr r="C333" s="1"/>
        <tr r="C337" s="1"/>
        <tr r="C341" s="1"/>
        <tr r="C345" s="1"/>
        <tr r="C349" s="1"/>
        <tr r="C353" s="1"/>
        <tr r="C357" s="1"/>
        <tr r="C365" s="1"/>
        <tr r="C369" s="1"/>
        <tr r="C268" s="1"/>
        <tr r="C272" s="1"/>
        <tr r="C276" s="1"/>
        <tr r="C280" s="1"/>
        <tr r="C284" s="1"/>
        <tr r="C288" s="1"/>
        <tr r="C292" s="1"/>
        <tr r="C296" s="1"/>
        <tr r="C300" s="1"/>
        <tr r="C304" s="1"/>
        <tr r="C308" s="1"/>
        <tr r="C312" s="1"/>
        <tr r="C316" s="1"/>
        <tr r="C320" s="1"/>
        <tr r="C324" s="1"/>
        <tr r="C328" s="1"/>
        <tr r="C185" s="1"/>
        <tr r="C189" s="1"/>
        <tr r="C193" s="1"/>
        <tr r="C197" s="1"/>
        <tr r="C201" s="1"/>
        <tr r="C205" s="1"/>
        <tr r="C209" s="1"/>
        <tr r="C217" s="1"/>
        <tr r="C221" s="1"/>
        <tr r="C225" s="1"/>
        <tr r="C373" s="1"/>
        <tr r="C377" s="1"/>
        <tr r="C381" s="1"/>
        <tr r="C385" s="1"/>
        <tr r="C389" s="1"/>
        <tr r="C332" s="1"/>
        <tr r="C336" s="1"/>
        <tr r="C340" s="1"/>
        <tr r="C344" s="1"/>
        <tr r="C348" s="1"/>
        <tr r="C356" s="1"/>
        <tr r="C360" s="1"/>
        <tr r="C364" s="1"/>
        <tr r="C368" s="1"/>
        <tr r="C372" s="1"/>
        <tr r="C376" s="1"/>
        <tr r="C380" s="1"/>
        <tr r="C384" s="1"/>
        <tr r="C388" s="1"/>
        <tr r="A172" s="1"/>
        <tr r="A224" s="1"/>
        <tr r="A228" s="1"/>
        <tr r="A232" s="1"/>
        <tr r="A236" s="1"/>
        <tr r="A240" s="1"/>
        <tr r="A244" s="1"/>
        <tr r="A248" s="1"/>
        <tr r="A252" s="1"/>
        <tr r="A256" s="1"/>
        <tr r="A260" s="1"/>
        <tr r="A264" s="1"/>
        <tr r="A268" s="1"/>
        <tr r="A272" s="1"/>
        <tr r="A276" s="1"/>
        <tr r="A280" s="1"/>
        <tr r="A284" s="1"/>
        <tr r="A288" s="1"/>
        <tr r="A292" s="1"/>
        <tr r="A296" s="1"/>
        <tr r="A300" s="1"/>
        <tr r="A304" s="1"/>
        <tr r="A308" s="1"/>
        <tr r="A312" s="1"/>
        <tr r="A316" s="1"/>
        <tr r="A320" s="1"/>
        <tr r="A324" s="1"/>
        <tr r="A328" s="1"/>
        <tr r="A332" s="1"/>
        <tr r="A336" s="1"/>
        <tr r="A340" s="1"/>
        <tr r="A344" s="1"/>
        <tr r="A348" s="1"/>
        <tr r="A352" s="1"/>
        <tr r="A356" s="1"/>
        <tr r="A360" s="1"/>
        <tr r="A364" s="1"/>
        <tr r="A368" s="1"/>
        <tr r="A372" s="1"/>
        <tr r="A376" s="1"/>
        <tr r="A380" s="1"/>
        <tr r="A384" s="1"/>
        <tr r="A388" s="1"/>
        <tr r="A391" s="1"/>
        <tr r="A5" s="1"/>
        <tr r="A9" s="1"/>
        <tr r="A13" s="1"/>
        <tr r="A17" s="1"/>
        <tr r="A21" s="1"/>
        <tr r="A25" s="1"/>
        <tr r="A29" s="1"/>
        <tr r="A33" s="1"/>
        <tr r="A37" s="1"/>
        <tr r="A41" s="1"/>
        <tr r="A45" s="1"/>
        <tr r="A49" s="1"/>
        <tr r="A53" s="1"/>
        <tr r="A57" s="1"/>
        <tr r="A61" s="1"/>
        <tr r="A65" s="1"/>
        <tr r="A69" s="1"/>
        <tr r="A73" s="1"/>
        <tr r="A77" s="1"/>
        <tr r="A81" s="1"/>
        <tr r="A85" s="1"/>
        <tr r="A89" s="1"/>
        <tr r="A93" s="1"/>
        <tr r="A97" s="1"/>
        <tr r="A101" s="1"/>
        <tr r="A105" s="1"/>
        <tr r="A109" s="1"/>
        <tr r="A113" s="1"/>
        <tr r="A117" s="1"/>
        <tr r="A121" s="1"/>
        <tr r="A125" s="1"/>
        <tr r="A129" s="1"/>
        <tr r="A133" s="1"/>
        <tr r="A137" s="1"/>
        <tr r="A141" s="1"/>
        <tr r="A145" s="1"/>
        <tr r="A149" s="1"/>
        <tr r="A153" s="1"/>
        <tr r="A157" s="1"/>
        <tr r="A161" s="1"/>
        <tr r="A165" s="1"/>
        <tr r="A169" s="1"/>
        <tr r="A173" s="1"/>
        <tr r="A177" s="1"/>
        <tr r="A181" s="1"/>
        <tr r="A185" s="1"/>
        <tr r="A189" s="1"/>
        <tr r="A193" s="1"/>
        <tr r="A197" s="1"/>
        <tr r="A201" s="1"/>
        <tr r="A205" s="1"/>
        <tr r="A209" s="1"/>
        <tr r="A213" s="1"/>
        <tr r="A217" s="1"/>
        <tr r="A221" s="1"/>
        <tr r="A225" s="1"/>
        <tr r="A229" s="1"/>
        <tr r="A233" s="1"/>
        <tr r="A237" s="1"/>
        <tr r="A241" s="1"/>
        <tr r="A245" s="1"/>
        <tr r="A249" s="1"/>
        <tr r="A253" s="1"/>
        <tr r="A257" s="1"/>
        <tr r="A261" s="1"/>
        <tr r="A265" s="1"/>
        <tr r="A269" s="1"/>
        <tr r="A273" s="1"/>
        <tr r="A277" s="1"/>
        <tr r="A281" s="1"/>
        <tr r="A285" s="1"/>
        <tr r="A289" s="1"/>
        <tr r="A293" s="1"/>
        <tr r="A297" s="1"/>
        <tr r="A301" s="1"/>
        <tr r="A305" s="1"/>
        <tr r="A309" s="1"/>
        <tr r="A313" s="1"/>
        <tr r="A317" s="1"/>
        <tr r="A321" s="1"/>
        <tr r="A325" s="1"/>
        <tr r="A329" s="1"/>
        <tr r="A333" s="1"/>
        <tr r="A337" s="1"/>
        <tr r="A341" s="1"/>
        <tr r="A345" s="1"/>
        <tr r="A349" s="1"/>
        <tr r="A353" s="1"/>
        <tr r="A357" s="1"/>
        <tr r="A361" s="1"/>
        <tr r="A365" s="1"/>
        <tr r="A369" s="1"/>
        <tr r="A373" s="1"/>
        <tr r="A377" s="1"/>
        <tr r="A381" s="1"/>
        <tr r="A385" s="1"/>
        <tr r="A389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volatileDependencies" Target="volatileDependencie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eetMetadata" Target="metadata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invalid="1" saveData="0" refreshedBy="_wwpupil" refreshedDate="39091.560588078704" backgroundQuery="1" createdVersion="3" refreshedVersion="3" minRefreshableVersion="3" recordCount="0" tupleCache="1" supportSubquery="1" supportAdvancedDrill="1">
  <cacheSource type="external" connectionId="1"/>
  <cacheFields count="4">
    <cacheField name="[Product].[Product Categories].[Category]" caption="Category" numFmtId="0" hierarchy="104" level="1">
      <sharedItems count="4">
        <s v="[Product].[Product Categories].[Category].&amp;[3]" c="Clothing"/>
        <s v="[Product].[Product Categories].[Category].&amp;[1]" c="Bikes"/>
        <s v="[Product].[Product Categories].[Category].&amp;[2]" c="Components"/>
        <s v="[Product].[Product Categories].[Category].&amp;[4]" c="Accessories"/>
      </sharedItems>
    </cacheField>
    <cacheField name="[Product].[Product Categories].[Subcategory]" caption="Subcategory" numFmtId="0" hierarchy="104" level="2" mappingCount="1">
      <sharedItems count="35">
        <s v="[Product].[Product Categories].[Subcategory].&amp;[16]" c="Touring Frames" cp="1">
          <x/>
        </s>
        <s v="[Product].[Product Categories].[Subcategory].&amp;[4]" c="Handlebars" cp="1">
          <x/>
        </s>
        <s v="[Product].[Product Categories].[Subcategory].&amp;[7]" c="Chains" cp="1">
          <x/>
        </s>
        <s v="[Product].[Product Categories].[Subcategory].&amp;[23]" c="Socks" cp="1">
          <x v="1"/>
        </s>
        <s v="[Product].[Product Categories].[Subcategory].&amp;[20]" c="Gloves" cp="1">
          <x v="1"/>
        </s>
        <s v="[Product].[Product Categories].[Subcategory].&amp;[19]" c="Caps" cp="1">
          <x v="1"/>
        </s>
        <s v="[Product].[Product Categories].[Subcategory].&amp;[18]" c="Bib-Shorts" cp="1">
          <x v="1"/>
        </s>
        <s v="[Product].[Product Categories].[Subcategory].&amp;[3]" c="Touring Bikes" cp="1">
          <x v="2"/>
        </s>
        <s v="[Product].[Product Categories].[Subcategory].&amp;[36]" c="Pumps" cp="1">
          <x v="3"/>
        </s>
        <s v="[Product].[Product Categories].[Subcategory].&amp;[32]" c="Hydration Packs" cp="1">
          <x v="3"/>
        </s>
        <s v="[Product].[Product Categories].[Subcategory].&amp;[30]" c="Fenders" cp="1">
          <x v="3"/>
        </s>
        <s v="[Product].[Product Categories].[Subcategory].&amp;[27]" c="Bike Stands" cp="1">
          <x v="3"/>
        </s>
        <s v="[Product].[Product Categories].[Subcategory].&amp;[15]" c="Saddles" cp="1">
          <x/>
        </s>
        <s v="[Product].[Product Categories].[Subcategory].&amp;[1]" c="Mountain Bikes" cp="1">
          <x v="2"/>
        </s>
        <s v="[Product].[Product Categories].[Subcategory].&amp;[17]" c="Wheels" cp="1">
          <x/>
        </s>
        <s v="[Product].[Product Categories].[Subcategory].&amp;[14]" c="Road Frames" cp="1">
          <x/>
        </s>
        <s v="[Product].[Product Categories].[Subcategory].&amp;[13]" c="Pedals" cp="1">
          <x/>
        </s>
        <s v="[Product].[Product Categories].[Subcategory].&amp;[9]" c="Derailleurs" cp="1">
          <x/>
        </s>
        <s v="[Product].[Product Categories].[Subcategory].&amp;[8]" c="Cranksets" cp="1">
          <x/>
        </s>
        <s v="[Product].[Product Categories].[Subcategory].&amp;[5]" c="Bottom Brackets" cp="1">
          <x/>
        </s>
        <s v="[Product].[Product Categories].[Subcategory].&amp;[21]" c="Jerseys" cp="1">
          <x v="1"/>
        </s>
        <s v="[Product].[Product Categories].[Subcategory].&amp;[2]" c="Road Bikes" cp="1">
          <x v="2"/>
        </s>
        <s v="[Product].[Product Categories].[Subcategory].&amp;[37]" c="Tires and Tubes" cp="1">
          <x v="3"/>
        </s>
        <s v="[Product].[Product Categories].[Subcategory].&amp;[34]" c="Locks" cp="1">
          <x v="3"/>
        </s>
        <s v="[Product].[Product Categories].[Subcategory].&amp;[31]" c="Helmets" cp="1">
          <x v="3"/>
        </s>
        <s v="[Product].[Product Categories].[Subcategory].&amp;[29]" c="Cleaners" cp="1">
          <x v="3"/>
        </s>
        <s v="[Product].[Product Categories].[Subcategory].&amp;[28]" c="Bottles and Cages" cp="1">
          <x v="3"/>
        </s>
        <s v="[Product].[Product Categories].[Subcategory].&amp;[26]" c="Bike Racks" cp="1">
          <x v="3"/>
        </s>
        <s v="[Product].[Product Categories].[Subcategory].&amp;[12]" c="Mountain Frames" cp="1">
          <x/>
        </s>
        <s v="[Product].[Product Categories].[Subcategory].&amp;[11]" c="Headsets" cp="1">
          <x/>
        </s>
        <s v="[Product].[Product Categories].[Subcategory].&amp;[10]" c="Forks" cp="1">
          <x/>
        </s>
        <s v="[Product].[Product Categories].[Subcategory].&amp;[6]" c="Brakes" cp="1">
          <x/>
        </s>
        <s v="[Product].[Product Categories].[Subcategory].&amp;[25]" c="Vests" cp="1">
          <x v="1"/>
        </s>
        <s v="[Product].[Product Categories].[Subcategory].&amp;[24]" c="Tights" cp="1">
          <x v="1"/>
        </s>
        <s v="[Product].[Product Categories].[Subcategory].&amp;[22]" c="Shorts" cp="1">
          <x v="1"/>
        </s>
      </sharedItems>
      <mpMap v="3"/>
    </cacheField>
    <cacheField name="[Measures].[MeasuresLevel]" caption="MeasuresLevel" numFmtId="0" hierarchy="90">
      <sharedItems count="1">
        <s v="[Measures].[Sales Amount]" c="Sales Amount"/>
      </sharedItems>
    </cacheField>
    <cacheField name="[Product].[Product Categories].[Subcategory].[Category]" caption="Category" propertyName="Category" numFmtId="0" hierarchy="104" level="2" memberPropertyField="1">
      <sharedItems count="4">
        <s v="Components"/>
        <s v="Clothing"/>
        <s v="Bikes"/>
        <s v="Accessories"/>
      </sharedItems>
    </cacheField>
  </cacheFields>
  <cacheHierarchies count="316">
    <cacheHierarchy uniqueName="[Account].[Account]" caption="Account" attribute="1" keyAttribute="1" defaultMemberUniqueName="[Account].[Account].[All Accounts]" allUniqueName="[Account].[Account].[All Accounts]" dimensionUniqueName="[Account]" displayFolder="" count="2" unbalanced="0"/>
    <cacheHierarchy uniqueName="[Account].[Account Number]" caption="Account Number" attribute="1" defaultMemberUniqueName="[Account].[Account Number].[All Accounts]" allUniqueName="[Account].[Account Number].[All Accounts]" dimensionUniqueName="[Account]" displayFolder="" count="2" unbalanced="0"/>
    <cacheHierarchy uniqueName="[Account].[Account Type]" caption="Account Type" attribute="1" defaultMemberUniqueName="[Account].[Account Type].[All Accounts]" allUniqueName="[Account].[Account Type].[All Accounts]" dimensionUniqueName="[Account]" displayFolder="" count="2" unbalanced="0"/>
    <cacheHierarchy uniqueName="[Account].[Accounts]" caption="Accounts" defaultMemberUniqueName="[Account].[Accounts].&amp;[47]" dimensionUniqueName="[Account]" displayFolder="" count="6" unbalanced="1"/>
    <cacheHierarchy uniqueName="[Customer].[Address]" caption="Address" attribute="1" defaultMemberUniqueName="[Customer].[Address].[All Customers]" allUniqueName="[Customer].[Address].[All Customers]" dimensionUniqueName="[Customer]" displayFolder="Location" count="2" unbalanced="0"/>
    <cacheHierarchy uniqueName="[Customer].[City]" caption="City" attribute="1" defaultMemberUniqueName="[Customer].[City].[All Customers]" allUniqueName="[Customer].[City].[All Customers]" dimensionUniqueName="[Customer]" displayFolder="Location" count="2" unbalanced="0"/>
    <cacheHierarchy uniqueName="[Customer].[Commute Distance]" caption="Commute Distance" attribute="1" defaultMemberUniqueName="[Customer].[Commute Distance].[All Customers]" allUniqueName="[Customer].[Commute Distance].[All Customers]" dimensionUniqueName="[Customer]" displayFolder="Demographic" count="2" unbalanced="0"/>
    <cacheHierarchy uniqueName="[Customer].[Country]" caption="Country" attribute="1" defaultMemberUniqueName="[Customer].[Country].[All Customers]" allUniqueName="[Customer].[Country].[All Customers]" dimensionUniqueName="[Customer]" displayFolder="Location" count="2" unbalanced="0"/>
    <cacheHierarchy uniqueName="[Customer].[Customer]" caption="Customer" attribute="1" keyAttribute="1" defaultMemberUniqueName="[Customer].[Customer].[All Customers]" allUniqueName="[Customer].[Customer].[All Customers]" dimensionUniqueName="[Customer]" displayFolder="Contacts" count="2" unbalanced="0"/>
    <cacheHierarchy uniqueName="[Customer].[Customer Geography]" caption="Customer Geography" defaultMemberUniqueName="[Customer].[Customer Geography].[All Customers]" allUniqueName="[Customer].[Customer Geography].[All Customers]" dimensionUniqueName="[Customer]" displayFolder="" count="6" unbalanced="0"/>
    <cacheHierarchy uniqueName="[Customer].[Date of First Purchase]" caption="Date of First Purchase" attribute="1" defaultMemberUniqueName="[Customer].[Date of First Purchase].[All Customers]" allUniqueName="[Customer].[Date of First Purchase].[All Customers]" dimensionUniqueName="[Customer]" displayFolder="Other" count="2" unbalanced="0"/>
    <cacheHierarchy uniqueName="[Customer].[Education]" caption="Education" attribute="1" defaultMemberUniqueName="[Customer].[Education].[All Customers]" allUniqueName="[Customer].[Education].[All Customers]" dimensionUniqueName="[Customer]" displayFolder="Demographic" count="2" unbalanced="0"/>
    <cacheHierarchy uniqueName="[Customer].[Email Address]" caption="Email Address" attribute="1" defaultMemberUniqueName="[Customer].[Email Address].[All Customers]" allUniqueName="[Customer].[Email Address].[All Customers]" dimensionUniqueName="[Customer]" displayFolder="Contacts" count="2" unbalanced="0"/>
    <cacheHierarchy uniqueName="[Customer].[Gender]" caption="Gender" attribute="1" defaultMemberUniqueName="[Customer].[Gender].[All Customers]" allUniqueName="[Customer].[Gender].[All Customers]" dimensionUniqueName="[Customer]" displayFolder="Demographic" count="2" unbalanced="0"/>
    <cacheHierarchy uniqueName="[Customer].[Home Owner]" caption="Home Owner" attribute="1" defaultMemberUniqueName="[Customer].[Home Owner].[All Customers]" allUniqueName="[Customer].[Home Owner].[All Customers]" dimensionUniqueName="[Customer]" displayFolder="Demographic" count="2" unbalanced="0"/>
    <cacheHierarchy uniqueName="[Customer].[Marital Status]" caption="Marital Status" attribute="1" defaultMemberUniqueName="[Customer].[Marital Status].[All Customers]" allUniqueName="[Customer].[Marital Status].[All Customers]" dimensionUniqueName="[Customer]" displayFolder="Demographic" count="2" unbalanced="0"/>
    <cacheHierarchy uniqueName="[Customer].[Number of Cars Owned]" caption="Number of Cars Owned" attribute="1" defaultMemberUniqueName="[Customer].[Number of Cars Owned].[All Customers]" allUniqueName="[Customer].[Number of Cars Owned].[All Customers]" dimensionUniqueName="[Customer]" displayFolder="Demographic" count="2" unbalanced="0"/>
    <cacheHierarchy uniqueName="[Customer].[Number of Children At Home]" caption="Number of Children At Home" attribute="1" defaultMemberUniqueName="[Customer].[Number of Children At Home].[All Customers]" allUniqueName="[Customer].[Number of Children At Home].[All Customers]" dimensionUniqueName="[Customer]" displayFolder="Demographic" count="2" unbalanced="0"/>
    <cacheHierarchy uniqueName="[Customer].[Occupation]" caption="Occupation" attribute="1" defaultMemberUniqueName="[Customer].[Occupation].[All Customers]" allUniqueName="[Customer].[Occupation].[All Customers]" dimensionUniqueName="[Customer]" displayFolder="Demographic" count="2" unbalanced="0"/>
    <cacheHierarchy uniqueName="[Customer].[Phone]" caption="Phone" attribute="1" defaultMemberUniqueName="[Customer].[Phone].[All Customers]" allUniqueName="[Customer].[Phone].[All Customers]" dimensionUniqueName="[Customer]" displayFolder="Contacts" count="2" unbalanced="0"/>
    <cacheHierarchy uniqueName="[Customer].[Postal Code]" caption="Postal Code" attribute="1" defaultMemberUniqueName="[Customer].[Postal Code].[All Customers]" allUniqueName="[Customer].[Postal Code].[All Customers]" dimensionUniqueName="[Customer]" displayFolder="Location" count="2" unbalanced="0"/>
    <cacheHierarchy uniqueName="[Customer].[State-Province]" caption="State-Province" attribute="1" defaultMemberUniqueName="[Customer].[State-Province].[All Customers]" allUniqueName="[Customer].[State-Province].[All Customers]" dimensionUniqueName="[Customer]" displayFolder="Location" count="2" unbalanced="0"/>
    <cacheHierarchy uniqueName="[Customer].[Total Children]" caption="Total Children" attribute="1" defaultMemberUniqueName="[Customer].[Total Children].[All Customers]" allUniqueName="[Customer].[Total Children].[All Customers]" dimensionUniqueName="[Customer]" displayFolder="Demographic" count="2" unbalanced="0"/>
    <cacheHierarchy uniqueName="[Customer].[Yearly Income]" caption="Yearly Income" attribute="1" defaultMemberUniqueName="[Customer].[Yearly Income].[All Customers]" allUniqueName="[Customer].[Yearly Income].[All Customers]" dimensionUniqueName="[Customer]" displayFolder="Demographic" count="2" unbalanced="0"/>
    <cacheHierarchy uniqueName="[Date].[Calendar]" caption="Date.Calendar" time="1" defaultMemberUniqueName="[Date].[Calendar].[All Periods]" allUniqueName="[Date].[Calendar].[All Periods]" dimensionUniqueName="[Date]" displayFolder="Calendar" count="6" unbalanced="0"/>
    <cacheHierarchy uniqueName="[Date].[Calendar Quarter of Year]" caption="Date.Calendar Quarter of Year" attribute="1" time="1" defaultMemberUniqueName="[Date].[Calendar Quarter of Year].[All Periods]" allUniqueName="[Date].[Calendar Quarter of Year].[All Periods]" dimensionUniqueName="[Date]" displayFolder="Calendar" count="2" unbalanced="0"/>
    <cacheHierarchy uniqueName="[Date].[Calendar Semester of Year]" caption="Date.Calendar Semester of Year" attribute="1" time="1" defaultMemberUniqueName="[Date].[Calendar Semester of Year].[All Periods]" allUniqueName="[Date].[Calendar Semester of Year].[All Periods]" dimensionUniqueName="[Date]" displayFolder="Calendar" count="2" unbalanced="0"/>
    <cacheHierarchy uniqueName="[Date].[Calendar Year]" caption="Date.Calendar Year" attribute="1" time="1" defaultMemberUniqueName="[Date].[Calendar Year].[All Periods]" allUniqueName="[Date].[Calendar Year].[All Periods]" dimensionUniqueName="[Date]" displayFolder="Calendar" count="2" unbalanced="0"/>
    <cacheHierarchy uniqueName="[Date].[Date]" caption="Date.Date" attribute="1" time="1" keyAttribute="1" defaultMemberUniqueName="[Date].[Date].[All Periods]" allUniqueName="[Date].[Date].[All Periods]" dimensionUniqueName="[Date]" displayFolder="" count="2" memberValueDatatype="7" unbalanced="0"/>
    <cacheHierarchy uniqueName="[Date].[Day Name]" caption="Date.Day Name" attribute="1" time="1" defaultMemberUniqueName="[Date].[Day Name].[All Periods]" allUniqueName="[Date].[Day Name].[All Periods]" dimensionUniqueName="[Date]" displayFolder="" count="2" unbalanced="0"/>
    <cacheHierarchy uniqueName="[Date].[Day of Month]" caption="Date.Day of Month" attribute="1" time="1" defaultMemberUniqueName="[Date].[Day of Month].[All Periods]" allUniqueName="[Date].[Day of Month].[All Periods]" dimensionUniqueName="[Date]" displayFolder="" count="2" unbalanced="0"/>
    <cacheHierarchy uniqueName="[Date].[Day of Week]" caption="Date.Day of Week" attribute="1" time="1" defaultMemberUniqueName="[Date].[Day of Week].[All Periods]" allUniqueName="[Date].[Day of Week].[All Periods]" dimensionUniqueName="[Date]" displayFolder="" count="2" unbalanced="0"/>
    <cacheHierarchy uniqueName="[Date].[Day of Year]" caption="Date.Day of Year" attribute="1" time="1" defaultMemberUniqueName="[Date].[Day of Year].[All Periods]" allUniqueName="[Date].[Day of Year].[All Periods]" dimensionUniqueName="[Date]" displayFolder="" count="2" unbalanced="0"/>
    <cacheHierarchy uniqueName="[Date].[Fiscal]" caption="Date.Fiscal" time="1" defaultMemberUniqueName="[Date].[Fiscal].[All Periods]" allUniqueName="[Date].[Fiscal].[All Periods]" dimensionUniqueName="[Date]" displayFolder="Fiscal" count="6" unbalanced="0"/>
    <cacheHierarchy uniqueName="[Date].[Fiscal Quarter of Year]" caption="Date.Fiscal Quarter of Year" attribute="1" time="1" defaultMemberUniqueName="[Date].[Fiscal Quarter of Year].[All Periods]" allUniqueName="[Date].[Fiscal Quarter of Year].[All Periods]" dimensionUniqueName="[Date]" displayFolder="Fiscal" count="2" unbalanced="0"/>
    <cacheHierarchy uniqueName="[Date].[Fiscal Semester of Year]" caption="Date.Fiscal Semester of Year" attribute="1" time="1" defaultMemberUniqueName="[Date].[Fiscal Semester of Year].[All Periods]" allUniqueName="[Date].[Fiscal Semester of Year].[All Periods]" dimensionUniqueName="[Date]" displayFolder="Fiscal" count="2" unbalanced="0"/>
    <cacheHierarchy uniqueName="[Date].[Fiscal Year]" caption="Date.Fiscal Year" attribute="1" time="1" defaultMemberUniqueName="[Date].[Fiscal Year].[All Periods]" allUniqueName="[Date].[Fiscal Year].[All Periods]" dimensionUniqueName="[Date]" displayFolder="Fiscal" count="2" unbalanced="0"/>
    <cacheHierarchy uniqueName="[Date].[Month of Year]" caption="Date.Month of Year" attribute="1" time="1" defaultMemberUniqueName="[Date].[Month of Year].[All Periods]" allUniqueName="[Date].[Month of Year].[All Periods]" dimensionUniqueName="[Date]" displayFolder="" count="2" unbalanced="0"/>
    <cacheHierarchy uniqueName="[Date].[Week of Year]" caption="Date.Week of Year" attribute="1" time="1" defaultMemberUniqueName="[Date].[Week of Year].[All Periods]" allUniqueName="[Date].[Week of Year].[All Periods]" dimensionUniqueName="[Date]" displayFolder="" count="2" unbalanced="0"/>
    <cacheHierarchy uniqueName="[Delivery Date].[Calendar]" caption="Delivery Date.Calendar" time="1" defaultMemberUniqueName="[Delivery Date].[Calendar].[All Periods]" allUniqueName="[Delivery Date].[Calendar].[All Periods]" dimensionUniqueName="[Delivery Date]" displayFolder="Calendar" count="6" unbalanced="0"/>
    <cacheHierarchy uniqueName="[Delivery Date].[Calendar Quarter of Year]" caption="Delivery Date.Calendar Quarter of Year" attribute="1" time="1" defaultMemberUniqueName="[Delivery Date].[Calendar Quarter of Year].[All Periods]" allUniqueName="[Delivery Date].[Calendar Quarter of Year].[All Periods]" dimensionUniqueName="[Delivery Date]" displayFolder="Calendar" count="2" unbalanced="0"/>
    <cacheHierarchy uniqueName="[Delivery Date].[Calendar Semester of Year]" caption="Delivery Date.Calendar Semester of Year" attribute="1" time="1" defaultMemberUniqueName="[Delivery Date].[Calendar Semester of Year].[All Periods]" allUniqueName="[Delivery Date].[Calendar Semester of Year].[All Periods]" dimensionUniqueName="[Delivery Date]" displayFolder="Calendar" count="2" unbalanced="0"/>
    <cacheHierarchy uniqueName="[Delivery Date].[Calendar Year]" caption="Delivery Date.Calendar Year" attribute="1" time="1" defaultMemberUniqueName="[Delivery Date].[Calendar Year].[All Periods]" allUniqueName="[Delivery Date].[Calendar Year].[All Periods]" dimensionUniqueName="[Delivery Date]" displayFolder="Calendar" count="2" unbalanced="0"/>
    <cacheHierarchy uniqueName="[Delivery Date].[Date]" caption="Delivery Date.Date" attribute="1" time="1" keyAttribute="1" defaultMemberUniqueName="[Delivery Date].[Date].[All Periods]" allUniqueName="[Delivery Date].[Date].[All Periods]" dimensionUniqueName="[Delivery Date]" displayFolder="" count="2" memberValueDatatype="7" unbalanced="0"/>
    <cacheHierarchy uniqueName="[Delivery Date].[Day Name]" caption="Delivery Date.Day Name" attribute="1" time="1" defaultMemberUniqueName="[Delivery Date].[Day Name].[All Periods]" allUniqueName="[Delivery Date].[Day Name].[All Periods]" dimensionUniqueName="[Delivery Date]" displayFolder="" count="2" unbalanced="0"/>
    <cacheHierarchy uniqueName="[Delivery Date].[Day of Month]" caption="Delivery Date.Day of Month" attribute="1" time="1" defaultMemberUniqueName="[Delivery Date].[Day of Month].[All Periods]" allUniqueName="[Delivery Date].[Day of Month].[All Periods]" dimensionUniqueName="[Delivery Date]" displayFolder="" count="2" unbalanced="0"/>
    <cacheHierarchy uniqueName="[Delivery Date].[Day of Week]" caption="Delivery Date.Day of Week" attribute="1" time="1" defaultMemberUniqueName="[Delivery Date].[Day of Week].[All Periods]" allUniqueName="[Delivery Date].[Day of Week].[All Periods]" dimensionUniqueName="[Delivery Date]" displayFolder="" count="2" unbalanced="0"/>
    <cacheHierarchy uniqueName="[Delivery Date].[Day of Year]" caption="Delivery Date.Day of Year" attribute="1" time="1" defaultMemberUniqueName="[Delivery Date].[Day of Year].[All Periods]" allUniqueName="[Delivery Date].[Day of Year].[All Periods]" dimensionUniqueName="[Delivery Date]" displayFolder="" count="2" unbalanced="0"/>
    <cacheHierarchy uniqueName="[Delivery Date].[Fiscal]" caption="Delivery Date.Fiscal" time="1" defaultMemberUniqueName="[Delivery Date].[Fiscal].[All Periods]" allUniqueName="[Delivery Date].[Fiscal].[All Periods]" dimensionUniqueName="[Delivery Date]" displayFolder="Fiscal" count="6" unbalanced="0"/>
    <cacheHierarchy uniqueName="[Delivery Date].[Fiscal Quarter of Year]" caption="Delivery Date.Fiscal Quarter of Year" attribute="1" time="1" defaultMemberUniqueName="[Delivery Date].[Fiscal Quarter of Year].[All Periods]" allUniqueName="[Delivery Date].[Fiscal Quarter of Year].[All Periods]" dimensionUniqueName="[Delivery Date]" displayFolder="Fiscal" count="2" unbalanced="0"/>
    <cacheHierarchy uniqueName="[Delivery Date].[Fiscal Semester of Year]" caption="Delivery Date.Fiscal Semester of Year" attribute="1" time="1" defaultMemberUniqueName="[Delivery Date].[Fiscal Semester of Year].[All Periods]" allUniqueName="[Delivery Date].[Fiscal Semester of Year].[All Periods]" dimensionUniqueName="[Delivery Date]" displayFolder="Fiscal" count="2" unbalanced="0"/>
    <cacheHierarchy uniqueName="[Delivery Date].[Fiscal Year]" caption="Delivery Date.Fiscal Year" attribute="1" time="1" defaultMemberUniqueName="[Delivery Date].[Fiscal Year].[All Periods]" allUniqueName="[Delivery Date].[Fiscal Year].[All Periods]" dimensionUniqueName="[Delivery Date]" displayFolder="Fiscal" count="2" unbalanced="0"/>
    <cacheHierarchy uniqueName="[Delivery Date].[Month of Year]" caption="Delivery Date.Month of Year" attribute="1" time="1" defaultMemberUniqueName="[Delivery Date].[Month of Year].[All Periods]" allUniqueName="[Delivery Date].[Month of Year].[All Periods]" dimensionUniqueName="[Delivery Date]" displayFolder="" count="2" unbalanced="0"/>
    <cacheHierarchy uniqueName="[Delivery Date].[Week of Year]" caption="Delivery Date.Week of Year" attribute="1" time="1" defaultMemberUniqueName="[Delivery Date].[Week of Year].[All Periods]" allUniqueName="[Delivery Date].[Week of Year].[All Periods]" dimensionUniqueName="[Delivery Date]" displayFolder="" count="2" unbalanced="0"/>
    <cacheHierarchy uniqueName="[Department].[Departments]" caption="Departments" defaultMemberUniqueName="[Department].[Departments].&amp;[1]" dimensionUniqueName="[Department]" displayFolder="" count="2" unbalanced="1"/>
    <cacheHierarchy uniqueName="[Destination Currency].[Destination Currency]" caption="Destination Currency" attribute="1" defaultMemberUniqueName="[Destination Currency].[Destination Currency].&amp;[US Dollar]" dimensionUniqueName="[Destination Currency]" displayFolder="" count="1" unbalanced="0"/>
    <cacheHierarchy uniqueName="[Destination Currency].[Destination Currency Code]" caption="Destination Currency Code" attribute="1" keyAttribute="1" defaultMemberUniqueName="[Destination Currency].[Destination Currency Code].[All Destination Currencies]" allUniqueName="[Destination Currency].[Destination Currency Code].[All Destination Currencies]" dimensionUniqueName="[Destination Currency]" displayFolder="" count="2" unbalanced="0"/>
    <cacheHierarchy uniqueName="[Employee].[Base Rate]" caption="Base Rate" attribute="1" defaultMemberUniqueName="[Employee].[Base Rate].[All Employees]" allUniqueName="[Employee].[Base Rate].[All Employees]" dimensionUniqueName="[Employee]" displayFolder="Demographic" count="2" unbalanced="0"/>
    <cacheHierarchy uniqueName="[Employee].[Birth Date]" caption="Birth Date" attribute="1" defaultMemberUniqueName="[Employee].[Birth Date].[All Employees]" allUniqueName="[Employee].[Birth Date].[All Employees]" dimensionUniqueName="[Employee]" displayFolder="Demographic" count="2" unbalanced="0"/>
    <cacheHierarchy uniqueName="[Employee].[Department Name]" caption="Department Name" attribute="1" defaultMemberUniqueName="[Employee].[Department Name].[All Employees]" allUniqueName="[Employee].[Department Name].[All Employees]" dimensionUniqueName="[Employee]" displayFolder="Organization" count="2" unbalanced="0"/>
    <cacheHierarchy uniqueName="[Employee].[Email Address]" caption="Email Address" attribute="1" defaultMemberUniqueName="[Employee].[Email Address].[All Employees]" allUniqueName="[Employee].[Email Address].[All Employees]" dimensionUniqueName="[Employee]" displayFolder="Contacts" count="2" unbalanced="0"/>
    <cacheHierarchy uniqueName="[Employee].[Emergency Contact Name]" caption="Emergency Contact Name" attribute="1" defaultMemberUniqueName="[Employee].[Emergency Contact Name].[All Employees]" allUniqueName="[Employee].[Emergency Contact Name].[All Employees]" dimensionUniqueName="[Employee]" displayFolder="Contacts" count="2" unbalanced="0"/>
    <cacheHierarchy uniqueName="[Employee].[Emergency Contact Phone]" caption="Emergency Contact Phone" attribute="1" defaultMemberUniqueName="[Employee].[Emergency Contact Phone].[All Employees]" allUniqueName="[Employee].[Emergency Contact Phone].[All Employees]" dimensionUniqueName="[Employee]" displayFolder="Contacts" count="2" unbalanced="0"/>
    <cacheHierarchy uniqueName="[Employee].[Employee]" caption="Employee" attribute="1" keyAttribute="1" defaultMemberUniqueName="[Employee].[Employee].[All Employees]" allUniqueName="[Employee].[Employee].[All Employees]" dimensionUniqueName="[Employee]" displayFolder="" count="2" unbalanced="0"/>
    <cacheHierarchy uniqueName="[Employee].[Employee Department]" caption="Employee Department" defaultMemberUniqueName="[Employee].[Employee Department].[All Employees]" allUniqueName="[Employee].[Employee Department].[All Employees]" dimensionUniqueName="[Employee]" displayFolder="" count="4" unbalanced="0"/>
    <cacheHierarchy uniqueName="[Employee].[Employees]" caption="Employees" defaultMemberUniqueName="[Employee].[Employees].[All Employees]" allUniqueName="[Employee].[Employees].[All Employees]" dimensionUniqueName="[Employee]" displayFolder="" count="6" unbalanced="1"/>
    <cacheHierarchy uniqueName="[Employee].[End Date]" caption="End Date" attribute="1" defaultMemberUniqueName="[Employee].[End Date].[All Employees]" allUniqueName="[Employee].[End Date].[All Employees]" dimensionUniqueName="[Employee]" displayFolder="History" count="2" unbalanced="0"/>
    <cacheHierarchy uniqueName="[Employee].[Gender]" caption="Gender" attribute="1" defaultMemberUniqueName="[Employee].[Gender].[All Employees]" allUniqueName="[Employee].[Gender].[All Employees]" dimensionUniqueName="[Employee]" displayFolder="Demographic" count="2" unbalanced="0"/>
    <cacheHierarchy uniqueName="[Employee].[Hire Date]" caption="Hire Date" attribute="1" defaultMemberUniqueName="[Employee].[Hire Date].[All Employees]" allUniqueName="[Employee].[Hire Date].[All Employees]" dimensionUniqueName="[Employee]" displayFolder="History" count="2" unbalanced="0"/>
    <cacheHierarchy uniqueName="[Employee].[Hire Year]" caption="Hire Year" attribute="1" defaultMemberUniqueName="[Employee].[Hire Year].[All Employees]" allUniqueName="[Employee].[Hire Year].[All Employees]" dimensionUniqueName="[Employee]" displayFolder="History" count="2" unbalanced="0"/>
    <cacheHierarchy uniqueName="[Employee].[Marital Status]" caption="Marital Status" attribute="1" defaultMemberUniqueName="[Employee].[Marital Status].[All Employees]" allUniqueName="[Employee].[Marital Status].[All Employees]" dimensionUniqueName="[Employee]" displayFolder="Demographic" count="2" unbalanced="0"/>
    <cacheHierarchy uniqueName="[Employee].[Pay Frequency]" caption="Pay Frequency" attribute="1" defaultMemberUniqueName="[Employee].[Pay Frequency].[All Employees]" allUniqueName="[Employee].[Pay Frequency].[All Employees]" dimensionUniqueName="[Employee]" displayFolder="Organization" count="2" unbalanced="0"/>
    <cacheHierarchy uniqueName="[Employee].[Phone]" caption="Phone" attribute="1" defaultMemberUniqueName="[Employee].[Phone].[All Employees]" allUniqueName="[Employee].[Phone].[All Employees]" dimensionUniqueName="[Employee]" displayFolder="Contacts" count="2" unbalanced="0"/>
    <cacheHierarchy uniqueName="[Employee].[Salaried Flag]" caption="Salaried Flag" attribute="1" defaultMemberUniqueName="[Employee].[Salaried Flag].[All Employees]" allUniqueName="[Employee].[Salaried Flag].[All Employees]" dimensionUniqueName="[Employee]" displayFolder="Organization" count="2" unbalanced="0"/>
    <cacheHierarchy uniqueName="[Employee].[Sales Person Flag]" caption="Sales Person Flag" attribute="1" defaultMemberUniqueName="[Employee].[Sales Person Flag].[All Employees]" allUniqueName="[Employee].[Sales Person Flag].[All Employees]" dimensionUniqueName="[Employee]" displayFolder="Organization" count="2" unbalanced="0"/>
    <cacheHierarchy uniqueName="[Employee].[Sick Leave Hours]" caption="Sick Leave Hours" attribute="1" defaultMemberUniqueName="[Employee].[Sick Leave Hours].[All Employees]" allUniqueName="[Employee].[Sick Leave Hours].[All Employees]" dimensionUniqueName="[Employee]" displayFolder="Organization" count="2" unbalanced="0"/>
    <cacheHierarchy uniqueName="[Employee].[Start Date]" caption="Start Date" attribute="1" defaultMemberUniqueName="[Employee].[Start Date].[All Employees]" allUniqueName="[Employee].[Start Date].[All Employees]" dimensionUniqueName="[Employee]" displayFolder="History" count="2" unbalanced="0"/>
    <cacheHierarchy uniqueName="[Employee].[Status]" caption="Status" attribute="1" defaultMemberUniqueName="[Employee].[Status].[All Employees]" allUniqueName="[Employee].[Status].[All Employees]" dimensionUniqueName="[Employee]" displayFolder="Organization" count="2" unbalanced="0"/>
    <cacheHierarchy uniqueName="[Employee].[Title]" caption="Title" attribute="1" defaultMemberUniqueName="[Employee].[Title].[All Employees]" allUniqueName="[Employee].[Title].[All Employees]" dimensionUniqueName="[Employee]" displayFolder="Organization" count="2" unbalanced="0"/>
    <cacheHierarchy uniqueName="[Employee].[Vacation Hours]" caption="Vacation Hours" attribute="1" defaultMemberUniqueName="[Employee].[Vacation Hours].[All Employees]" allUniqueName="[Employee].[Vacation Hours].[All Employees]" dimensionUniqueName="[Employee]" displayFolder="Organization" count="2" unbalanced="0"/>
    <cacheHierarchy uniqueName="[Geography].[City]" caption="City" attribute="1" defaultMemberUniqueName="[Geography].[City].[All Geographies]" allUniqueName="[Geography].[City].[All Geographies]" dimensionUniqueName="[Geography]" displayFolder="" count="2" unbalanced="0"/>
    <cacheHierarchy uniqueName="[Geography].[Country]" caption="Country" attribute="1" defaultMemberUniqueName="[Geography].[Country].[All Geographies]" allUniqueName="[Geography].[Country].[All Geographies]" dimensionUniqueName="[Geography]" displayFolder="" count="2" unbalanced="0"/>
    <cacheHierarchy uniqueName="[Geography].[Geography]" caption="Geography" defaultMemberUniqueName="[Geography].[Geography].[All Geographies]" allUniqueName="[Geography].[Geography].[All Geographies]" dimensionUniqueName="[Geography]" displayFolder="" count="5" unbalanced="0"/>
    <cacheHierarchy uniqueName="[Geography].[Postal Code]" caption="Postal Code" attribute="1" defaultMemberUniqueName="[Geography].[Postal Code].[All Geographies]" allUniqueName="[Geography].[Postal Code].[All Geographies]" dimensionUniqueName="[Geography]" displayFolder="" count="2" unbalanced="0"/>
    <cacheHierarchy uniqueName="[Geography].[State-Province]" caption="State-Province" attribute="1" defaultMemberUniqueName="[Geography].[State-Province].[All Geographies]" allUniqueName="[Geography].[State-Province].[All Geographies]" dimensionUniqueName="[Geography]" displayFolder="" count="2" unbalanced="0"/>
    <cacheHierarchy uniqueName="[Internet Sales Order Details].[Carrier Tracking Number]" caption="Carrier Tracking Number" attribute="1" defaultMemberUniqueName="[Internet Sales Order Details].[Carrier Tracking Number].[All Internet Sales Orders]" allUniqueName="[Internet Sales Order Details].[Carrier Tracking Number].[All Internet Sales Orders]" dimensionUniqueName="[Internet Sales Order Details]" displayFolder="" count="2" unbalanced="0"/>
    <cacheHierarchy uniqueName="[Internet Sales Order Details].[Customer PO Number]" caption="Customer PO Number" attribute="1" defaultMemberUniqueName="[Internet Sales Order Details].[Customer PO Number].[All Internet Sales Orders]" allUniqueName="[Internet Sales Order Details].[Customer PO Number].[All Internet Sales Orders]" dimensionUniqueName="[Internet Sales Order Details]" displayFolder="" count="2" unbalanced="0"/>
    <cacheHierarchy uniqueName="[Internet Sales Order Details].[Internet Sales Orders]" caption="Internet Sales Orders" defaultMemberUniqueName="[Internet Sales Order Details].[Internet Sales Orders].[All]" allUniqueName="[Internet Sales Order Details].[Internet Sales Orders].[All]" dimensionUniqueName="[Internet Sales Order Details]" displayFolder="" count="3" unbalanced="0"/>
    <cacheHierarchy uniqueName="[Internet Sales Order Details].[Sales Order Line]" caption="Sales Order Line" attribute="1" defaultMemberUniqueName="[Internet Sales Order Details].[Sales Order Line].[All Internet Sales Orders]" allUniqueName="[Internet Sales Order Details].[Sales Order Line].[All Internet Sales Orders]" dimensionUniqueName="[Internet Sales Order Details]" displayFolder="" count="2" unbalanced="0"/>
    <cacheHierarchy uniqueName="[Internet Sales Order Details].[Sales Order Number]" caption="Sales Order Number" attribute="1" defaultMemberUniqueName="[Internet Sales Order Details].[Sales Order Number].[All Internet Sales Orders]" allUniqueName="[Internet Sales Order Details].[Sales Order Number].[All Internet Sales Orders]" dimensionUniqueName="[Internet Sales Order Details]" displayFolder="" count="2" unbalanced="0"/>
    <cacheHierarchy uniqueName="[Measures]" caption="Measures" attribute="1" keyAttribute="1" defaultMemberUniqueName="[Measures].[Reseller Sales Amount]" dimensionUniqueName="[Measures]" displayFolder="" measures="1" count="1" unbalanced="0">
      <fieldsUsage count="1">
        <fieldUsage x="2"/>
      </fieldsUsage>
    </cacheHierarchy>
    <cacheHierarchy uniqueName="[Organization].[Currency Code]" caption="Currency Code" attribute="1" defaultMemberUniqueName="[Organization].[Currency Code].[All Organizations]" allUniqueName="[Organization].[Currency Code].[All Organizations]" dimensionUniqueName="[Organization]" displayFolder="" count="2" unbalanced="0"/>
    <cacheHierarchy uniqueName="[Organization].[Organizations]" caption="Organizations" defaultMemberUniqueName="[Organization].[Organizations].&amp;[1]" dimensionUniqueName="[Organization]" displayFolder="" count="4" unbalanced="1"/>
    <cacheHierarchy uniqueName="[Product].[Category]" caption="Category" attribute="1" defaultMemberUniqueName="[Product].[Category].[All Products]" allUniqueName="[Product].[Category].[All Products]" dimensionUniqueName="[Product]" displayFolder="" count="2" unbalanced="0"/>
    <cacheHierarchy uniqueName="[Product].[Class]" caption="Class" attribute="1" defaultMemberUniqueName="[Product].[Class].[All Products]" allUniqueName="[Product].[Class].[All Products]" dimensionUniqueName="[Product]" displayFolder="Stocking" count="2" unbalanced="0"/>
    <cacheHierarchy uniqueName="[Product].[Color]" caption="Color" attribute="1" defaultMemberUniqueName="[Product].[Color].[All Products]" allUniqueName="[Product].[Color].[All Products]" dimensionUniqueName="[Product]" displayFolder="Stocking" count="2" unbalanced="0"/>
    <cacheHierarchy uniqueName="[Product].[Days to Manufacture]" caption="Days to Manufacture" attribute="1" defaultMemberUniqueName="[Product].[Days to Manufacture].[All Products]" allUniqueName="[Product].[Days to Manufacture].[All Products]" dimensionUniqueName="[Product]" displayFolder="Stocking" count="2" unbalanced="0"/>
    <cacheHierarchy uniqueName="[Product].[Dealer Price]" caption="Dealer Price" attribute="1" defaultMemberUniqueName="[Product].[Dealer Price].[All Products]" allUniqueName="[Product].[Dealer Price].[All Products]" dimensionUniqueName="[Product]" displayFolder="Financial" count="2" unbalanced="0"/>
    <cacheHierarchy uniqueName="[Product].[End Date]" caption="End Date" attribute="1" defaultMemberUniqueName="[Product].[End Date].[All Products]" allUniqueName="[Product].[End Date].[All Products]" dimensionUniqueName="[Product]" displayFolder="History" count="2" unbalanced="0"/>
    <cacheHierarchy uniqueName="[Product].[Large Photo]" caption="Large Photo" attribute="1" defaultMemberUniqueName="[Product].[Large Photo].[All Products]" allUniqueName="[Product].[Large Photo].[All Products]" dimensionUniqueName="[Product]" displayFolder="" count="2" unbalanced="0"/>
    <cacheHierarchy uniqueName="[Product].[List Price]" caption="List Price" attribute="1" defaultMemberUniqueName="[Product].[List Price].[All Products]" allUniqueName="[Product].[List Price].[All Products]" dimensionUniqueName="[Product]" displayFolder="Financial" count="2" unbalanced="0"/>
    <cacheHierarchy uniqueName="[Product].[Manufacture Time]" caption="Manufacture Time" defaultMemberUniqueName="[Product].[Manufacture Time].[All Products]" allUniqueName="[Product].[Manufacture Time].[All Products]" dimensionUniqueName="[Product]" displayFolder="Stocking" count="3" unbalanced="0"/>
    <cacheHierarchy uniqueName="[Product].[Model Name]" caption="Model Name" attribute="1" defaultMemberUniqueName="[Product].[Model Name].[All Products]" allUniqueName="[Product].[Model Name].[All Products]" dimensionUniqueName="[Product]" displayFolder="" count="2" unbalanced="0"/>
    <cacheHierarchy uniqueName="[Product].[Product]" caption="Product" attribute="1" keyAttribute="1" defaultMemberUniqueName="[Product].[Product].[All Products]" allUniqueName="[Product].[Product].[All Products]" dimensionUniqueName="[Product]" displayFolder="" count="2" unbalanced="0"/>
    <cacheHierarchy uniqueName="[Product].[Product Categories]" caption="Product Categories" defaultMemberUniqueName="[Product].[Product Categories].[All Products]" allUniqueName="[Product].[Product Categories].[All Products]" allCaption="All Products" dimensionUniqueName="[Product]" displayFolder="" count="4" unbalanced="0">
      <fieldsUsage count="3">
        <fieldUsage x="-1"/>
        <fieldUsage x="0"/>
        <fieldUsage x="1"/>
      </fieldsUsage>
    </cacheHierarchy>
    <cacheHierarchy uniqueName="[Product].[Product Key]" caption="Product Key" attribute="1" defaultMemberUniqueName="[Product].[Product Key].[All Products]" allUniqueName="[Product].[Product Key].[All Products]" dimensionUniqueName="[Product]" displayFolder="" count="2" unbalanced="0"/>
    <cacheHierarchy uniqueName="[Product].[Product Line]" caption="Product Line" attribute="1" defaultMemberUniqueName="[Product].[Product Line].[All Products]" allUniqueName="[Product].[Product Line].[All Products]" dimensionUniqueName="[Product]" displayFolder="" count="2" unbalanced="0"/>
    <cacheHierarchy uniqueName="[Product].[Product Model Categories]" caption="Product Model Categories" defaultMemberUniqueName="[Product].[Product Model Categories].[All Products]" allUniqueName="[Product].[Product Model Categories].[All Products]" dimensionUniqueName="[Product]" displayFolder="" count="4" unbalanced="0"/>
    <cacheHierarchy uniqueName="[Product].[Product Model Lines]" caption="Product Model Lines" defaultMemberUniqueName="[Product].[Product Model Lines].[All Products]" allUniqueName="[Product].[Product Model Lines].[All Products]" dimensionUniqueName="[Product]" displayFolder="" count="3" unbalanced="0"/>
    <cacheHierarchy uniqueName="[Product].[Reorder Point]" caption="Reorder Point" attribute="1" defaultMemberUniqueName="[Product].[Reorder Point].[All Products]" allUniqueName="[Product].[Reorder Point].[All Products]" dimensionUniqueName="[Product]" displayFolder="Stocking" count="2" unbalanced="0"/>
    <cacheHierarchy uniqueName="[Product].[Safety Stock Level]" caption="Safety Stock Level" attribute="1" defaultMemberUniqueName="[Product].[Safety Stock Level].[All Products]" allUniqueName="[Product].[Safety Stock Level].[All Products]" dimensionUniqueName="[Product]" displayFolder="Stocking" count="2" unbalanced="0"/>
    <cacheHierarchy uniqueName="[Product].[Size]" caption="Size" attribute="1" defaultMemberUniqueName="[Product].[Size].[All Products]" allUniqueName="[Product].[Size].[All Products]" dimensionUniqueName="[Product]" displayFolder="Stocking" count="2" unbalanced="0"/>
    <cacheHierarchy uniqueName="[Product].[Size Range]" caption="Size Range" attribute="1" defaultMemberUniqueName="[Product].[Size Range].[All Products]" allUniqueName="[Product].[Size Range].[All Products]" dimensionUniqueName="[Product]" displayFolder="Stocking" count="2" unbalanced="0"/>
    <cacheHierarchy uniqueName="[Product].[Standard Cost]" caption="Standard Cost" attribute="1" defaultMemberUniqueName="[Product].[Standard Cost].[All Products]" allUniqueName="[Product].[Standard Cost].[All Products]" dimensionUniqueName="[Product]" displayFolder="Financial" count="2" unbalanced="0"/>
    <cacheHierarchy uniqueName="[Product].[Start Date]" caption="Start Date" attribute="1" defaultMemberUniqueName="[Product].[Start Date].[All Products]" allUniqueName="[Product].[Start Date].[All Products]" dimensionUniqueName="[Product]" displayFolder="History" count="2" unbalanced="0"/>
    <cacheHierarchy uniqueName="[Product].[Status]" caption="Status" attribute="1" defaultMemberUniqueName="[Product].[Status].[All Products]" allUniqueName="[Product].[Status].[All Products]" dimensionUniqueName="[Product]" displayFolder="History" count="2" unbalanced="0"/>
    <cacheHierarchy uniqueName="[Product].[Stock Level]" caption="Stock Level" defaultMemberUniqueName="[Product].[Stock Level].[All Products]" allUniqueName="[Product].[Stock Level].[All Products]" dimensionUniqueName="[Product]" displayFolder="Stocking" count="3" unbalanced="0"/>
    <cacheHierarchy uniqueName="[Product].[Style]" caption="Style" attribute="1" defaultMemberUniqueName="[Product].[Style].[All Products]" allUniqueName="[Product].[Style].[All Products]" dimensionUniqueName="[Product]" displayFolder="" count="2" unbalanced="0"/>
    <cacheHierarchy uniqueName="[Product].[Subcategory]" caption="Subcategory" attribute="1" defaultMemberUniqueName="[Product].[Subcategory].[All Products]" allUniqueName="[Product].[Subcategory].[All Products]" dimensionUniqueName="[Product]" displayFolder="" count="2" unbalanced="0"/>
    <cacheHierarchy uniqueName="[Product].[Weight]" caption="Weight" attribute="1" defaultMemberUniqueName="[Product].[Weight].[All Products]" allUniqueName="[Product].[Weight].[All Products]" dimensionUniqueName="[Product]" displayFolder="Stocking" count="2" unbalanced="0"/>
    <cacheHierarchy uniqueName="[Promotion].[Discount Percent]" caption="Discount Percent" attribute="1" defaultMemberUniqueName="[Promotion].[Discount Percent].[All Promotions]" allUniqueName="[Promotion].[Discount Percent].[All Promotions]" dimensionUniqueName="[Promotion]" displayFolder="" count="2" unbalanced="0"/>
    <cacheHierarchy uniqueName="[Promotion].[End Date]" caption="End Date" attribute="1" defaultMemberUniqueName="[Promotion].[End Date].[All Promotions]" allUniqueName="[Promotion].[End Date].[All Promotions]" dimensionUniqueName="[Promotion]" displayFolder="" count="2" unbalanced="0"/>
    <cacheHierarchy uniqueName="[Promotion].[Max Quantity]" caption="Max Quantity" attribute="1" defaultMemberUniqueName="[Promotion].[Max Quantity].[All Promotions]" allUniqueName="[Promotion].[Max Quantity].[All Promotions]" dimensionUniqueName="[Promotion]" displayFolder="" count="2" unbalanced="0"/>
    <cacheHierarchy uniqueName="[Promotion].[Min Quantity]" caption="Min Quantity" attribute="1" defaultMemberUniqueName="[Promotion].[Min Quantity].[All Promotions]" allUniqueName="[Promotion].[Min Quantity].[All Promotions]" dimensionUniqueName="[Promotion]" displayFolder="" count="2" unbalanced="0"/>
    <cacheHierarchy uniqueName="[Promotion].[Promotion]" caption="Promotion" attribute="1" keyAttribute="1" defaultMemberUniqueName="[Promotion].[Promotion].[All Promotions]" allUniqueName="[Promotion].[Promotion].[All Promotions]" dimensionUniqueName="[Promotion]" displayFolder="" count="2" unbalanced="0"/>
    <cacheHierarchy uniqueName="[Promotion].[Promotion Category]" caption="Promotion Category" attribute="1" defaultMemberUniqueName="[Promotion].[Promotion Category].[All Promotions]" allUniqueName="[Promotion].[Promotion Category].[All Promotions]" dimensionUniqueName="[Promotion]" displayFolder="" count="2" unbalanced="0"/>
    <cacheHierarchy uniqueName="[Promotion].[Promotion Type]" caption="Promotion Type" attribute="1" defaultMemberUniqueName="[Promotion].[Promotion Type].[All Promotions]" allUniqueName="[Promotion].[Promotion Type].[All Promotions]" dimensionUniqueName="[Promotion]" displayFolder="" count="2" unbalanced="0"/>
    <cacheHierarchy uniqueName="[Promotion].[Promotions]" caption="Promotions" defaultMemberUniqueName="[Promotion].[Promotions].[All Promotions]" allUniqueName="[Promotion].[Promotions].[All Promotions]" dimensionUniqueName="[Promotion]" displayFolder="" count="4" unbalanced="0"/>
    <cacheHierarchy uniqueName="[Promotion].[Start Date]" caption="Start Date" attribute="1" defaultMemberUniqueName="[Promotion].[Start Date].[All Promotions]" allUniqueName="[Promotion].[Start Date].[All Promotions]" dimensionUniqueName="[Promotion]" displayFolder="" count="2" unbalanced="0"/>
    <cacheHierarchy uniqueName="[Reseller].[Address]" caption="Address" attribute="1" defaultMemberUniqueName="[Reseller].[Address].[All Resellers]" allUniqueName="[Reseller].[Address].[All Resellers]" dimensionUniqueName="[Reseller]" displayFolder="" count="2" unbalanced="0"/>
    <cacheHierarchy uniqueName="[Reseller].[Annual Revenue]" caption="Annual Revenue" attribute="1" defaultMemberUniqueName="[Reseller].[Annual Revenue].[All Resellers]" allUniqueName="[Reseller].[Annual Revenue].[All Resellers]" dimensionUniqueName="[Reseller]" displayFolder="Sales Data" count="2" unbalanced="0"/>
    <cacheHierarchy uniqueName="[Reseller].[Annual Sales]" caption="Annual Sales" attribute="1" defaultMemberUniqueName="[Reseller].[Annual Sales].[All Resellers]" allUniqueName="[Reseller].[Annual Sales].[All Resellers]" dimensionUniqueName="[Reseller]" displayFolder="Sales Data" count="2" unbalanced="0"/>
    <cacheHierarchy uniqueName="[Reseller].[Bank Name]" caption="Bank Name" attribute="1" defaultMemberUniqueName="[Reseller].[Bank Name].[All Resellers]" allUniqueName="[Reseller].[Bank Name].[All Resellers]" dimensionUniqueName="[Reseller]" displayFolder="Order Data" count="2" unbalanced="0"/>
    <cacheHierarchy uniqueName="[Reseller].[Business Type]" caption="Business Type" attribute="1" defaultMemberUniqueName="[Reseller].[Business Type].[All Resellers]" allUniqueName="[Reseller].[Business Type].[All Resellers]" dimensionUniqueName="[Reseller]" displayFolder="" count="2" unbalanced="0"/>
    <cacheHierarchy uniqueName="[Reseller].[First Order Year]" caption="First Order Year" attribute="1" defaultMemberUniqueName="[Reseller].[First Order Year].[All Resellers]" allUniqueName="[Reseller].[First Order Year].[All Resellers]" dimensionUniqueName="[Reseller]" displayFolder="Order Data" count="2" unbalanced="0"/>
    <cacheHierarchy uniqueName="[Reseller].[Last Order Year]" caption="Last Order Year" attribute="1" defaultMemberUniqueName="[Reseller].[Last Order Year].[All Resellers]" allUniqueName="[Reseller].[Last Order Year].[All Resellers]" dimensionUniqueName="[Reseller]" displayFolder="Order Data" count="2" unbalanced="0"/>
    <cacheHierarchy uniqueName="[Reseller].[Min Payment Amount]" caption="Min Payment Amount" attribute="1" defaultMemberUniqueName="[Reseller].[Min Payment Amount].[All Resellers]" allUniqueName="[Reseller].[Min Payment Amount].[All Resellers]" dimensionUniqueName="[Reseller]" displayFolder="Order Data" count="2" unbalanced="0"/>
    <cacheHierarchy uniqueName="[Reseller].[Min Payment Type]" caption="Min Payment Type" attribute="1" defaultMemberUniqueName="[Reseller].[Min Payment Type].[All Resellers]" allUniqueName="[Reseller].[Min Payment Type].[All Resellers]" dimensionUniqueName="[Reseller]" displayFolder="Order Data" count="2" unbalanced="0"/>
    <cacheHierarchy uniqueName="[Reseller].[Number of Employees]" caption="Number of Employees" attribute="1" defaultMemberUniqueName="[Reseller].[Number of Employees].[All Resellers]" allUniqueName="[Reseller].[Number of Employees].[All Resellers]" dimensionUniqueName="[Reseller]" displayFolder="" count="2" unbalanced="0"/>
    <cacheHierarchy uniqueName="[Reseller].[Order Frequency]" caption="Order Frequency" attribute="1" defaultMemberUniqueName="[Reseller].[Order Frequency].[All Resellers]" allUniqueName="[Reseller].[Order Frequency].[All Resellers]" dimensionUniqueName="[Reseller]" displayFolder="Order Data" count="2" unbalanced="0"/>
    <cacheHierarchy uniqueName="[Reseller].[Order Month]" caption="Order Month" attribute="1" defaultMemberUniqueName="[Reseller].[Order Month].[All Resellers]" allUniqueName="[Reseller].[Order Month].[All Resellers]" dimensionUniqueName="[Reseller]" displayFolder="Order Data" count="2" unbalanced="0"/>
    <cacheHierarchy uniqueName="[Reseller].[Phone]" caption="Phone" attribute="1" defaultMemberUniqueName="[Reseller].[Phone].[All Resellers]" allUniqueName="[Reseller].[Phone].[All Resellers]" dimensionUniqueName="[Reseller]" displayFolder="" count="2" unbalanced="0"/>
    <cacheHierarchy uniqueName="[Reseller].[Product Line]" caption="Product Line" attribute="1" defaultMemberUniqueName="[Reseller].[Product Line].[All Resellers]" allUniqueName="[Reseller].[Product Line].[All Resellers]" dimensionUniqueName="[Reseller]" displayFolder="" count="2" unbalanced="0"/>
    <cacheHierarchy uniqueName="[Reseller].[Reseller]" caption="Reseller" attribute="1" keyAttribute="1" defaultMemberUniqueName="[Reseller].[Reseller].[All Resellers]" allUniqueName="[Reseller].[Reseller].[All Resellers]" dimensionUniqueName="[Reseller]" displayFolder="" count="2" unbalanced="0"/>
    <cacheHierarchy uniqueName="[Reseller].[Reseller Bank]" caption="Reseller Bank" defaultMemberUniqueName="[Reseller].[Reseller Bank].[All Resellers]" allUniqueName="[Reseller].[Reseller Bank].[All Resellers]" dimensionUniqueName="[Reseller]" displayFolder="Order Data" count="3" unbalanced="0"/>
    <cacheHierarchy uniqueName="[Reseller].[Reseller Order Frequency]" caption="Reseller Order Frequency" defaultMemberUniqueName="[Reseller].[Reseller Order Frequency].[All Resellers]" allUniqueName="[Reseller].[Reseller Order Frequency].[All Resellers]" dimensionUniqueName="[Reseller]" displayFolder="Order Data" count="3" unbalanced="0"/>
    <cacheHierarchy uniqueName="[Reseller].[Reseller Order Month]" caption="Reseller Order Month" defaultMemberUniqueName="[Reseller].[Reseller Order Month].[All Resellers]" allUniqueName="[Reseller].[Reseller Order Month].[All Resellers]" dimensionUniqueName="[Reseller]" displayFolder="Order Data" count="3" unbalanced="0"/>
    <cacheHierarchy uniqueName="[Reseller].[Reseller Type]" caption="Reseller Type" defaultMemberUniqueName="[Reseller].[Reseller Type].[All Resellers]" allUniqueName="[Reseller].[Reseller Type].[All Resellers]" dimensionUniqueName="[Reseller]" displayFolder="" count="3" unbalanced="0"/>
    <cacheHierarchy uniqueName="[Reseller].[Year Opened]" caption="Year Opened" attribute="1" defaultMemberUniqueName="[Reseller].[Year Opened].[All Resellers]" allUniqueName="[Reseller].[Year Opened].[All Resellers]" dimensionUniqueName="[Reseller]" displayFolder="" count="2" unbalanced="0"/>
    <cacheHierarchy uniqueName="[Reseller Sales Order Details].[Carrier Tracking Number]" caption="Carrier Tracking Number" attribute="1" defaultMemberUniqueName="[Reseller Sales Order Details].[Carrier Tracking Number].[All Reseller Sales Orders]" allUniqueName="[Reseller Sales Order Details].[Carrier Tracking Number].[All Reseller Sales Orders]" dimensionUniqueName="[Reseller Sales Order Details]" displayFolder="" count="2" unbalanced="0"/>
    <cacheHierarchy uniqueName="[Reseller Sales Order Details].[Customer PO Number]" caption="Customer PO Number" attribute="1" defaultMemberUniqueName="[Reseller Sales Order Details].[Customer PO Number].[All Reseller Sales Orders]" allUniqueName="[Reseller Sales Order Details].[Customer PO Number].[All Reseller Sales Orders]" dimensionUniqueName="[Reseller Sales Order Details]" displayFolder="" count="2" unbalanced="0"/>
    <cacheHierarchy uniqueName="[Reseller Sales Order Details].[Reseller Sales Orders]" caption="Reseller Sales Orders" defaultMemberUniqueName="[Reseller Sales Order Details].[Reseller Sales Orders].[All]" allUniqueName="[Reseller Sales Order Details].[Reseller Sales Orders].[All]" dimensionUniqueName="[Reseller Sales Order Details]" displayFolder="" count="3" unbalanced="0"/>
    <cacheHierarchy uniqueName="[Reseller Sales Order Details].[Sales Order Line]" caption="Sales Order Line" attribute="1" defaultMemberUniqueName="[Reseller Sales Order Details].[Sales Order Line].[All Reseller Sales Orders]" allUniqueName="[Reseller Sales Order Details].[Sales Order Line].[All Reseller Sales Orders]" dimensionUniqueName="[Reseller Sales Order Details]" displayFolder="" count="2" unbalanced="0"/>
    <cacheHierarchy uniqueName="[Reseller Sales Order Details].[Sales Order Number]" caption="Sales Order Number" attribute="1" defaultMemberUniqueName="[Reseller Sales Order Details].[Sales Order Number].[All Reseller Sales Orders]" allUniqueName="[Reseller Sales Order Details].[Sales Order Number].[All Reseller Sales Orders]" dimensionUniqueName="[Reseller Sales Order Details]" displayFolder="" count="2" unbalanced="0"/>
    <cacheHierarchy uniqueName="[Sales Channel].[Sales Channel]" caption="Sales Channel" attribute="1" keyAttribute="1" defaultMemberUniqueName="[Sales Channel].[Sales Channel].[All Sales Channels]" allUniqueName="[Sales Channel].[Sales Channel].[All Sales Channels]" dimensionUniqueName="[Sales Channel]" displayFolder="" count="2" unbalanced="0"/>
    <cacheHierarchy uniqueName="[Sales Reason].[Sales Reason]" caption="Sales Reason" attribute="1" keyAttribute="1" defaultMemberUniqueName="[Sales Reason].[Sales Reason].[All Sales Reasons]" allUniqueName="[Sales Reason].[Sales Reason].[All Sales Reasons]" dimensionUniqueName="[Sales Reason]" displayFolder="" count="2" unbalanced="0"/>
    <cacheHierarchy uniqueName="[Sales Reason].[Sales Reason Type]" caption="Sales Reason Type" attribute="1" defaultMemberUniqueName="[Sales Reason].[Sales Reason Type].[All Sales Reasons]" allUniqueName="[Sales Reason].[Sales Reason Type].[All Sales Reasons]" dimensionUniqueName="[Sales Reason]" displayFolder="" count="2" unbalanced="0"/>
    <cacheHierarchy uniqueName="[Sales Reason].[Sales Reasons]" caption="Sales Reasons" defaultMemberUniqueName="[Sales Reason].[Sales Reasons].[All Sales Reasons]" allUniqueName="[Sales Reason].[Sales Reasons].[All Sales Reasons]" dimensionUniqueName="[Sales Reason]" displayFolder="" count="3" unbalanced="0"/>
    <cacheHierarchy uniqueName="[Sales Summary Order Details].[Carrier Tracking Number]" caption="Carrier Tracking Number" attribute="1" defaultMemberUniqueName="[Sales Summary Order Details].[Carrier Tracking Number].[All Sales Order Details]" allUniqueName="[Sales Summary Order Details].[Carrier Tracking Number].[All Sales Order Details]" dimensionUniqueName="[Sales Summary Order Details]" displayFolder="" count="2" unbalanced="0"/>
    <cacheHierarchy uniqueName="[Sales Summary Order Details].[Customer PO Number]" caption="Customer PO Number" attribute="1" defaultMemberUniqueName="[Sales Summary Order Details].[Customer PO Number].[All Sales Order Details]" allUniqueName="[Sales Summary Order Details].[Customer PO Number].[All Sales Order Details]" dimensionUniqueName="[Sales Summary Order Details]" displayFolder="" count="2" unbalanced="0"/>
    <cacheHierarchy uniqueName="[Sales Summary Order Details].[Sales Order Line]" caption="Sales Order Line" attribute="1" defaultMemberUniqueName="[Sales Summary Order Details].[Sales Order Line].[All Sales Order Details]" allUniqueName="[Sales Summary Order Details].[Sales Order Line].[All Sales Order Details]" dimensionUniqueName="[Sales Summary Order Details]" displayFolder="" count="2" unbalanced="0"/>
    <cacheHierarchy uniqueName="[Sales Summary Order Details].[Sales Order Number]" caption="Sales Order Number" attribute="1" defaultMemberUniqueName="[Sales Summary Order Details].[Sales Order Number].[All Sales Order Details]" allUniqueName="[Sales Summary Order Details].[Sales Order Number].[All Sales Order Details]" dimensionUniqueName="[Sales Summary Order Details]" displayFolder="" count="2" unbalanced="0"/>
    <cacheHierarchy uniqueName="[Sales Summary Order Details].[Sales Orders]" caption="Sales Orders" defaultMemberUniqueName="[Sales Summary Order Details].[Sales Orders].[All]" allUniqueName="[Sales Summary Order Details].[Sales Orders].[All]" dimensionUniqueName="[Sales Summary Order Details]" displayFolder="" count="3" unbalanced="0"/>
    <cacheHierarchy uniqueName="[Sales Territory].[Sales Territory]" caption="Sales Territory" defaultMemberUniqueName="[Sales Territory].[Sales Territory].[All Sales Territories]" allUniqueName="[Sales Territory].[Sales Territory].[All Sales Territories]" dimensionUniqueName="[Sales Territory]" displayFolder="" count="4" unbalanced="0"/>
    <cacheHierarchy uniqueName="[Sales Territory].[Sales Territory Country]" caption="Sales Territory Country" attribute="1" defaultMemberUniqueName="[Sales Territory].[Sales Territory Country].[All Sales Territories]" allUniqueName="[Sales Territory].[Sales Territory Country].[All Sales Territories]" dimensionUniqueName="[Sales Territory]" displayFolder="" count="2" unbalanced="0"/>
    <cacheHierarchy uniqueName="[Sales Territory].[Sales Territory Group]" caption="Sales Territory Group" attribute="1" defaultMemberUniqueName="[Sales Territory].[Sales Territory Group].[All Sales Territories]" allUniqueName="[Sales Territory].[Sales Territory Group].[All Sales Territories]" dimensionUniqueName="[Sales Territory]" displayFolder="" count="2" unbalanced="0"/>
    <cacheHierarchy uniqueName="[Sales Territory].[Sales Territory Region]" caption="Sales Territory Region" attribute="1" keyAttribute="1" defaultMemberUniqueName="[Sales Territory].[Sales Territory Region].[All Sales Territories]" allUniqueName="[Sales Territory].[Sales Territory Region].[All Sales Territories]" dimensionUniqueName="[Sales Territory]" displayFolder="" count="2" unbalanced="0"/>
    <cacheHierarchy uniqueName="[Scenario].[Scenario]" caption="Scenario" attribute="1" keyAttribute="1" defaultMemberUniqueName="[Scenario].[Scenario].&amp;[1]" dimensionUniqueName="[Scenario]" displayFolder="" count="1" unbalanced="0"/>
    <cacheHierarchy uniqueName="[Ship Date].[Calendar]" caption="Ship Date.Calendar" time="1" defaultMemberUniqueName="[Ship Date].[Calendar].[All Periods]" allUniqueName="[Ship Date].[Calendar].[All Periods]" dimensionUniqueName="[Ship Date]" displayFolder="Calendar" count="6" unbalanced="0"/>
    <cacheHierarchy uniqueName="[Ship Date].[Calendar Quarter of Year]" caption="Ship Date.Calendar Quarter of Year" attribute="1" time="1" defaultMemberUniqueName="[Ship Date].[Calendar Quarter of Year].[All Periods]" allUniqueName="[Ship Date].[Calendar Quarter of Year].[All Periods]" dimensionUniqueName="[Ship Date]" displayFolder="Calendar" count="2" unbalanced="0"/>
    <cacheHierarchy uniqueName="[Ship Date].[Calendar Semester of Year]" caption="Ship Date.Calendar Semester of Year" attribute="1" time="1" defaultMemberUniqueName="[Ship Date].[Calendar Semester of Year].[All Periods]" allUniqueName="[Ship Date].[Calendar Semester of Year].[All Periods]" dimensionUniqueName="[Ship Date]" displayFolder="Calendar" count="2" unbalanced="0"/>
    <cacheHierarchy uniqueName="[Ship Date].[Calendar Year]" caption="Ship Date.Calendar Year" attribute="1" time="1" defaultMemberUniqueName="[Ship Date].[Calendar Year].[All Periods]" allUniqueName="[Ship Date].[Calendar Year].[All Periods]" dimensionUniqueName="[Ship Date]" displayFolder="Calendar" count="2" unbalanced="0"/>
    <cacheHierarchy uniqueName="[Ship Date].[Date]" caption="Ship Date.Date" attribute="1" time="1" keyAttribute="1" defaultMemberUniqueName="[Ship Date].[Date].[All Periods]" allUniqueName="[Ship Date].[Date].[All Periods]" dimensionUniqueName="[Ship Date]" displayFolder="" count="2" memberValueDatatype="7" unbalanced="0"/>
    <cacheHierarchy uniqueName="[Ship Date].[Day Name]" caption="Ship Date.Day Name" attribute="1" time="1" defaultMemberUniqueName="[Ship Date].[Day Name].[All Periods]" allUniqueName="[Ship Date].[Day Name].[All Periods]" dimensionUniqueName="[Ship Date]" displayFolder="" count="2" unbalanced="0"/>
    <cacheHierarchy uniqueName="[Ship Date].[Day of Month]" caption="Ship Date.Day of Month" attribute="1" time="1" defaultMemberUniqueName="[Ship Date].[Day of Month].[All Periods]" allUniqueName="[Ship Date].[Day of Month].[All Periods]" dimensionUniqueName="[Ship Date]" displayFolder="" count="2" unbalanced="0"/>
    <cacheHierarchy uniqueName="[Ship Date].[Day of Week]" caption="Ship Date.Day of Week" attribute="1" time="1" defaultMemberUniqueName="[Ship Date].[Day of Week].[All Periods]" allUniqueName="[Ship Date].[Day of Week].[All Periods]" dimensionUniqueName="[Ship Date]" displayFolder="" count="2" unbalanced="0"/>
    <cacheHierarchy uniqueName="[Ship Date].[Day of Year]" caption="Ship Date.Day of Year" attribute="1" time="1" defaultMemberUniqueName="[Ship Date].[Day of Year].[All Periods]" allUniqueName="[Ship Date].[Day of Year].[All Periods]" dimensionUniqueName="[Ship Date]" displayFolder="" count="2" unbalanced="0"/>
    <cacheHierarchy uniqueName="[Ship Date].[Fiscal]" caption="Ship Date.Fiscal" time="1" defaultMemberUniqueName="[Ship Date].[Fiscal].[All Periods]" allUniqueName="[Ship Date].[Fiscal].[All Periods]" dimensionUniqueName="[Ship Date]" displayFolder="Fiscal" count="6" unbalanced="0"/>
    <cacheHierarchy uniqueName="[Ship Date].[Fiscal Quarter of Year]" caption="Ship Date.Fiscal Quarter of Year" attribute="1" time="1" defaultMemberUniqueName="[Ship Date].[Fiscal Quarter of Year].[All Periods]" allUniqueName="[Ship Date].[Fiscal Quarter of Year].[All Periods]" dimensionUniqueName="[Ship Date]" displayFolder="Fiscal" count="2" unbalanced="0"/>
    <cacheHierarchy uniqueName="[Ship Date].[Fiscal Semester of Year]" caption="Ship Date.Fiscal Semester of Year" attribute="1" time="1" defaultMemberUniqueName="[Ship Date].[Fiscal Semester of Year].[All Periods]" allUniqueName="[Ship Date].[Fiscal Semester of Year].[All Periods]" dimensionUniqueName="[Ship Date]" displayFolder="Fiscal" count="2" unbalanced="0"/>
    <cacheHierarchy uniqueName="[Ship Date].[Fiscal Year]" caption="Ship Date.Fiscal Year" attribute="1" time="1" defaultMemberUniqueName="[Ship Date].[Fiscal Year].[All Periods]" allUniqueName="[Ship Date].[Fiscal Year].[All Periods]" dimensionUniqueName="[Ship Date]" displayFolder="Fiscal" count="2" unbalanced="0"/>
    <cacheHierarchy uniqueName="[Ship Date].[Month of Year]" caption="Ship Date.Month of Year" attribute="1" time="1" defaultMemberUniqueName="[Ship Date].[Month of Year].[All Periods]" allUniqueName="[Ship Date].[Month of Year].[All Periods]" dimensionUniqueName="[Ship Date]" displayFolder="" count="2" unbalanced="0"/>
    <cacheHierarchy uniqueName="[Ship Date].[Week of Year]" caption="Ship Date.Week of Year" attribute="1" time="1" defaultMemberUniqueName="[Ship Date].[Week of Year].[All Periods]" allUniqueName="[Ship Date].[Week of Year].[All Periods]" dimensionUniqueName="[Ship Date]" displayFolder="" count="2" unbalanced="0"/>
    <cacheHierarchy uniqueName="[Source Currency].[Source Currency]" caption="Source Currency" attribute="1" defaultMemberUniqueName="[Source Currency].[Source Currency].[All Source Currencies]" allUniqueName="[Source Currency].[Source Currency].[All Source Currencies]" dimensionUniqueName="[Source Currency]" displayFolder="" count="2" unbalanced="0"/>
    <cacheHierarchy uniqueName="[Source Currency].[Source Currency Code]" caption="Source Currency Code" attribute="1" keyAttribute="1" defaultMemberUniqueName="[Source Currency].[Source Currency Code].[All Source Currencies]" allUniqueName="[Source Currency].[Source Currency Code].[All Source Currencies]" dimensionUniqueName="[Source Currency]" displayFolder="" count="2" unbalanced="0"/>
    <cacheHierarchy uniqueName="[Date].[Calendar Quarter]" caption="Date.Calendar Quarter" attribute="1" time="1" defaultMemberUniqueName="[Date].[Calendar Quarter].[All Periods]" allUniqueName="[Date].[Calendar Quarter].[All Periods]" dimensionUniqueName="[Date]" displayFolder="Calendar" count="2" unbalanced="0" hidden="1"/>
    <cacheHierarchy uniqueName="[Date].[Calendar Semester]" caption="Date.Calendar Semester" attribute="1" time="1" defaultMemberUniqueName="[Date].[Calendar Semester].[All Periods]" allUniqueName="[Date].[Calendar Semester].[All Periods]" dimensionUniqueName="[Date]" displayFolder="Calendar" count="2" unbalanced="0" hidden="1"/>
    <cacheHierarchy uniqueName="[Date].[Fiscal Quarter]" caption="Date.Fiscal Quarter" attribute="1" time="1" defaultMemberUniqueName="[Date].[Fiscal Quarter].[All Periods]" allUniqueName="[Date].[Fiscal Quarter].[All Periods]" dimensionUniqueName="[Date]" displayFolder="Fiscal" count="2" unbalanced="0" hidden="1"/>
    <cacheHierarchy uniqueName="[Date].[Fiscal Semester]" caption="Date.Fiscal Semester" attribute="1" time="1" defaultMemberUniqueName="[Date].[Fiscal Semester].[All Periods]" allUniqueName="[Date].[Fiscal Semester].[All Periods]" dimensionUniqueName="[Date]" displayFolder="Fiscal" count="2" unbalanced="0" hidden="1"/>
    <cacheHierarchy uniqueName="[Date].[Month Name]" caption="Date.Month Name" attribute="1" time="1" defaultMemberUniqueName="[Date].[Month Name].[All Periods]" allUniqueName="[Date].[Month Name].[All Periods]" dimensionUniqueName="[Date]" displayFolder="" count="2" unbalanced="0" hidden="1"/>
    <cacheHierarchy uniqueName="[Delivery Date].[Calendar Quarter]" caption="Delivery Date.Calendar Quarter" attribute="1" time="1" defaultMemberUniqueName="[Delivery Date].[Calendar Quarter].[All Periods]" allUniqueName="[Delivery Date].[Calendar Quarter].[All Periods]" dimensionUniqueName="[Delivery Date]" displayFolder="Calendar" count="2" unbalanced="0" hidden="1"/>
    <cacheHierarchy uniqueName="[Delivery Date].[Calendar Semester]" caption="Delivery Date.Calendar Semester" attribute="1" time="1" defaultMemberUniqueName="[Delivery Date].[Calendar Semester].[All Periods]" allUniqueName="[Delivery Date].[Calendar Semester].[All Periods]" dimensionUniqueName="[Delivery Date]" displayFolder="Calendar" count="2" unbalanced="0" hidden="1"/>
    <cacheHierarchy uniqueName="[Delivery Date].[Fiscal Quarter]" caption="Delivery Date.Fiscal Quarter" attribute="1" time="1" defaultMemberUniqueName="[Delivery Date].[Fiscal Quarter].[All Periods]" allUniqueName="[Delivery Date].[Fiscal Quarter].[All Periods]" dimensionUniqueName="[Delivery Date]" displayFolder="Fiscal" count="2" unbalanced="0" hidden="1"/>
    <cacheHierarchy uniqueName="[Delivery Date].[Fiscal Semester]" caption="Delivery Date.Fiscal Semester" attribute="1" time="1" defaultMemberUniqueName="[Delivery Date].[Fiscal Semester].[All Periods]" allUniqueName="[Delivery Date].[Fiscal Semester].[All Periods]" dimensionUniqueName="[Delivery Date]" displayFolder="Fiscal" count="2" unbalanced="0" hidden="1"/>
    <cacheHierarchy uniqueName="[Delivery Date].[Month Name]" caption="Delivery Date.Month Name" attribute="1" time="1" defaultMemberUniqueName="[Delivery Date].[Month Name].[All Periods]" allUniqueName="[Delivery Date].[Month Name].[All Periods]" dimensionUniqueName="[Delivery Date]" displayFolder="" count="2" unbalanced="0" hidden="1"/>
    <cacheHierarchy uniqueName="[Department].[Department]" caption="Department" attribute="1" keyAttribute="1" defaultMemberUniqueName="[Department].[Department].[All Departments]" allUniqueName="[Department].[Department].[All Departments]" dimensionUniqueName="[Department]" displayFolder="" count="2" unbalanced="0" hidden="1"/>
    <cacheHierarchy uniqueName="[Employee].[Sales Territory Key]" caption="Sales Territory Key" attribute="1" defaultMemberUniqueName="[Employee].[Sales Territory Key].[All Employees]" allUniqueName="[Employee].[Sales Territory Key].[All Employees]" dimensionUniqueName="[Employee]" displayFolder="Organization" count="2" unbalanced="0" hidden="1"/>
    <cacheHierarchy uniqueName="[Geography].[Geography Key]" caption="Geography Key" attribute="1" keyAttribute="1" defaultMemberUniqueName="[Geography].[Geography Key].[All Geographies]" allUniqueName="[Geography].[Geography Key].[All Geographies]" dimensionUniqueName="[Geography]" displayFolder="" count="2" unbalanced="0" hidden="1"/>
    <cacheHierarchy uniqueName="[Internet Sales Order Details].[Internet Sales Order]" caption="Internet Sales Order" attribute="1" keyAttribute="1" defaultMemberUniqueName="[Internet Sales Order Details].[Internet Sales Order].[All Internet Sales Orders]" allUniqueName="[Internet Sales Order Details].[Internet Sales Order].[All Internet Sales Orders]" dimensionUniqueName="[Internet Sales Order Details]" displayFolder="" count="2" unbalanced="0" hidden="1"/>
    <cacheHierarchy uniqueName="[Organization].[Organization]" caption="Organization" attribute="1" keyAttribute="1" defaultMemberUniqueName="[Organization].[Organization].[All Organizations]" allUniqueName="[Organization].[Organization].[All Organizations]" dimensionUniqueName="[Organization]" displayFolder="" count="2" unbalanced="0" hidden="1"/>
    <cacheHierarchy uniqueName="[Reseller].[Geography Key]" caption="Geography Key" attribute="1" defaultMemberUniqueName="[Reseller].[Geography Key].[All Resellers]" allUniqueName="[Reseller].[Geography Key].[All Resellers]" dimensionUniqueName="[Reseller]" displayFolder="" count="2" unbalanced="0" hidden="1"/>
    <cacheHierarchy uniqueName="[Reseller Sales Order Details].[Reseller Sales Order]" caption="Reseller Sales Order" attribute="1" keyAttribute="1" defaultMemberUniqueName="[Reseller Sales Order Details].[Reseller Sales Order].[All Reseller Sales Orders]" allUniqueName="[Reseller Sales Order Details].[Reseller Sales Order].[All Reseller Sales Orders]" dimensionUniqueName="[Reseller Sales Order Details]" displayFolder="" count="2" unbalanced="0" hidden="1"/>
    <cacheHierarchy uniqueName="[Sales Summary Order Details].[Sales Order]" caption="Sales Order" attribute="1" keyAttribute="1" defaultMemberUniqueName="[Sales Summary Order Details].[Sales Order].[All Sales Order Details]" allUniqueName="[Sales Summary Order Details].[Sales Order].[All Sales Order Details]" dimensionUniqueName="[Sales Summary Order Details]" displayFolder="" count="2" unbalanced="0" hidden="1"/>
    <cacheHierarchy uniqueName="[Ship Date].[Calendar Quarter]" caption="Ship Date.Calendar Quarter" attribute="1" time="1" defaultMemberUniqueName="[Ship Date].[Calendar Quarter].[All Periods]" allUniqueName="[Ship Date].[Calendar Quarter].[All Periods]" dimensionUniqueName="[Ship Date]" displayFolder="Calendar" count="2" unbalanced="0" hidden="1"/>
    <cacheHierarchy uniqueName="[Ship Date].[Calendar Semester]" caption="Ship Date.Calendar Semester" attribute="1" time="1" defaultMemberUniqueName="[Ship Date].[Calendar Semester].[All Periods]" allUniqueName="[Ship Date].[Calendar Semester].[All Periods]" dimensionUniqueName="[Ship Date]" displayFolder="Calendar" count="2" unbalanced="0" hidden="1"/>
    <cacheHierarchy uniqueName="[Ship Date].[Fiscal Quarter]" caption="Ship Date.Fiscal Quarter" attribute="1" time="1" defaultMemberUniqueName="[Ship Date].[Fiscal Quarter].[All Periods]" allUniqueName="[Ship Date].[Fiscal Quarter].[All Periods]" dimensionUniqueName="[Ship Date]" displayFolder="Fiscal" count="2" unbalanced="0" hidden="1"/>
    <cacheHierarchy uniqueName="[Ship Date].[Fiscal Semester]" caption="Ship Date.Fiscal Semester" attribute="1" time="1" defaultMemberUniqueName="[Ship Date].[Fiscal Semester].[All Periods]" allUniqueName="[Ship Date].[Fiscal Semester].[All Periods]" dimensionUniqueName="[Ship Date]" displayFolder="Fiscal" count="2" unbalanced="0" hidden="1"/>
    <cacheHierarchy uniqueName="[Ship Date].[Month Name]" caption="Ship Date.Month Name" attribute="1" time="1" defaultMemberUniqueName="[Ship Date].[Month Name].[All Periods]" allUniqueName="[Ship Date].[Month Name].[All Periods]" dimensionUniqueName="[Ship Date]" displayFolder="" count="2" unbalanced="0" hidden="1"/>
    <cacheHierarchy uniqueName="[Measures].[Internet Sales Amount]" caption="Internet Sales Amount" measure="1" displayFolder="" measureGroup="Internet Sales" count="0"/>
    <cacheHierarchy uniqueName="[Measures].[Internet Order Quantity]" caption="Internet Order Quantity" measure="1" displayFolder="" measureGroup="Internet Sales" count="0"/>
    <cacheHierarchy uniqueName="[Measures].[Internet Extended Amount]" caption="Internet Extended Amount" measure="1" displayFolder="" measureGroup="Internet Sales" count="0"/>
    <cacheHierarchy uniqueName="[Measures].[Internet Tax Amount]" caption="Internet Tax Amount" measure="1" displayFolder="" measureGroup="Internet Sales" count="0"/>
    <cacheHierarchy uniqueName="[Measures].[Internet Freight Cost]" caption="Internet Freight Cost" measure="1" displayFolder="" measureGroup="Internet Sales" count="0"/>
    <cacheHierarchy uniqueName="[Measures].[Internet Total Product Cost]" caption="Internet Total Product Cost" measure="1" displayFolder="" measureGroup="Internet Sales" count="0"/>
    <cacheHierarchy uniqueName="[Measures].[Internet Standard Product Cost]" caption="Internet Standard Product Cost" measure="1" displayFolder="" measureGroup="Internet Sales" count="0"/>
    <cacheHierarchy uniqueName="[Measures].[Internet Order Count]" caption="Internet Order Count" measure="1" displayFolder="" measureGroup="Internet Orders" count="0"/>
    <cacheHierarchy uniqueName="[Measures].[Customer Count]" caption="Customer Count" measure="1" displayFolder="" measureGroup="Internet Customers" count="0"/>
    <cacheHierarchy uniqueName="[Measures].[Reseller Sales Amount]" caption="Reseller Sales Amount" measure="1" displayFolder="" measureGroup="Reseller Sales" count="0"/>
    <cacheHierarchy uniqueName="[Measures].[Reseller Order Quantity]" caption="Reseller Order Quantity" measure="1" displayFolder="" measureGroup="Reseller Sales" count="0"/>
    <cacheHierarchy uniqueName="[Measures].[Reseller Extended Amount]" caption="Reseller Extended Amount" measure="1" displayFolder="" measureGroup="Reseller Sales" count="0"/>
    <cacheHierarchy uniqueName="[Measures].[Reseller Tax Amount]" caption="Reseller Tax Amount" measure="1" displayFolder="" measureGroup="Reseller Sales" count="0"/>
    <cacheHierarchy uniqueName="[Measures].[Reseller Freight Cost]" caption="Reseller Freight Cost" measure="1" displayFolder="" measureGroup="Reseller Sales" count="0"/>
    <cacheHierarchy uniqueName="[Measures].[Discount Amount]" caption="Discount Amount" measure="1" displayFolder="" measureGroup="Reseller Sales" count="0"/>
    <cacheHierarchy uniqueName="[Measures].[Reseller Total Product Cost]" caption="Reseller Total Product Cost" measure="1" displayFolder="" measureGroup="Reseller Sales" count="0"/>
    <cacheHierarchy uniqueName="[Measures].[Reseller Standard Product Cost]" caption="Reseller Standard Product Cost" measure="1" displayFolder="" measureGroup="Reseller Sales" count="0"/>
    <cacheHierarchy uniqueName="[Measures].[Reseller Order Count]" caption="Reseller Order Count" measure="1" displayFolder="" measureGroup="Reseller Orders" count="0"/>
    <cacheHierarchy uniqueName="[Measures].[Order Quantity]" caption="Order Quantity" measure="1" displayFolder="" measureGroup="Sales Summary" count="0"/>
    <cacheHierarchy uniqueName="[Measures].[Extended Amount]" caption="Extended Amount" measure="1" displayFolder="" measureGroup="Sales Summary" count="0"/>
    <cacheHierarchy uniqueName="[Measures].[Standard Product Cost]" caption="Standard Product Cost" measure="1" displayFolder="" measureGroup="Sales Summary" count="0"/>
    <cacheHierarchy uniqueName="[Measures].[Total Product Cost]" caption="Total Product Cost" measure="1" displayFolder="" measureGroup="Sales Summary" count="0"/>
    <cacheHierarchy uniqueName="[Measures].[Sales Amount]" caption="Sales Amount" measure="1" displayFolder="" measureGroup="Sales Summary" count="0"/>
    <cacheHierarchy uniqueName="[Measures].[Tax Amount]" caption="Tax Amount" measure="1" displayFolder="" measureGroup="Sales Summary" count="0"/>
    <cacheHierarchy uniqueName="[Measures].[Freight Cost]" caption="Freight Cost" measure="1" displayFolder="" measureGroup="Sales Summary" count="0"/>
    <cacheHierarchy uniqueName="[Measures].[Order Count]" caption="Order Count" measure="1" displayFolder="" measureGroup="Sales Orders" count="0"/>
    <cacheHierarchy uniqueName="[Measures].[Sales Amount Quota]" caption="Sales Amount Quota" measure="1" displayFolder="" measureGroup="Sales Targets" count="0"/>
    <cacheHierarchy uniqueName="[Measures].[Amount]" caption="Amount" measure="1" displayFolder="" measureGroup="Financial Reporting" count="0"/>
    <cacheHierarchy uniqueName="[Measures].[Average Rate]" caption="Average Rate" measure="1" displayFolder="" measureGroup="Exchange Rates" count="0"/>
    <cacheHierarchy uniqueName="[Measures].[End of Day Rate]" caption="End of Day Rate" measure="1" displayFolder="" measureGroup="Exchange Rates" count="0"/>
    <cacheHierarchy uniqueName="[Measures].[Internet Gross Profit]" caption="Internet Gross Profit" measure="1" displayFolder="" measureGroup="Internet Sales" count="0"/>
    <cacheHierarchy uniqueName="[Measures].[Internet Gross Profit Margin]" caption="Internet Gross Profit Margin" measure="1" displayFolder="" measureGroup="Internet Sales" count="0"/>
    <cacheHierarchy uniqueName="[Measures].[Internet Average Unit Price]" caption="Internet Average Unit Price" measure="1" displayFolder="" measureGroup="Internet Sales" count="0"/>
    <cacheHierarchy uniqueName="[Measures].[Internet Average Sales Amount]" caption="Internet Average Sales Amount" measure="1" displayFolder="" measureGroup="Internet Sales" count="0"/>
    <cacheHierarchy uniqueName="[Measures].[Internet Ratio to All Products]" caption="Internet Ratio to All Products" measure="1" displayFolder="" measureGroup="Internet Sales" count="0"/>
    <cacheHierarchy uniqueName="[Measures].[Internet Ratio to Parent Product]" caption="Internet Ratio to Parent Product" measure="1" displayFolder="" measureGroup="Internet Sales" count="0"/>
    <cacheHierarchy uniqueName="[Measures].[Growth in Customer Base]" caption="Growth in Customer Base" measure="1" displayFolder="" measureGroup="Internet Sales" count="0"/>
    <cacheHierarchy uniqueName="[Measures].[Reseller Gross Profit]" caption="Reseller Gross Profit" measure="1" displayFolder="" measureGroup="Reseller Sales" count="0"/>
    <cacheHierarchy uniqueName="[Measures].[Reseller Gross Profit Margin]" caption="Reseller Gross Profit Margin" measure="1" displayFolder="" measureGroup="Reseller Sales" count="0"/>
    <cacheHierarchy uniqueName="[Measures].[Reseller Average Unit Price]" caption="Reseller Average Unit Price" measure="1" displayFolder="" measureGroup="Reseller Sales" count="0"/>
    <cacheHierarchy uniqueName="[Measures].[Reseller Average Sales Amount]" caption="Reseller Average Sales Amount" measure="1" displayFolder="" measureGroup="Reseller Sales" count="0"/>
    <cacheHierarchy uniqueName="[Measures].[Reseller Ratio to All Products]" caption="Reseller Ratio to All Products" measure="1" displayFolder="" measureGroup="Reseller Sales" count="0"/>
    <cacheHierarchy uniqueName="[Measures].[Reseller Ratio to Parent Product]" caption="Reseller Ratio to Parent Product" measure="1" displayFolder="" measureGroup="Reseller Sales" count="0"/>
    <cacheHierarchy uniqueName="[Measures].[Discount Percentage]" caption="Discount Percentage" measure="1" displayFolder="" measureGroup="Reseller Sales" count="0"/>
    <cacheHierarchy uniqueName="[Measures].[Average Unit Price]" caption="Average Unit Price" measure="1" displayFolder="" measureGroup="Sales Summary" count="0"/>
    <cacheHierarchy uniqueName="[Measures].[Average Sales Amount]" caption="Average Sales Amount" measure="1" displayFolder="" measureGroup="Sales Summary" count="0"/>
    <cacheHierarchy uniqueName="[Measures].[Gross Profit]" caption="Gross Profit" measure="1" displayFolder="" measureGroup="Sales Summary" count="0"/>
    <cacheHierarchy uniqueName="[Measures].[Gross Profit Margin]" caption="Gross Profit Margin" measure="1" displayFolder="" measureGroup="Sales Summary" count="0"/>
    <cacheHierarchy uniqueName="[Measures].[Expense to Revenue Ratio]" caption="Expense to Revenue Ratio" measure="1" displayFolder="" measureGroup="Sales Summary" count="0"/>
    <cacheHierarchy uniqueName="[Measures].[Ratio to All Products]" caption="Ratio to All Products" measure="1" displayFolder="" measureGroup="Sales Summary" count="0"/>
    <cacheHierarchy uniqueName="[Measures].[Ratio to Parent Product]" caption="Ratio to Parent Product" measure="1" displayFolder="" measureGroup="Sales Summary" count="0"/>
    <cacheHierarchy uniqueName="[Measures].[Internet Unit Price]" caption="Internet Unit Price" measure="1" displayFolder="" measureGroup="Internet Sales" count="0" hidden="1"/>
    <cacheHierarchy uniqueName="[Measures].[Internet Transaction Count]" caption="Internet Transaction Count" measure="1" displayFolder="" measureGroup="Internet Sales" count="0" hidden="1"/>
    <cacheHierarchy uniqueName="[Measures].[Sales Reason Count]" caption="Sales Reason Count" measure="1" displayFolder="" measureGroup="Sales Reasons" count="0" hidden="1"/>
    <cacheHierarchy uniqueName="[Measures].[Reseller Unit Price]" caption="Reseller Unit Price" measure="1" displayFolder="" measureGroup="Reseller Sales" count="0" hidden="1"/>
    <cacheHierarchy uniqueName="[Measures].[Unit Price Discount Percent]" caption="Unit Price Discount Percent" measure="1" displayFolder="" measureGroup="Reseller Sales" count="0" hidden="1"/>
    <cacheHierarchy uniqueName="[Measures].[Reseller Transaction Count]" caption="Reseller Transaction Count" measure="1" displayFolder="" measureGroup="Reseller Sales" count="0" hidden="1"/>
    <cacheHierarchy uniqueName="[Measures].[Unit Price]" caption="Unit Price" measure="1" displayFolder="" measureGroup="Sales Summary" count="0" hidden="1"/>
    <cacheHierarchy uniqueName="[Measures].[Transaction Count]" caption="Transaction Count" measure="1" displayFolder="" measureGroup="Sales Summary" count="0" hidden="1"/>
    <cacheHierarchy uniqueName="[New Product Models FY 2002]" caption="New Product Models FY 2002" set="1" displayFolder="Sets" count="0" unbalanced="0" unbalancedGroup="0"/>
    <cacheHierarchy uniqueName="[New Product Models FY 2003]" caption="New Product Models FY 2003" set="1" displayFolder="Sets" count="0" unbalanced="0" unbalancedGroup="0"/>
    <cacheHierarchy uniqueName="[New Product Models FY 2004]" caption="New Product Models FY 2004" set="1" displayFolder="Sets" count="0" unbalanced="0" unbalancedGroup="0"/>
    <cacheHierarchy uniqueName="[Long Lead Products]" caption="Long Lead Products" set="1" displayFolder="Sets" count="0" unbalanced="0" unbalancedGroup="0"/>
    <cacheHierarchy uniqueName="[Core Product Group]" caption="Core Product Group" set="1" displayFolder="Sets" count="0" unbalanced="0" unbalancedGroup="0"/>
    <cacheHierarchy uniqueName="[Large Resellers]" caption="Large Resellers" set="1" displayFolder="Sets" count="0" unbalanced="0" unbalancedGroup="0"/>
    <cacheHierarchy uniqueName="[High Discount Promotions]" caption="High Discount Promotions" set="1" displayFolder="Sets" count="0" unbalanced="0" unbalancedGroup="0"/>
    <cacheHierarchy uniqueName="[Summary P&amp;L]" caption="Summary P&amp;L" set="1" displayFolder="Sets" count="0" unbalanced="0" unbalancedGroup="0"/>
    <cacheHierarchy uniqueName="[Measures].[Growth in Customer Base Goal]" caption="Growth in Customer Base Goal" measure="1" measureGroup="Internet Sales" count="0"/>
    <cacheHierarchy uniqueName="[Measures].[Growth in Customer Base Status]" caption="Growth in Customer Base Status" measure="1" iconSet="11" measureGroup="Internet Sales" count="0"/>
    <cacheHierarchy uniqueName="[Measures].[Growth in Customer Base Trend]" caption="Growth in Customer Base Trend" measure="1" iconSet="5" measureGroup="Internet Sales" count="0"/>
    <cacheHierarchy uniqueName="[Measures].[Net Income Value]" caption="Net Income" measure="1" measureGroup="Financial Reporting" count="0"/>
    <cacheHierarchy uniqueName="[Measures].[Net Income Goal]" caption="Net Income Goal" measure="1" measureGroup="Financial Reporting" count="0"/>
    <cacheHierarchy uniqueName="[Measures].[Net Income Status]" caption="Net Income Status" measure="1" iconSet="11" measureGroup="Financial Reporting" count="0"/>
    <cacheHierarchy uniqueName="[Measures].[Net Income Trend]" caption="Net Income Trend" measure="1" iconSet="3" measureGroup="Financial Reporting" count="0"/>
    <cacheHierarchy uniqueName="[Measures].[Operating Profit Value]" caption="Operating Profit" measure="1" measureGroup="Financial Reporting" count="0"/>
    <cacheHierarchy uniqueName="[Measures].[Operating Profit Goal]" caption="Operating Profit Goal" measure="1" measureGroup="Financial Reporting" count="0"/>
    <cacheHierarchy uniqueName="[Measures].[Operating Profit Status]" caption="Operating Profit Status" measure="1" iconSet="7" measureGroup="Financial Reporting" count="0"/>
    <cacheHierarchy uniqueName="[Measures].[Operating Profit Trend]" caption="Operating Profit Trend" measure="1" iconSet="3" measureGroup="Financial Reporting" count="0"/>
    <cacheHierarchy uniqueName="[Measures].[Operating Expenses Value]" caption="Operating Expenses" measure="1" measureGroup="Financial Reporting" count="0"/>
    <cacheHierarchy uniqueName="[Measures].[Operating Expenses Goal]" caption="Operating Expenses Goal" measure="1" measureGroup="Financial Reporting" count="0"/>
    <cacheHierarchy uniqueName="[Measures].[Operating Expenses Status]" caption="Operating Expenses Status" measure="1" iconSet="7" measureGroup="Financial Reporting" count="0"/>
    <cacheHierarchy uniqueName="[Measures].[Operating Expenses Trend]" caption="Operating Expenses Trend" measure="1" iconSet="4" measureGroup="Financial Reporting" count="0"/>
    <cacheHierarchy uniqueName="[Measures].[Financial Gross Margin Value]" caption="Financial Gross Margin" measure="1" measureGroup="Financial Reporting" count="0"/>
    <cacheHierarchy uniqueName="[Measures].[Financial Gross Margin Goal]" caption="Financial Gross Margin Goal" measure="1" measureGroup="Financial Reporting" count="0"/>
    <cacheHierarchy uniqueName="[Measures].[Financial Gross Margin Status]" caption="Financial Gross Margin Status" measure="1" iconSet="7" measureGroup="Financial Reporting" count="0"/>
    <cacheHierarchy uniqueName="[Measures].[Financial Gross Margin Trend]" caption="Financial Gross Margin Trend" measure="1" iconSet="3" measureGroup="Financial Reporting" count="0"/>
    <cacheHierarchy uniqueName="[Measures].[Return on Assets Value]" caption="Return on Assets" measure="1" measureGroup="Financial Reporting" count="0"/>
    <cacheHierarchy uniqueName="[Measures].[Return on Assets Goal]" caption="Return on Assets Goal" measure="1" measureGroup="Financial Reporting" count="0"/>
    <cacheHierarchy uniqueName="[Measures].[Return on Assets Status]" caption="Return on Assets Status" measure="1" iconSet="10" measureGroup="Financial Reporting" count="0"/>
    <cacheHierarchy uniqueName="[Measures].[Return on Assets Trend]" caption="Return on Assets Trend" measure="1" iconSet="5" measureGroup="Financial Reporting" count="0"/>
    <cacheHierarchy uniqueName="[Measures].[Product Gross Profit Margin Goal]" caption="Product Gross Profit Margin Goal" measure="1" measureGroup="Sales Summary" count="0"/>
    <cacheHierarchy uniqueName="[Measures].[Product Gross Profit Margin Status]" caption="Product Gross Profit Margin Status" measure="1" iconSet="10" measureGroup="Sales Summary" count="0"/>
    <cacheHierarchy uniqueName="[Measures].[Product Gross Profit Margin Trend]" caption="Product Gross Profit Margin Trend" measure="1" iconSet="3" measureGroup="Sales Summary" count="0"/>
    <cacheHierarchy uniqueName="[Measures].[Financial Variance Value]" caption="Financial Variance" measure="1" measureGroup="Financial Reporting" count="0"/>
    <cacheHierarchy uniqueName="[Measures].[Financial Variance Goal]" caption="Financial Variance Goal" measure="1" measureGroup="Financial Reporting" count="0"/>
    <cacheHierarchy uniqueName="[Measures].[Financial Variance Status]" caption="Financial Variance Status" measure="1" iconSet="1" measureGroup="Financial Reporting" count="0"/>
    <cacheHierarchy uniqueName="[Measures].[Financial Variance Trend]" caption="Financial Variance Trend" measure="1" iconSet="4" measureGroup="Financial Reporting" count="0"/>
    <cacheHierarchy uniqueName="[Measures].[Expense to Revenue Ratio Goal]" caption="Expense to Revenue Ratio Goal" measure="1" measureGroup="Sales Summary" count="0"/>
    <cacheHierarchy uniqueName="[Measures].[Expense to Revenue Ratio Status]" caption="Expense to Revenue Ratio Status" measure="1" iconSet="9" measureGroup="Sales Summary" count="0"/>
    <cacheHierarchy uniqueName="[Measures].[Expense to Revenue Ratio Trend]" caption="Expense to Revenue Ratio Trend" measure="1" iconSet="4" measureGroup="Sales Summary" count="0"/>
    <cacheHierarchy uniqueName="[Measures].[Revenue Goal]" caption="Revenue Goal" measure="1" measureGroup="Sales Summary" count="0"/>
    <cacheHierarchy uniqueName="[Measures].[Revenue Status]" caption="Revenue Status" measure="1" iconSet="10" measureGroup="Sales Summary" count="0"/>
    <cacheHierarchy uniqueName="[Measures].[Revenue Trend]" caption="Revenue Trend" measure="1" iconSet="5" measureGroup="Sales Summary" count="0"/>
    <cacheHierarchy uniqueName="[Measures].[Channel Revenue Status]" caption="Channel Revenue Status" measure="1" iconSet="10" measureGroup="Reseller Sales" count="0"/>
    <cacheHierarchy uniqueName="[Measures].[Channel Revenue Trend]" caption="Channel Revenue Trend" measure="1" iconSet="5" measureGroup="Reseller Sales" count="0"/>
    <cacheHierarchy uniqueName="[Measures].[Internet Revenue Goal]" caption="Internet Revenue Goal" measure="1" measureGroup="Internet Sales" count="0"/>
    <cacheHierarchy uniqueName="[Measures].[Internet Revenue Status]" caption="Internet Revenue Status" measure="1" iconSet="10" measureGroup="Internet Sales" count="0"/>
    <cacheHierarchy uniqueName="[Measures].[Internet Revenue Trend]" caption="Internet Revenue Trend" measure="1" iconSet="5" measureGroup="Internet Sales" count="0"/>
  </cacheHierarchies>
  <kpis count="12">
    <kpi uniqueName="Growth in Customer Base" caption="Growth in Customer Base" displayFolder="Customer Perspective\Expand Customer Base" measureGroup="Internet Sales" parent="" value="[Measures].[Growth in Customer Base]" goal="[Measures].[Growth in Customer Base Goal]" status="[Measures].[Growth in Customer Base Status]" trend="[Measures].[Growth in Customer Base Trend]" weight=""/>
    <kpi uniqueName="Net Income" caption="Net Income" displayFolder="Financial Perspective\Maintain Overall Margins" measureGroup="Financial Reporting" parent="" value="[Measures].[Net Income Value]" goal="[Measures].[Net Income Goal]" status="[Measures].[Net Income Status]" trend="[Measures].[Net Income Trend]" weight=""/>
    <kpi uniqueName="Operating Profit" caption="Operating Profit" displayFolder="Financial Perspective\Maintain Overall Margins" measureGroup="Financial Reporting" parent="Net Income" value="[Measures].[Operating Profit Value]" goal="[Measures].[Operating Profit Goal]" status="[Measures].[Operating Profit Status]" trend="[Measures].[Operating Profit Trend]" weight=""/>
    <kpi uniqueName="Operating Expenses" caption="Operating Expenses" displayFolder="Financial Perspective\Maintain Overall Margins" measureGroup="Financial Reporting" parent="Operating Profit" value="[Measures].[Operating Expenses Value]" goal="[Measures].[Operating Expenses Goal]" status="[Measures].[Operating Expenses Status]" trend="[Measures].[Operating Expenses Trend]" weight=""/>
    <kpi uniqueName="Financial Gross Margin" caption="Financial Gross Margin" displayFolder="Financial Perspective\Maintain Overall Margins" measureGroup="Financial Reporting" parent="Operating Profit" value="[Measures].[Financial Gross Margin Value]" goal="[Measures].[Financial Gross Margin Goal]" status="[Measures].[Financial Gross Margin Status]" trend="[Measures].[Financial Gross Margin Trend]" weight=""/>
    <kpi uniqueName="Return on Assets" caption="Return on Assets" displayFolder="Financial Perspective\Grow Revenue" measureGroup="Financial Reporting" parent="" value="[Measures].[Return on Assets Value]" goal="[Measures].[Return on Assets Goal]" status="[Measures].[Return on Assets Status]" trend="[Measures].[Return on Assets Trend]" weight=""/>
    <kpi uniqueName="Product Gross Profit Margin" caption="Product Gross Profit Margin" displayFolder="Financial Perspective\Maintain Overall Margins" measureGroup="Sales Summary" parent="" value="[Measures].[Gross Profit Margin]" goal="[Measures].[Product Gross Profit Margin Goal]" status="[Measures].[Product Gross Profit Margin Status]" trend="[Measures].[Product Gross Profit Margin Trend]" weight=""/>
    <kpi uniqueName="Financial Variance" caption="Financial Variance" displayFolder="Financial Perspective\Grow Revenue" measureGroup="Financial Reporting" parent="" value="[Measures].[Financial Variance Value]" goal="[Measures].[Financial Variance Goal]" status="[Measures].[Financial Variance Status]" trend="[Measures].[Financial Variance Trend]" weight=""/>
    <kpi uniqueName="Expense to Revenue Ratio" caption="Expense to Revenue Ratio" displayFolder="Internal Perspective\Increase Operational Efficiency" measureGroup="Sales Summary" parent="" value="[Measures].[Expense to Revenue Ratio]" goal="[Measures].[Expense to Revenue Ratio Goal]" status="[Measures].[Expense to Revenue Ratio Status]" trend="[Measures].[Expense to Revenue Ratio Trend]" weight=""/>
    <kpi uniqueName="Revenue" caption="Revenue" displayFolder="Financial Perspective\Grow Revenue" measureGroup="Sales Summary" parent="" value="[Measures].[Sales Amount]" goal="[Measures].[Revenue Goal]" status="[Measures].[Revenue Status]" trend="[Measures].[Revenue Trend]" weight=""/>
    <kpi uniqueName="Channel Revenue" caption="Channel Revenue" displayFolder="Financial Perspective\Grow Revenue" measureGroup="Reseller Sales" parent="" value="[Measures].[Reseller Sales Amount]" goal="[Measures].[Sales Amount Quota]" status="[Measures].[Channel Revenue Status]" trend="[Measures].[Channel Revenue Trend]" weight=""/>
    <kpi uniqueName="Internet Revenue" caption="Internet Revenue" displayFolder="Financial Perspective\Grow Revenue" measureGroup="Internet Sales" parent="" value="[Measures].[Internet Sales Amount]" goal="[Measures].[Internet Revenue Goal]" status="[Measures].[Internet Revenue Status]" trend="[Measures].[Internet Revenue Trend]" weight=""/>
  </kpis>
  <tupleCache>
    <entries count="40">
      <n v="1642327.6862000017" in="0">
        <tpls c="2">
          <tpl fld="2" item="0"/>
          <tpl fld="1" item="0"/>
        </tpls>
      </n>
      <n v="679070.06539999938" in="0">
        <tpls c="2">
          <tpl fld="2" item="0"/>
          <tpl fld="1" item="14"/>
        </tpls>
      </n>
      <n v="70209.495800000033" in="0">
        <tpls c="2">
          <tpl fld="2" item="0"/>
          <tpl fld="1" item="17"/>
        </tpls>
      </n>
      <n v="203942.61820000003" in="0">
        <tpls c="2">
          <tpl fld="2" item="0"/>
          <tpl fld="1" item="18"/>
        </tpls>
      </n>
      <n v="51826.374000000025" in="0">
        <tpls c="2">
          <tpl fld="2" item="0"/>
          <tpl fld="1" item="19"/>
        </tpls>
      </n>
      <n v="752259.38839997468" in="0">
        <tpls c="2">
          <tpl fld="2" item="0"/>
          <tpl fld="1" item="20"/>
        </tpls>
      </n>
      <n v="43878790.997000113" in="0">
        <tpls c="2">
          <tpl fld="2" item="0"/>
          <tpl fld="1" item="21"/>
        </tpls>
      </n>
      <n v="94620526.207701594" in="0">
        <tpls c="2">
          <tpl fld="2" item="0"/>
          <tpl fld="0" item="1"/>
        </tpls>
      </n>
      <n v="2117613.4490999738" in="0">
        <tpls c="2">
          <tpl fld="2" item="0"/>
          <tpl fld="0" item="0"/>
        </tpls>
      </n>
      <n v="3849853.3438000046" in="0">
        <tpls c="2">
          <tpl fld="2" item="0"/>
          <tpl fld="1" item="15"/>
        </tpls>
      </n>
      <n v="147483.90980000008" in="0">
        <tpls c="2">
          <tpl fld="2" item="0"/>
          <tpl fld="1" item="16"/>
        </tpls>
      </n>
      <n v="170591.32089999988" in="0">
        <tpls c="2">
          <tpl fld="2" item="0"/>
          <tpl fld="1" item="1"/>
        </tpls>
      </n>
      <n v="9377.7101999999977" in="0">
        <tpls c="2">
          <tpl fld="2" item="0"/>
          <tpl fld="1" item="2"/>
        </tpls>
      </n>
      <n v="29745.128099999871" in="0">
        <tpls c="2">
          <tpl fld="2" item="0"/>
          <tpl fld="1" item="3"/>
        </tpls>
      </n>
      <n v="242795.87420000287" in="0">
        <tpls c="2">
          <tpl fld="2" item="0"/>
          <tpl fld="1" item="4"/>
        </tpls>
      </n>
      <n v="51229.446100000205" in="0">
        <tpls c="2">
          <tpl fld="2" item="0"/>
          <tpl fld="1" item="5"/>
        </tpls>
      </n>
      <n v="166739.70860000007" in="0">
        <tpls c="2">
          <tpl fld="2" item="0"/>
          <tpl fld="1" item="6"/>
        </tpls>
      </n>
      <n v="14296291.269799992" in="0">
        <tpls c="2">
          <tpl fld="2" item="0"/>
          <tpl fld="1" item="7"/>
        </tpls>
      </n>
      <n v="13514.687299999998" in="0">
        <tpls c="2">
          <tpl fld="2" item="0"/>
          <tpl fld="1" item="8"/>
        </tpls>
      </n>
      <n v="105826.41849999951" in="0">
        <tpls c="2">
          <tpl fld="2" item="0"/>
          <tpl fld="1" item="9"/>
        </tpls>
      </n>
      <n v="46619.579999999507" in="0">
        <tpls c="2">
          <tpl fld="2" item="0"/>
          <tpl fld="1" item="10"/>
        </tpls>
      </n>
      <n v="39591" in="0">
        <tpls c="2">
          <tpl fld="2" item="0"/>
          <tpl fld="1" item="11"/>
        </tpls>
      </n>
      <n v="36445443.940901488" in="0">
        <tpls c="2">
          <tpl fld="2" item="0"/>
          <tpl fld="1" item="13"/>
        </tpls>
      </n>
      <n v="109809274.20299456" in="0">
        <tpls c="2">
          <tpl fld="2" item="0"/>
          <tpl hier="104" item="4294967295"/>
        </tpls>
      </n>
      <n v="55829.388200000016" in="0">
        <tpls c="2">
          <tpl fld="2" item="0"/>
          <tpl fld="1" item="12"/>
        </tpls>
      </n>
      <n v="246454.52760000536" in="0">
        <tpls c="2">
          <tpl fld="2" item="0"/>
          <tpl fld="1" item="22"/>
        </tpls>
      </n>
      <n v="16225.220000000001" in="0">
        <tpls c="2">
          <tpl fld="2" item="0"/>
          <tpl fld="1" item="23"/>
        </tpls>
      </n>
      <n v="484048.53229999635" in="0">
        <tpls c="2">
          <tpl fld="2" item="0"/>
          <tpl fld="1" item="24"/>
        </tpls>
      </n>
      <n v="18406.972500000011" in="0">
        <tpls c="2">
          <tpl fld="2" item="0"/>
          <tpl fld="1" item="25"/>
        </tpls>
      </n>
      <n v="64274.793600001009" in="0">
        <tpls c="2">
          <tpl fld="2" item="0"/>
          <tpl fld="1" item="26"/>
        </tpls>
      </n>
      <n v="237096.15599999999" in="0">
        <tpls c="2">
          <tpl fld="2" item="0"/>
          <tpl fld="1" item="27"/>
        </tpls>
      </n>
      <n v="4713672.1469000047" in="0">
        <tpls c="2">
          <tpl fld="2" item="0"/>
          <tpl fld="1" item="28"/>
        </tpls>
      </n>
      <n v="60942.198399999979" in="0">
        <tpls c="2">
          <tpl fld="2" item="0"/>
          <tpl fld="1" item="29"/>
        </tpls>
      </n>
      <n v="77931.689600000012" in="0">
        <tpls c="2">
          <tpl fld="2" item="0"/>
          <tpl fld="1" item="30"/>
        </tpls>
      </n>
      <n v="66018.711000000025" in="0">
        <tpls c="2">
          <tpl fld="2" item="0"/>
          <tpl fld="1" item="31"/>
        </tpls>
      </n>
      <n v="11799076.658400012" in="0">
        <tpls c="2">
          <tpl fld="2" item="0"/>
          <tpl fld="0" item="2"/>
        </tpls>
      </n>
      <n v="259488.37069999991" in="0">
        <tpls c="2">
          <tpl fld="2" item="0"/>
          <tpl fld="1" item="32"/>
        </tpls>
      </n>
      <n v="201833.00600000005" in="0">
        <tpls c="2">
          <tpl fld="2" item="0"/>
          <tpl fld="1" item="33"/>
        </tpls>
      </n>
      <n v="413522.52699999639" in="0">
        <tpls c="2">
          <tpl fld="2" item="0"/>
          <tpl fld="1" item="34"/>
        </tpls>
      </n>
      <n v="1272057.8878000018" in="0">
        <tpls c="2">
          <tpl fld="2" item="0"/>
          <tpl fld="0" item="3"/>
        </tpls>
      </n>
    </entries>
    <queryCache count="391">
      <query mdx="[Product].[Product Categories].[Product Name].&amp;[423]"/>
      <query mdx="[Product].[Product Categories].[Product Name].&amp;[419]"/>
      <query mdx="[Product].[Product Categories].[Product Name].&amp;[411]"/>
      <query mdx="[Product].[Product Categories].[Product Name].&amp;[509]"/>
      <query mdx="[Product].[Product Categories].[Product Name].&amp;[504]"/>
      <query mdx="[Product].[Product Categories].[Product Name].&amp;[499]"/>
      <query mdx="[Product].[Product Categories].[Product Name].&amp;[495]"/>
      <query mdx="[Product].[Product Categories].[Subcategory].&amp;[16]">
        <tpls c="1">
          <tpl fld="1" item="0"/>
        </tpls>
      </query>
      <query mdx="[Product].[Product Categories].[Product Name].&amp;[520]"/>
      <query mdx="[Product].[Product Categories].[Product Name].&amp;[515]"/>
      <query mdx="[Product].[Product Categories].[Product Name].&amp;[440]"/>
      <query mdx="[Product].[Product Categories].[Product Name].&amp;[434]"/>
      <query mdx="[Product].[Product Categories].[Product Name].&amp;[418]"/>
      <query mdx="[Product].[Product Categories].[Product Name].&amp;[285]"/>
      <query mdx="[Product].[Product Categories].[Product Name].&amp;[276]"/>
      <query mdx="[Product].[Product Categories].[Product Name].&amp;[271]"/>
      <query mdx="[Product].[Product Categories].[Product Name].&amp;[265]"/>
      <query mdx="[Product].[Product Categories].[Product Name].&amp;[258]"/>
      <query mdx="[Product].[Product Categories].[Product Name].&amp;[254]"/>
      <query mdx="[Product].[Product Categories].[Product Name].&amp;[243]"/>
      <query mdx="[Product].[Product Categories].[Product Name].&amp;[239]"/>
      <query mdx="[Product].[Product Categories].[Product Name].&amp;[547]"/>
      <query mdx="[Product].[Product Categories].[Product Name].&amp;[543]"/>
      <query mdx="[Product].[Product Categories].[Product Name].&amp;[550]"/>
      <query mdx="[Product].[Product Categories].[Product Name].&amp;[532]"/>
      <query mdx="[Product].[Product Categories].[Product Name].&amp;[525]"/>
      <query mdx="[Product].[Product Categories].[Product Name].&amp;[511]"/>
      <query mdx="[Product].[Product Categories].[Product Name].&amp;[409]"/>
      <query mdx="[Product].[Product Categories].[Product Name].&amp;[306]"/>
      <query mdx="[Product].[Product Categories].[Product Name].&amp;[299]"/>
      <query mdx="[Product].[Product Categories].[Product Name].&amp;[295]"/>
      <query mdx="[Product].[Product Categories].[Product Name].&amp;[290]"/>
      <query mdx="[Product].[Product Categories].[Product Name].&amp;[396]"/>
      <query mdx="[Product].[Product Categories].[Product Name].&amp;[554]"/>
      <query mdx="[Product].[Product Categories].[Product Name].&amp;[404]"/>
      <query mdx="[Product].[Product Categories].[Product Name].&amp;[400]"/>
      <query mdx="[Product].[Product Categories].[Subcategory].&amp;[4]">
        <tpls c="1">
          <tpl fld="1" item="1"/>
        </tpls>
      </query>
      <query mdx="[Product].[Product Categories].[Product Name].&amp;[552]"/>
      <query mdx="[Product].[Product Categories].[Product Name].&amp;[557]"/>
      <query mdx="[Product].[Product Categories].[Subcategory].&amp;[7]">
        <tpls c="1">
          <tpl fld="1" item="2"/>
        </tpls>
      </query>
      <query mdx="[Product].[Product Categories].[Product Name].&amp;[603]"/>
      <query mdx="[Product].[Product Categories].[Product Name].&amp;[473]"/>
      <query mdx="[Product].[Product Categories].[Product Name].&amp;[458]"/>
      <query mdx="[Product].[Product Categories].[Product Name].&amp;[482]"/>
      <query mdx="[Product].[Product Categories].[Subcategory].&amp;[23]">
        <tpls c="1">
          <tpl fld="1" item="3"/>
        </tpls>
      </query>
      <query mdx="[Product].[Product Categories].[Product Name].&amp;[454]"/>
      <query mdx="[Product].[Product Categories].[Product Name].&amp;[491]"/>
      <query mdx="[Product].[Product Categories].[Product Name].&amp;[237]"/>
      <query mdx="[Product].[Product Categories].[Product Name].&amp;[233]"/>
      <query mdx="[Product].[Product Categories].[Product Name].&amp;[229]"/>
      <query mdx="[Product].[Product Categories].[Product Name].&amp;[469]"/>
      <query mdx="[Product].[Product Categories].[Product Name].&amp;[465]"/>
      <query mdx="[Product].[Product Categories].[Subcategory].&amp;[20]">
        <tpls c="1">
          <tpl fld="1" item="4"/>
        </tpls>
      </query>
      <query mdx="[Product].[Product Categories].[Subcategory].&amp;[19]">
        <tpls c="1">
          <tpl fld="1" item="5"/>
        </tpls>
      </query>
      <query mdx="[Product].[Product Categories].[Subcategory].&amp;[18]">
        <tpls c="1">
          <tpl fld="1" item="6"/>
        </tpls>
      </query>
      <query mdx="[Product].[Product Categories].[Product Name].&amp;[579]"/>
      <query mdx="[Product].[Product Categories].[Product Name].&amp;[575]"/>
      <query mdx="[Product].[Product Categories].[Product Name].&amp;[571]"/>
      <query mdx="[Product].[Product Categories].[Product Name].&amp;[567]"/>
      <query mdx="[Product].[Product Categories].[Product Name].&amp;[563]"/>
      <query mdx="[Product].[Product Categories].[Subcategory].&amp;[3]">
        <tpls c="1">
          <tpl fld="1" item="7"/>
        </tpls>
      </query>
      <query mdx="[Product].[Product Categories].[Product Name].&amp;[584]"/>
      <query mdx="[Product].[Product Categories].[Product Name].&amp;[580]"/>
      <query mdx="[Product].[Product Categories].[Product Name].&amp;[387]"/>
      <query mdx="[Product].[Product Categories].[Product Name].&amp;[383]"/>
      <query mdx="[Product].[Product Categories].[Product Name].&amp;[379]"/>
      <query mdx="[Product].[Product Categories].[Product Name].&amp;[375]"/>
      <query mdx="[Product].[Product Categories].[Product Name].&amp;[371]"/>
      <query mdx="[Product].[Product Categories].[Product Name].&amp;[343]"/>
      <query mdx="[Product].[Product Categories].[Product Name].&amp;[339]"/>
      <query mdx="[Product].[Product Categories].[Product Name].&amp;[335]"/>
      <query mdx="[Product].[Product Categories].[Product Name].&amp;[331]"/>
      <query mdx="[Product].[Product Categories].[Product Name].&amp;[327]"/>
      <query mdx="[Product].[Product Categories].[Product Name].&amp;[323]"/>
      <query mdx="[Product].[Product Categories].[Product Name].&amp;[319]"/>
      <query mdx="[Product].[Product Categories].[Product Name].&amp;[315]"/>
      <query mdx="[Product].[Product Categories].[Product Name].&amp;[311]"/>
      <query mdx="[Product].[Product Categories].[Product Name].&amp;[599]"/>
      <query mdx="[Product].[Product Categories].[Product Name].&amp;[595]"/>
      <query mdx="[Product].[Product Categories].[Product Name].&amp;[591]"/>
      <query mdx="[Product].[Product Categories].[Product Name].&amp;[587]"/>
      <query mdx="[Product].[Product Categories].[Product Name].&amp;[364]"/>
      <query mdx="[Product].[Product Categories].[Product Name].&amp;[360]"/>
      <query mdx="[Product].[Product Categories].[Product Name].&amp;[356]"/>
      <query mdx="[Product].[Product Categories].[Product Name].&amp;[352]"/>
      <query mdx="[Product].[Product Categories].[Product Name].&amp;[348]"/>
      <query mdx="[Product].[Product Categories].[Product Name].&amp;[344]"/>
      <query mdx="[Product].[Product Categories].[Product Name].&amp;[540]"/>
      <query mdx="[Product].[Product Categories].[Product Name].&amp;[536]"/>
      <query mdx="[Product].[Product Categories].[Product Name].&amp;[528]"/>
      <query mdx="[Product].[Product Categories].[Subcategory].&amp;[36]">
        <tpls c="1">
          <tpl fld="1" item="8"/>
        </tpls>
      </query>
      <query mdx="[Product].[Product Categories].[Subcategory].&amp;[32]">
        <tpls c="1">
          <tpl fld="1" item="9"/>
        </tpls>
      </query>
      <query mdx="[Product].[Product Categories].[Product Name].&amp;[217]"/>
      <query mdx="[Product].[Product Categories].[Product Name].&amp;[213]"/>
      <query mdx="[Product].[Product Categories].[Subcategory].&amp;[30]">
        <tpls c="1">
          <tpl fld="1" item="10"/>
        </tpls>
      </query>
      <query mdx="[Product].[Product Categories].[Product Name].&amp;[478]"/>
      <query mdx="[Product].[Product Categories].[Subcategory].&amp;[27]">
        <tpls c="1">
          <tpl fld="1" item="11"/>
        </tpls>
      </query>
      <query mdx="[Product].[Product Categories].[All Products]">
        <tpls c="1">
          <tpl hier="104" item="4294967295"/>
        </tpls>
      </query>
      <query mdx="[Product].[Product Categories].[Product Name].&amp;[422]"/>
      <query mdx="[Product].[Product Categories].[Product Name].&amp;[415]"/>
      <query mdx="[Product].[Product Categories].[Product Name].&amp;[410]"/>
      <query mdx="[Product].[Product Categories].[Product Name].&amp;[507]"/>
      <query mdx="[Product].[Product Categories].[Product Name].&amp;[503]"/>
      <query mdx="[Product].[Product Categories].[Product Name].&amp;[498]"/>
      <query mdx="[Product].[Product Categories].[Product Name].&amp;[494]"/>
      <query mdx="[Product].[Product Categories].[Product Name].&amp;[523]"/>
      <query mdx="[Product].[Product Categories].[Product Name].&amp;[518]"/>
      <query mdx="[Product].[Product Categories].[Subcategory].&amp;[15]">
        <tpls c="1">
          <tpl fld="1" item="12"/>
        </tpls>
      </query>
      <query mdx="[Product].[Product Categories].[Product Name].&amp;[439]"/>
      <query mdx="[Product].[Product Categories].[Product Name].&amp;[433]"/>
      <query mdx="[Product].[Product Categories].[Product Name].&amp;[417]"/>
      <query mdx="[Product].[Product Categories].[Product Name].&amp;[281]"/>
      <query mdx="[Product].[Product Categories].[Product Name].&amp;[275]"/>
      <query mdx="[Product].[Product Categories].[Product Name].&amp;[270]"/>
      <query mdx="[Product].[Product Categories].[Product Name].&amp;[264]"/>
      <query mdx="[Product].[Product Categories].[Product Name].&amp;[257]"/>
      <query mdx="[Product].[Product Categories].[Product Name].&amp;[253]"/>
      <query mdx="[Product].[Product Categories].[Product Name].&amp;[242]"/>
      <query mdx="[Product].[Product Categories].[Product Name].&amp;[238]"/>
      <query mdx="[Product].[Product Categories].[Product Name].&amp;[546]"/>
      <query mdx="[Product].[Product Categories].[Product Name].&amp;[542]"/>
      <query mdx="[Product].[Product Categories].[Product Name].&amp;[549]"/>
      <query mdx="[Product].[Product Categories].[Product Name].&amp;[531]"/>
      <query mdx="[Product].[Product Categories].[Product Name].&amp;[524]"/>
      <query mdx="[Product].[Product Categories].[Product Name].&amp;[428]"/>
      <query mdx="[Product].[Product Categories].[Product Name].&amp;[309]"/>
      <query mdx="[Product].[Product Categories].[Product Name].&amp;[305]"/>
      <query mdx="[Product].[Product Categories].[Product Name].&amp;[298]"/>
      <query mdx="[Product].[Product Categories].[Product Name].&amp;[294]"/>
      <query mdx="[Product].[Product Categories].[Product Name].&amp;[289]"/>
      <query mdx="[Product].[Product Categories].[Product Name].&amp;[395]"/>
      <query mdx="[Product].[Product Categories].[Product Name].&amp;[553]"/>
      <query mdx="[Product].[Product Categories].[Product Name].&amp;[403]"/>
      <query mdx="[Product].[Product Categories].[Product Name].&amp;[399]"/>
      <query mdx="[Product].[Product Categories].[Product Name].&amp;[393]"/>
      <query mdx="[Product].[Product Categories].[Product Name].&amp;[501]"/>
      <query mdx="[Product].[Product Categories].[Product Name].&amp;[556]"/>
      <query mdx="[Product].[Product Categories].[Product Name].&amp;[555]"/>
      <query mdx="[Product].[Product Categories].[Product Name].&amp;[601]"/>
      <query mdx="[Product].[Product Categories].[Product Name].&amp;[472]"/>
      <query mdx="[Product].[Product Categories].[Product Name].&amp;[457]"/>
      <query mdx="[Product].[Product Categories].[Product Name].&amp;[481]"/>
      <query mdx="[Product].[Product Categories].[Product Name].&amp;[476]"/>
      <query mdx="[Product].[Product Categories].[Product Name].&amp;[453]"/>
      <query mdx="[Product].[Product Categories].[Product Name].&amp;[490]"/>
      <query mdx="[Product].[Product Categories].[Product Name].&amp;[236]"/>
      <query mdx="[Product].[Product Categories].[Product Name].&amp;[232]"/>
      <query mdx="[Product].[Product Categories].[Product Name].&amp;[228]"/>
      <query mdx="[Product].[Product Categories].[Product Name].&amp;[468]"/>
      <query mdx="[Product].[Product Categories].[Product Name].&amp;[464]"/>
      <query mdx="[Product].[Product Categories].[Product Name].&amp;[225]"/>
      <query mdx="[Product].[Product Categories].[Product Name].&amp;[461]"/>
      <query mdx="[Product].[Product Categories].[Category].&amp;[3]">
        <tpls c="1">
          <tpl fld="0" item="0"/>
        </tpls>
      </query>
      <query mdx="[Product].[Product Categories].[Product Name].&amp;[578]"/>
      <query mdx="[Product].[Product Categories].[Product Name].&amp;[574]"/>
      <query mdx="[Product].[Product Categories].[Product Name].&amp;[570]"/>
      <query mdx="[Product].[Product Categories].[Product Name].&amp;[566]"/>
      <query mdx="[Product].[Product Categories].[Product Name].&amp;[562]"/>
      <query mdx="[Product].[Product Categories].[Product Name].&amp;[606]"/>
      <query mdx="[Product].[Product Categories].[Product Name].&amp;[583]"/>
      <query mdx="[Product].[Product Categories].[Product Name].&amp;[390]"/>
      <query mdx="[Product].[Product Categories].[Product Name].&amp;[386]"/>
      <query mdx="[Product].[Product Categories].[Product Name].&amp;[382]"/>
      <query mdx="[Product].[Product Categories].[Product Name].&amp;[378]"/>
      <query mdx="[Product].[Product Categories].[Product Name].&amp;[374]"/>
      <query mdx="[Product].[Product Categories].[Product Name].&amp;[370]"/>
      <query mdx="[Product].[Product Categories].[Product Name].&amp;[342]"/>
      <query mdx="[Product].[Product Categories].[Product Name].&amp;[338]"/>
      <query mdx="[Product].[Product Categories].[Product Name].&amp;[334]"/>
      <query mdx="[Product].[Product Categories].[Product Name].&amp;[330]"/>
      <query mdx="[Product].[Product Categories].[Product Name].&amp;[326]"/>
      <query mdx="[Product].[Product Categories].[Product Name].&amp;[322]"/>
      <query mdx="[Product].[Product Categories].[Product Name].&amp;[318]"/>
      <query mdx="[Product].[Product Categories].[Product Name].&amp;[314]"/>
      <query mdx="[Product].[Product Categories].[Product Name].&amp;[310]"/>
      <query mdx="[Product].[Product Categories].[Product Name].&amp;[598]"/>
      <query mdx="[Product].[Product Categories].[Product Name].&amp;[594]"/>
      <query mdx="[Product].[Product Categories].[Product Name].&amp;[590]"/>
      <query mdx="[Product].[Product Categories].[Product Name].&amp;[367]"/>
      <query mdx="[Product].[Product Categories].[Product Name].&amp;[363]"/>
      <query mdx="[Product].[Product Categories].[Product Name].&amp;[359]"/>
      <query mdx="[Product].[Product Categories].[Product Name].&amp;[355]"/>
      <query mdx="[Product].[Product Categories].[Product Name].&amp;[351]"/>
      <query mdx="[Product].[Product Categories].[Product Name].&amp;[347]"/>
      <query mdx="[Product].[Product Categories].[Subcategory].&amp;[1]">
        <tpls c="1">
          <tpl fld="1" item="13"/>
        </tpls>
      </query>
      <query mdx="[Product].[Product Categories].[Product Name].&amp;[539]"/>
      <query mdx="[Product].[Product Categories].[Product Name].&amp;[535]"/>
      <query mdx="[Product].[Product Categories].[Product Name].&amp;[480]"/>
      <query mdx="[Product].[Product Categories].[Product Name].&amp;[447]"/>
      <query mdx="[Product].[Product Categories].[Product Name].&amp;[222]"/>
      <query mdx="[Product].[Product Categories].[Product Name].&amp;[216]"/>
      <query mdx="[Product].[Product Categories].[Product Name].&amp;[212]"/>
      <query mdx="[Product].[Product Categories].[Product Name].&amp;[484]"/>
      <query mdx="[Product].[Product Categories].[Product Name].&amp;[477]"/>
      <query mdx="[Product].[Product Categories].[Product Name].&amp;[483]"/>
      <query mdx="[Product].[Product Categories].[Product Name].&amp;[424]"/>
      <query mdx="[Product].[Product Categories].[Product Name].&amp;[420]"/>
      <query mdx="[Product].[Product Categories].[Product Name].&amp;[412]"/>
      <query mdx="[Product].[Product Categories].[Product Name].&amp;[510]"/>
      <query mdx="[Product].[Product Categories].[Product Name].&amp;[505]"/>
      <query mdx="[Product].[Product Categories].[Product Name].&amp;[500]"/>
      <query mdx="[Product].[Product Categories].[Product Name].&amp;[496]"/>
      <query mdx="[Product].[Product Categories].[Product Name].&amp;[492]"/>
      <query mdx="[Product].[Product Categories].[Product Name].&amp;[521]"/>
      <query mdx="[Product].[Product Categories].[Product Name].&amp;[516]"/>
      <query mdx="[Product].[Product Categories].[Product Name].&amp;[441]"/>
      <query mdx="[Product].[Product Categories].[Product Name].&amp;[435]"/>
      <query mdx="[Product].[Product Categories].[Product Name].&amp;[429]"/>
      <query mdx="[Product].[Product Categories].[Product Name].&amp;[286]"/>
      <query mdx="[Product].[Product Categories].[Product Name].&amp;[279]"/>
      <query mdx="[Measures].[Sales Amount]">
        <tpls c="1">
          <tpl fld="2" item="0"/>
        </tpls>
      </query>
      <query mdx="[Product].[Product Categories].[Product Name].&amp;[421]"/>
      <query mdx="[Product].[Product Categories].[Product Name].&amp;[414]"/>
      <query mdx="[Product].[Product Categories].[Subcategory].&amp;[17]">
        <tpls c="1">
          <tpl fld="1" item="14"/>
        </tpls>
      </query>
      <query mdx="[Product].[Product Categories].[Product Name].&amp;[506]"/>
      <query mdx="[Product].[Product Categories].[Product Name].&amp;[502]"/>
      <query mdx="[Product].[Product Categories].[Product Name].&amp;[497]"/>
      <query mdx="[Product].[Product Categories].[Product Name].&amp;[493]"/>
      <query mdx="[Product].[Product Categories].[Product Name].&amp;[522]"/>
      <query mdx="[Product].[Product Categories].[Product Name].&amp;[517]"/>
      <query mdx="[Product].[Product Categories].[Product Name].&amp;[442]"/>
      <query mdx="[Product].[Product Categories].[Product Name].&amp;[436]"/>
      <query mdx="[Product].[Product Categories].[Product Name].&amp;[430]"/>
      <query mdx="[Product].[Product Categories].[Product Name].&amp;[287]"/>
      <query mdx="[Product].[Product Categories].[Product Name].&amp;[280]"/>
      <query mdx="[Product].[Product Categories].[Product Name].&amp;[273]"/>
      <query mdx="[Product].[Product Categories].[Product Name].&amp;[267]"/>
      <query mdx="[Product].[Product Categories].[Product Name].&amp;[263]"/>
      <query mdx="[Product].[Product Categories].[Product Name].&amp;[256]"/>
      <query mdx="[Product].[Product Categories].[Product Name].&amp;[246]"/>
      <query mdx="[Product].[Product Categories].[Product Name].&amp;[241]"/>
      <query mdx="[Product].[Product Categories].[Subcategory].&amp;[14]">
        <tpls c="1">
          <tpl fld="1" item="15"/>
        </tpls>
      </query>
      <query mdx="[Product].[Product Categories].[Product Name].&amp;[545]"/>
      <query mdx="[Product].[Product Categories].[Subcategory].&amp;[13]">
        <tpls c="1">
          <tpl fld="1" item="16"/>
        </tpls>
      </query>
      <query mdx="[Product].[Product Categories].[Product Name].&amp;[534]"/>
      <query mdx="[Product].[Product Categories].[Product Name].&amp;[527]"/>
      <query mdx="[Product].[Product Categories].[Product Name].&amp;[513]"/>
      <query mdx="[Product].[Product Categories].[Product Name].&amp;[427]"/>
      <query mdx="[Product].[Product Categories].[Product Name].&amp;[308]"/>
      <query mdx="[Product].[Product Categories].[Product Name].&amp;[304]"/>
      <query mdx="[Product].[Product Categories].[Product Name].&amp;[297]"/>
      <query mdx="[Product].[Product Categories].[Product Name].&amp;[293]"/>
      <query mdx="[Product].[Product Categories].[Product Name].&amp;[288]"/>
      <query mdx="[Product].[Product Categories].[Product Name].&amp;[394]"/>
      <query mdx="[Product].[Product Categories].[Product Name].&amp;[408]"/>
      <query mdx="[Product].[Product Categories].[Product Name].&amp;[402]"/>
      <query mdx="[Product].[Product Categories].[Product Name].&amp;[398]"/>
      <query mdx="[Product].[Product Categories].[Product Name].&amp;[391]"/>
      <query mdx="[Product].[Product Categories].[Subcategory].&amp;[9]">
        <tpls c="1">
          <tpl fld="1" item="17"/>
        </tpls>
      </query>
      <query mdx="[Product].[Product Categories].[Subcategory].&amp;[8]">
        <tpls c="1">
          <tpl fld="1" item="18"/>
        </tpls>
      </query>
      <query mdx="[Product].[Product Categories].[Product Name].&amp;[514]"/>
      <query mdx="[Product].[Product Categories].[Subcategory].&amp;[5]">
        <tpls c="1">
          <tpl fld="1" item="19"/>
        </tpls>
      </query>
      <query mdx="[Product].[Product Categories].[Product Name].&amp;[471]"/>
      <query mdx="[Product].[Product Categories].[Product Name].&amp;[456]"/>
      <query mdx="[Product].[Product Categories].[Product Name].&amp;[219]"/>
      <query mdx="[Product].[Product Categories].[Product Name].&amp;[475]"/>
      <query mdx="[Product].[Product Categories].[Product Name].&amp;[445]"/>
      <query mdx="[Product].[Product Categories].[Product Name].&amp;[489]"/>
      <query mdx="[Product].[Product Categories].[Product Name].&amp;[235]"/>
      <query mdx="[Product].[Product Categories].[Product Name].&amp;[231]"/>
      <query mdx="[Product].[Product Categories].[Subcategory].&amp;[21]">
        <tpls c="1">
          <tpl fld="1" item="20"/>
        </tpls>
      </query>
      <query mdx="[Product].[Product Categories].[Product Name].&amp;[467]"/>
      <query mdx="[Product].[Product Categories].[Product Name].&amp;[463]"/>
      <query mdx="[Product].[Product Categories].[Product Name].&amp;[224]"/>
      <query mdx="[Product].[Product Categories].[Product Name].&amp;[460]"/>
      <query mdx="[Product].[Product Categories].[Product Name].&amp;[586]"/>
      <query mdx="[Product].[Product Categories].[Product Name].&amp;[577]"/>
      <query mdx="[Product].[Product Categories].[Product Name].&amp;[573]"/>
      <query mdx="[Product].[Product Categories].[Product Name].&amp;[569]"/>
      <query mdx="[Product].[Product Categories].[Product Name].&amp;[565]"/>
      <query mdx="[Product].[Product Categories].[Product Name].&amp;[561]"/>
      <query mdx="[Product].[Product Categories].[Product Name].&amp;[605]"/>
      <query mdx="[Product].[Product Categories].[Product Name].&amp;[582]"/>
      <query mdx="[Product].[Product Categories].[Product Name].&amp;[389]"/>
      <query mdx="[Product].[Product Categories].[Product Name].&amp;[385]"/>
      <query mdx="[Product].[Product Categories].[Product Name].&amp;[381]"/>
      <query mdx="[Product].[Product Categories].[Product Name].&amp;[377]"/>
      <query mdx="[Product].[Product Categories].[Product Name].&amp;[373]"/>
      <query mdx="[Product].[Product Categories].[Product Name].&amp;[369]"/>
      <query mdx="[Product].[Product Categories].[Product Name].&amp;[341]"/>
      <query mdx="[Product].[Product Categories].[Product Name].&amp;[337]"/>
      <query mdx="[Product].[Product Categories].[Product Name].&amp;[333]"/>
      <query mdx="[Product].[Product Categories].[Product Name].&amp;[329]"/>
      <query mdx="[Product].[Product Categories].[Product Name].&amp;[325]"/>
      <query mdx="[Product].[Product Categories].[Product Name].&amp;[321]"/>
      <query mdx="[Product].[Product Categories].[Product Name].&amp;[317]"/>
      <query mdx="[Product].[Product Categories].[Product Name].&amp;[313]"/>
      <query mdx="[Product].[Product Categories].[Subcategory].&amp;[2]">
        <tpls c="1">
          <tpl fld="1" item="21"/>
        </tpls>
      </query>
      <query mdx="[Product].[Product Categories].[Product Name].&amp;[597]"/>
      <query mdx="[Product].[Product Categories].[Product Name].&amp;[593]"/>
      <query mdx="[Product].[Product Categories].[Product Name].&amp;[589]"/>
      <query mdx="[Product].[Product Categories].[Product Name].&amp;[366]"/>
      <query mdx="[Product].[Product Categories].[Product Name].&amp;[362]"/>
      <query mdx="[Product].[Product Categories].[Product Name].&amp;[358]"/>
      <query mdx="[Product].[Product Categories].[Product Name].&amp;[354]"/>
      <query mdx="[Product].[Product Categories].[Product Name].&amp;[350]"/>
      <query mdx="[Product].[Product Categories].[Product Name].&amp;[346]"/>
      <query mdx="[Product].[Product Categories].[Category].&amp;[1]">
        <tpls c="1">
          <tpl fld="0" item="1"/>
        </tpls>
      </query>
      <query mdx="[Product].[Product Categories].[Product Name].&amp;[538]"/>
      <query mdx="[Product].[Product Categories].[Product Name].&amp;[530]"/>
      <query mdx="[Product].[Product Categories].[Subcategory].&amp;[37]">
        <tpls c="1">
          <tpl fld="1" item="22"/>
        </tpls>
      </query>
      <query mdx="[Product].[Product Categories].[Subcategory].&amp;[34]">
        <tpls c="1">
          <tpl fld="1" item="23"/>
        </tpls>
      </query>
      <query mdx="[Product].[Product Categories].[Product Name].&amp;[221]"/>
      <query mdx="[Product].[Product Categories].[Product Name].&amp;[215]"/>
      <query mdx="[Product].[Product Categories].[Subcategory].&amp;[31]">
        <tpls c="1">
          <tpl fld="1" item="24"/>
        </tpls>
      </query>
      <query mdx="[Product].[Product Categories].[Subcategory].&amp;[29]">
        <tpls c="1">
          <tpl fld="1" item="25"/>
        </tpls>
      </query>
      <query mdx="[Product].[Product Categories].[Subcategory].&amp;[28]">
        <tpls c="1">
          <tpl fld="1" item="26"/>
        </tpls>
      </query>
      <query mdx="[Product].[Product Categories].[Subcategory].&amp;[26]">
        <tpls c="1">
          <tpl fld="1" item="27"/>
        </tpls>
      </query>
      <query mdx="[Product].[Product Categories].[Product Name].&amp;[272]"/>
      <query mdx="[Product].[Product Categories].[Product Name].&amp;[266]"/>
      <query mdx="[Product].[Product Categories].[Product Name].&amp;[262]"/>
      <query mdx="[Product].[Product Categories].[Product Name].&amp;[255]"/>
      <query mdx="[Product].[Product Categories].[Product Name].&amp;[245]"/>
      <query mdx="[Product].[Product Categories].[Product Name].&amp;[240]"/>
      <query mdx="[Product].[Product Categories].[Product Name].&amp;[548]"/>
      <query mdx="[Product].[Product Categories].[Product Name].&amp;[544]"/>
      <query mdx="[Product].[Product Categories].[Product Name].&amp;[551]"/>
      <query mdx="[Product].[Product Categories].[Product Name].&amp;[533]"/>
      <query mdx="[Product].[Product Categories].[Product Name].&amp;[526]"/>
      <query mdx="[Product].[Product Categories].[Product Name].&amp;[512]"/>
      <query mdx="[Product].[Product Categories].[Product Name].&amp;[426]"/>
      <query mdx="[Product].[Product Categories].[Product Name].&amp;[307]"/>
      <query mdx="[Product].[Product Categories].[Product Name].&amp;[300]"/>
      <query mdx="[Product].[Product Categories].[Product Name].&amp;[296]"/>
      <query mdx="[Product].[Product Categories].[Product Name].&amp;[292]"/>
      <query mdx="[Product].[Product Categories].[Subcategory].&amp;[12]">
        <tpls c="1">
          <tpl fld="1" item="28"/>
        </tpls>
      </query>
      <query mdx="[Product].[Product Categories].[Subcategory].&amp;[11]">
        <tpls c="1">
          <tpl fld="1" item="29"/>
        </tpls>
      </query>
      <query mdx="[Product].[Product Categories].[Product Name].&amp;[407]"/>
      <query mdx="[Product].[Product Categories].[Product Name].&amp;[401]"/>
      <query mdx="[Product].[Product Categories].[Product Name].&amp;[397]"/>
      <query mdx="[Product].[Product Categories].[Subcategory].&amp;[10]">
        <tpls c="1">
          <tpl fld="1" item="30"/>
        </tpls>
      </query>
      <query mdx="[Product].[Product Categories].[Product Name].&amp;[558]"/>
      <query mdx="[Product].[Product Categories].[Product Name].&amp;[559]"/>
      <query mdx="[Product].[Product Categories].[Subcategory].&amp;[6]">
        <tpls c="1">
          <tpl fld="1" item="31"/>
        </tpls>
      </query>
      <query mdx="[Product].[Product Categories].[Category].&amp;[2]">
        <tpls c="1">
          <tpl fld="0" item="2"/>
        </tpls>
      </query>
      <query mdx="[Product].[Product Categories].[Subcategory].&amp;[25]">
        <tpls c="1">
          <tpl fld="1" item="32"/>
        </tpls>
      </query>
      <query mdx="[Product].[Product Categories].[Subcategory].&amp;[24]">
        <tpls c="1">
          <tpl fld="1" item="33"/>
        </tpls>
      </query>
      <query mdx="[Product].[Product Categories].[Product Name].&amp;[218]"/>
      <query mdx="[Product].[Product Categories].[Product Name].&amp;[474]"/>
      <query mdx="[Product].[Product Categories].[Subcategory].&amp;[22]">
        <tpls c="1">
          <tpl fld="1" item="34"/>
        </tpls>
      </query>
      <query mdx="[Product].[Product Categories].[Product Name].&amp;[488]"/>
      <query mdx="[Product].[Product Categories].[Product Name].&amp;[234]"/>
      <query mdx="[Product].[Product Categories].[Product Name].&amp;[230]"/>
      <query mdx="[Product].[Product Categories].[Product Name].&amp;[470]"/>
      <query mdx="[Product].[Product Categories].[Product Name].&amp;[466]"/>
      <query mdx="[Product].[Product Categories].[Product Name].&amp;[462]"/>
      <query mdx="[Product].[Product Categories].[Product Name].&amp;[223]"/>
      <query mdx="[Product].[Product Categories].[Product Name].&amp;[459]"/>
      <query mdx="[Product].[Product Categories].[Product Name].&amp;[585]"/>
      <query mdx="[Product].[Product Categories].[Product Name].&amp;[576]"/>
      <query mdx="[Product].[Product Categories].[Product Name].&amp;[572]"/>
      <query mdx="[Product].[Product Categories].[Product Name].&amp;[568]"/>
      <query mdx="[Product].[Product Categories].[Product Name].&amp;[564]"/>
      <query mdx="[Product].[Product Categories].[Product Name].&amp;[560]"/>
      <query mdx="[Product].[Product Categories].[Product Name].&amp;[604]"/>
      <query mdx="[Product].[Product Categories].[Product Name].&amp;[581]"/>
      <query mdx="[Product].[Product Categories].[Product Name].&amp;[388]"/>
      <query mdx="[Product].[Product Categories].[Product Name].&amp;[384]"/>
      <query mdx="[Product].[Product Categories].[Product Name].&amp;[380]"/>
      <query mdx="[Product].[Product Categories].[Product Name].&amp;[376]"/>
      <query mdx="[Product].[Product Categories].[Product Name].&amp;[372]"/>
      <query mdx="[Product].[Product Categories].[Product Name].&amp;[368]"/>
      <query mdx="[Product].[Product Categories].[Product Name].&amp;[340]"/>
      <query mdx="[Product].[Product Categories].[Product Name].&amp;[336]"/>
      <query mdx="[Product].[Product Categories].[Product Name].&amp;[332]"/>
      <query mdx="[Product].[Product Categories].[Product Name].&amp;[328]"/>
      <query mdx="[Product].[Product Categories].[Product Name].&amp;[324]"/>
      <query mdx="[Product].[Product Categories].[Product Name].&amp;[320]"/>
      <query mdx="[Product].[Product Categories].[Product Name].&amp;[316]"/>
      <query mdx="[Product].[Product Categories].[Product Name].&amp;[312]"/>
      <query mdx="[Product].[Product Categories].[Product Name].&amp;[600]"/>
      <query mdx="[Product].[Product Categories].[Product Name].&amp;[596]"/>
      <query mdx="[Product].[Product Categories].[Product Name].&amp;[592]"/>
      <query mdx="[Product].[Product Categories].[Product Name].&amp;[588]"/>
      <query mdx="[Product].[Product Categories].[Product Name].&amp;[365]"/>
      <query mdx="[Product].[Product Categories].[Product Name].&amp;[361]"/>
      <query mdx="[Product].[Product Categories].[Product Name].&amp;[357]"/>
      <query mdx="[Product].[Product Categories].[Product Name].&amp;[353]"/>
      <query mdx="[Product].[Product Categories].[Product Name].&amp;[349]"/>
      <query mdx="[Product].[Product Categories].[Product Name].&amp;[345]"/>
      <query mdx="[Product].[Product Categories].[Product Name].&amp;[541]"/>
      <query mdx="[Product].[Product Categories].[Product Name].&amp;[537]"/>
      <query mdx="[Product].[Product Categories].[Product Name].&amp;[529]"/>
      <query mdx="[Product].[Product Categories].[Product Name].&amp;[448]"/>
      <query mdx="[Product].[Product Categories].[Product Name].&amp;[487]"/>
      <query mdx="[Product].[Product Categories].[Product Name].&amp;[220]"/>
      <query mdx="[Product].[Product Categories].[Product Name].&amp;[214]"/>
      <query mdx="[Product].[Product Categories].[Product Name].&amp;[485]"/>
      <query mdx="[Product].[Product Categories].[Product Name].&amp;[479]"/>
      <query mdx="[Product].[Product Categories].[Product Name].&amp;[486]"/>
      <query mdx="[Product].[Product Categories].[Category].&amp;[4]">
        <tpls c="1">
          <tpl fld="0" item="3"/>
        </tpls>
      </query>
    </queryCache>
    <serverFormats count="1">
      <serverFormat culture="en-US"/>
    </serverFormats>
  </tupleCache>
</pivotCach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:D391"/>
  <sheetViews>
    <sheetView tabSelected="1" workbookViewId="0">
      <selection activeCell="D6" sqref="D6"/>
    </sheetView>
  </sheetViews>
  <sheetFormatPr defaultRowHeight="15"/>
  <cols>
    <col min="1" max="1" width="33" bestFit="1" customWidth="1"/>
    <col min="2" max="2" width="13.85546875" customWidth="1"/>
    <col min="3" max="3" width="14" customWidth="1"/>
    <col min="4" max="4" width="15" bestFit="1" customWidth="1"/>
  </cols>
  <sheetData>
    <row r="1" spans="1:4">
      <c r="A1" t="s">
        <v>1</v>
      </c>
      <c r="B1" t="s">
        <v>2</v>
      </c>
      <c r="C1" t="s">
        <v>0</v>
      </c>
      <c r="D1" t="str" vm="2">
        <f>CUBEMEMBER("xlextdat9 Adventure Works DW Adventure Works","[Measures].[Sales Amount]")</f>
        <v>Sales Amount</v>
      </c>
    </row>
    <row r="2" spans="1:4">
      <c r="A2" s="1" t="str" vm="41">
        <f>CUBEMEMBER("xlextdat9 Adventure Works DW Adventure Works","[Product].[Product Categories].[Category].&amp;[4]")</f>
        <v>Accessories</v>
      </c>
      <c r="D2" vm="116">
        <f t="shared" ref="D2:D65" si="0">CUBEVALUE("xlextdat9 Adventure Works DW Adventure Works",$A2,D$1)</f>
        <v>1272057.8878000018</v>
      </c>
    </row>
    <row r="3" spans="1:4">
      <c r="A3" s="2" t="str" vm="40">
        <f>CUBEMEMBER("xlextdat9 Adventure Works DW Adventure Works","[Product].[Product Categories].[Subcategory].&amp;[26]")</f>
        <v>Bike Racks</v>
      </c>
      <c r="B3" s="1" t="str" vm="77">
        <f>CUBEMEMBERPROPERTY("xlextdat9 Adventure Works DW Adventure Works","[Product].[Product Categories].[Subcategory].&amp;[26]","Category")</f>
        <v>Accessories</v>
      </c>
      <c r="D3" vm="107">
        <f t="shared" si="0"/>
        <v>237096.15599999999</v>
      </c>
    </row>
    <row r="4" spans="1:4">
      <c r="A4" s="3" t="e">
        <f>CUBEMEMBER("xlextdat9 Adventure Works DW Adventure Works","[Product].[Product Categories].[Product Name].&amp;[483]")</f>
        <v>#N/A</v>
      </c>
      <c r="B4" s="1"/>
      <c r="C4" s="1" t="e">
        <f>CUBEMEMBERPROPERTY("xlextdat9 Adventure Works DW Adventure Works","[Product].[Product Categories].[Product Name].&amp;[483]","Color")</f>
        <v>#N/A</v>
      </c>
      <c r="D4" t="e">
        <f t="shared" si="0"/>
        <v>#N/A</v>
      </c>
    </row>
    <row r="5" spans="1:4">
      <c r="A5" s="2" t="str" vm="39">
        <f>CUBEMEMBER("xlextdat9 Adventure Works DW Adventure Works","[Product].[Product Categories].[Subcategory].&amp;[27]")</f>
        <v>Bike Stands</v>
      </c>
      <c r="B5" s="1" t="str" vm="76">
        <f>CUBEMEMBERPROPERTY("xlextdat9 Adventure Works DW Adventure Works","[Product].[Product Categories].[Subcategory].&amp;[27]","Category")</f>
        <v>Accessories</v>
      </c>
      <c r="D5" vm="99">
        <f t="shared" si="0"/>
        <v>39591</v>
      </c>
    </row>
    <row r="6" spans="1:4">
      <c r="A6" s="3" t="e">
        <f>CUBEMEMBER("xlextdat9 Adventure Works DW Adventure Works","[Product].[Product Categories].[Product Name].&amp;[486]")</f>
        <v>#N/A</v>
      </c>
      <c r="B6" s="1"/>
      <c r="C6" s="1" t="e">
        <f>CUBEMEMBERPROPERTY("xlextdat9 Adventure Works DW Adventure Works","[Product].[Product Categories].[Product Name].&amp;[486]","Color")</f>
        <v>#N/A</v>
      </c>
      <c r="D6" t="e">
        <f t="shared" si="0"/>
        <v>#N/A</v>
      </c>
    </row>
    <row r="7" spans="1:4">
      <c r="A7" s="2" t="str" vm="38">
        <f>CUBEMEMBER("xlextdat9 Adventure Works DW Adventure Works","[Product].[Product Categories].[Subcategory].&amp;[28]")</f>
        <v>Bottles and Cages</v>
      </c>
      <c r="B7" s="1" t="str" vm="75">
        <f>CUBEMEMBERPROPERTY("xlextdat9 Adventure Works DW Adventure Works","[Product].[Product Categories].[Subcategory].&amp;[28]","Category")</f>
        <v>Accessories</v>
      </c>
      <c r="D7" vm="106">
        <f t="shared" si="0"/>
        <v>64274.793600001009</v>
      </c>
    </row>
    <row r="8" spans="1:4">
      <c r="A8" s="3" t="e">
        <f>CUBEMEMBER("xlextdat9 Adventure Works DW Adventure Works","[Product].[Product Categories].[Product Name].&amp;[477]")</f>
        <v>#N/A</v>
      </c>
      <c r="B8" s="1"/>
      <c r="C8" s="1" t="e">
        <f>CUBEMEMBERPROPERTY("xlextdat9 Adventure Works DW Adventure Works","[Product].[Product Categories].[Product Name].&amp;[477]","Color")</f>
        <v>#N/A</v>
      </c>
      <c r="D8" t="e">
        <f t="shared" si="0"/>
        <v>#N/A</v>
      </c>
    </row>
    <row r="9" spans="1:4">
      <c r="A9" s="3" t="e">
        <f>CUBEMEMBER("xlextdat9 Adventure Works DW Adventure Works","[Product].[Product Categories].[Product Name].&amp;[478]")</f>
        <v>#N/A</v>
      </c>
      <c r="B9" s="1"/>
      <c r="C9" s="1" t="e">
        <f>CUBEMEMBERPROPERTY("xlextdat9 Adventure Works DW Adventure Works","[Product].[Product Categories].[Product Name].&amp;[478]","Color")</f>
        <v>#N/A</v>
      </c>
      <c r="D9" t="e">
        <f t="shared" si="0"/>
        <v>#N/A</v>
      </c>
    </row>
    <row r="10" spans="1:4">
      <c r="A10" s="3" t="e">
        <f>CUBEMEMBER("xlextdat9 Adventure Works DW Adventure Works","[Product].[Product Categories].[Product Name].&amp;[479]")</f>
        <v>#N/A</v>
      </c>
      <c r="B10" s="1"/>
      <c r="C10" s="1" t="e">
        <f>CUBEMEMBERPROPERTY("xlextdat9 Adventure Works DW Adventure Works","[Product].[Product Categories].[Product Name].&amp;[479]","Color")</f>
        <v>#N/A</v>
      </c>
      <c r="D10" t="e">
        <f t="shared" si="0"/>
        <v>#N/A</v>
      </c>
    </row>
    <row r="11" spans="1:4">
      <c r="A11" s="2" t="str" vm="37">
        <f>CUBEMEMBER("xlextdat9 Adventure Works DW Adventure Works","[Product].[Product Categories].[Subcategory].&amp;[29]")</f>
        <v>Cleaners</v>
      </c>
      <c r="B11" s="1" t="str" vm="74">
        <f>CUBEMEMBERPROPERTY("xlextdat9 Adventure Works DW Adventure Works","[Product].[Product Categories].[Subcategory].&amp;[29]","Category")</f>
        <v>Accessories</v>
      </c>
      <c r="D11" vm="105">
        <f t="shared" si="0"/>
        <v>18406.972500000011</v>
      </c>
    </row>
    <row r="12" spans="1:4">
      <c r="A12" s="3" t="e">
        <f>CUBEMEMBER("xlextdat9 Adventure Works DW Adventure Works","[Product].[Product Categories].[Product Name].&amp;[484]")</f>
        <v>#N/A</v>
      </c>
      <c r="B12" s="1"/>
      <c r="C12" s="1" t="e">
        <f>CUBEMEMBERPROPERTY("xlextdat9 Adventure Works DW Adventure Works","[Product].[Product Categories].[Product Name].&amp;[484]","Color")</f>
        <v>#N/A</v>
      </c>
      <c r="D12" t="e">
        <f t="shared" si="0"/>
        <v>#N/A</v>
      </c>
    </row>
    <row r="13" spans="1:4">
      <c r="A13" s="2" t="str" vm="36">
        <f>CUBEMEMBER("xlextdat9 Adventure Works DW Adventure Works","[Product].[Product Categories].[Subcategory].&amp;[30]")</f>
        <v>Fenders</v>
      </c>
      <c r="B13" s="1" t="str" vm="73">
        <f>CUBEMEMBERPROPERTY("xlextdat9 Adventure Works DW Adventure Works","[Product].[Product Categories].[Subcategory].&amp;[30]","Category")</f>
        <v>Accessories</v>
      </c>
      <c r="D13" vm="98">
        <f t="shared" si="0"/>
        <v>46619.579999999507</v>
      </c>
    </row>
    <row r="14" spans="1:4">
      <c r="A14" s="3" t="e">
        <f>CUBEMEMBER("xlextdat9 Adventure Works DW Adventure Works","[Product].[Product Categories].[Product Name].&amp;[485]")</f>
        <v>#N/A</v>
      </c>
      <c r="B14" s="1"/>
      <c r="C14" s="1" t="e">
        <f>CUBEMEMBERPROPERTY("xlextdat9 Adventure Works DW Adventure Works","[Product].[Product Categories].[Product Name].&amp;[485]","Color")</f>
        <v>#N/A</v>
      </c>
      <c r="D14" t="e">
        <f t="shared" si="0"/>
        <v>#N/A</v>
      </c>
    </row>
    <row r="15" spans="1:4">
      <c r="A15" s="2" t="str" vm="35">
        <f>CUBEMEMBER("xlextdat9 Adventure Works DW Adventure Works","[Product].[Product Categories].[Subcategory].&amp;[31]")</f>
        <v>Helmets</v>
      </c>
      <c r="B15" s="1" t="str" vm="72">
        <f>CUBEMEMBERPROPERTY("xlextdat9 Adventure Works DW Adventure Works","[Product].[Product Categories].[Subcategory].&amp;[31]","Category")</f>
        <v>Accessories</v>
      </c>
      <c r="D15" vm="104">
        <f t="shared" si="0"/>
        <v>484048.53229999635</v>
      </c>
    </row>
    <row r="16" spans="1:4">
      <c r="A16" s="3" t="e">
        <f>CUBEMEMBER("xlextdat9 Adventure Works DW Adventure Works","[Product].[Product Categories].[Product Name].&amp;[212]")</f>
        <v>#N/A</v>
      </c>
      <c r="B16" s="1"/>
      <c r="C16" s="1" t="e">
        <f>CUBEMEMBERPROPERTY("xlextdat9 Adventure Works DW Adventure Works","[Product].[Product Categories].[Product Name].&amp;[212]","Color")</f>
        <v>#N/A</v>
      </c>
      <c r="D16" t="e">
        <f t="shared" si="0"/>
        <v>#N/A</v>
      </c>
    </row>
    <row r="17" spans="1:4">
      <c r="A17" s="3" t="e">
        <f>CUBEMEMBER("xlextdat9 Adventure Works DW Adventure Works","[Product].[Product Categories].[Product Name].&amp;[213]")</f>
        <v>#N/A</v>
      </c>
      <c r="B17" s="1"/>
      <c r="C17" s="1" t="e">
        <f>CUBEMEMBERPROPERTY("xlextdat9 Adventure Works DW Adventure Works","[Product].[Product Categories].[Product Name].&amp;[213]","Color")</f>
        <v>#N/A</v>
      </c>
      <c r="D17" t="e">
        <f t="shared" si="0"/>
        <v>#N/A</v>
      </c>
    </row>
    <row r="18" spans="1:4">
      <c r="A18" s="3" t="e">
        <f>CUBEMEMBER("xlextdat9 Adventure Works DW Adventure Works","[Product].[Product Categories].[Product Name].&amp;[214]")</f>
        <v>#N/A</v>
      </c>
      <c r="B18" s="1"/>
      <c r="C18" s="1" t="e">
        <f>CUBEMEMBERPROPERTY("xlextdat9 Adventure Works DW Adventure Works","[Product].[Product Categories].[Product Name].&amp;[214]","Color")</f>
        <v>#N/A</v>
      </c>
      <c r="D18" t="e">
        <f t="shared" si="0"/>
        <v>#N/A</v>
      </c>
    </row>
    <row r="19" spans="1:4">
      <c r="A19" s="3" t="e">
        <f>CUBEMEMBER("xlextdat9 Adventure Works DW Adventure Works","[Product].[Product Categories].[Product Name].&amp;[215]")</f>
        <v>#N/A</v>
      </c>
      <c r="B19" s="1"/>
      <c r="C19" s="1" t="e">
        <f>CUBEMEMBERPROPERTY("xlextdat9 Adventure Works DW Adventure Works","[Product].[Product Categories].[Product Name].&amp;[215]","Color")</f>
        <v>#N/A</v>
      </c>
      <c r="D19" t="e">
        <f t="shared" si="0"/>
        <v>#N/A</v>
      </c>
    </row>
    <row r="20" spans="1:4">
      <c r="A20" s="3" t="e">
        <f>CUBEMEMBER("xlextdat9 Adventure Works DW Adventure Works","[Product].[Product Categories].[Product Name].&amp;[216]")</f>
        <v>#N/A</v>
      </c>
      <c r="B20" s="1"/>
      <c r="C20" s="1" t="e">
        <f>CUBEMEMBERPROPERTY("xlextdat9 Adventure Works DW Adventure Works","[Product].[Product Categories].[Product Name].&amp;[216]","Color")</f>
        <v>#N/A</v>
      </c>
      <c r="D20" t="e">
        <f t="shared" si="0"/>
        <v>#N/A</v>
      </c>
    </row>
    <row r="21" spans="1:4">
      <c r="A21" s="3" t="e">
        <f>CUBEMEMBER("xlextdat9 Adventure Works DW Adventure Works","[Product].[Product Categories].[Product Name].&amp;[217]")</f>
        <v>#N/A</v>
      </c>
      <c r="B21" s="1"/>
      <c r="C21" s="1" t="e">
        <f>CUBEMEMBERPROPERTY("xlextdat9 Adventure Works DW Adventure Works","[Product].[Product Categories].[Product Name].&amp;[217]","Color")</f>
        <v>#N/A</v>
      </c>
      <c r="D21" t="e">
        <f t="shared" si="0"/>
        <v>#N/A</v>
      </c>
    </row>
    <row r="22" spans="1:4">
      <c r="A22" s="3" t="e">
        <f>CUBEMEMBER("xlextdat9 Adventure Works DW Adventure Works","[Product].[Product Categories].[Product Name].&amp;[220]")</f>
        <v>#N/A</v>
      </c>
      <c r="B22" s="1"/>
      <c r="C22" s="1" t="e">
        <f>CUBEMEMBERPROPERTY("xlextdat9 Adventure Works DW Adventure Works","[Product].[Product Categories].[Product Name].&amp;[220]","Color")</f>
        <v>#N/A</v>
      </c>
      <c r="D22" t="e">
        <f t="shared" si="0"/>
        <v>#N/A</v>
      </c>
    </row>
    <row r="23" spans="1:4">
      <c r="A23" s="3" t="e">
        <f>CUBEMEMBER("xlextdat9 Adventure Works DW Adventure Works","[Product].[Product Categories].[Product Name].&amp;[221]")</f>
        <v>#N/A</v>
      </c>
      <c r="B23" s="1"/>
      <c r="C23" s="1" t="e">
        <f>CUBEMEMBERPROPERTY("xlextdat9 Adventure Works DW Adventure Works","[Product].[Product Categories].[Product Name].&amp;[221]","Color")</f>
        <v>#N/A</v>
      </c>
      <c r="D23" t="e">
        <f t="shared" si="0"/>
        <v>#N/A</v>
      </c>
    </row>
    <row r="24" spans="1:4">
      <c r="A24" s="3" t="e">
        <f>CUBEMEMBER("xlextdat9 Adventure Works DW Adventure Works","[Product].[Product Categories].[Product Name].&amp;[222]")</f>
        <v>#N/A</v>
      </c>
      <c r="B24" s="1"/>
      <c r="C24" s="1" t="e">
        <f>CUBEMEMBERPROPERTY("xlextdat9 Adventure Works DW Adventure Works","[Product].[Product Categories].[Product Name].&amp;[222]","Color")</f>
        <v>#N/A</v>
      </c>
      <c r="D24" t="e">
        <f t="shared" si="0"/>
        <v>#N/A</v>
      </c>
    </row>
    <row r="25" spans="1:4">
      <c r="A25" s="2" t="str" vm="34">
        <f>CUBEMEMBER("xlextdat9 Adventure Works DW Adventure Works","[Product].[Product Categories].[Subcategory].&amp;[32]")</f>
        <v>Hydration Packs</v>
      </c>
      <c r="B25" s="1" t="str" vm="71">
        <f>CUBEMEMBERPROPERTY("xlextdat9 Adventure Works DW Adventure Works","[Product].[Product Categories].[Subcategory].&amp;[32]","Category")</f>
        <v>Accessories</v>
      </c>
      <c r="D25" vm="97">
        <f t="shared" si="0"/>
        <v>105826.41849999951</v>
      </c>
    </row>
    <row r="26" spans="1:4">
      <c r="A26" s="3" t="e">
        <f>CUBEMEMBER("xlextdat9 Adventure Works DW Adventure Works","[Product].[Product Categories].[Product Name].&amp;[487]")</f>
        <v>#N/A</v>
      </c>
      <c r="B26" s="1"/>
      <c r="C26" s="1" t="e">
        <f>CUBEMEMBERPROPERTY("xlextdat9 Adventure Works DW Adventure Works","[Product].[Product Categories].[Product Name].&amp;[487]","Color")</f>
        <v>#N/A</v>
      </c>
      <c r="D26" t="e">
        <f t="shared" si="0"/>
        <v>#N/A</v>
      </c>
    </row>
    <row r="27" spans="1:4">
      <c r="A27" s="2" t="str" vm="33">
        <f>CUBEMEMBER("xlextdat9 Adventure Works DW Adventure Works","[Product].[Product Categories].[Subcategory].&amp;[34]")</f>
        <v>Locks</v>
      </c>
      <c r="B27" s="1" t="str" vm="70">
        <f>CUBEMEMBERPROPERTY("xlextdat9 Adventure Works DW Adventure Works","[Product].[Product Categories].[Subcategory].&amp;[34]","Category")</f>
        <v>Accessories</v>
      </c>
      <c r="D27" vm="103">
        <f t="shared" si="0"/>
        <v>16225.220000000001</v>
      </c>
    </row>
    <row r="28" spans="1:4">
      <c r="A28" s="3" t="e">
        <f>CUBEMEMBER("xlextdat9 Adventure Works DW Adventure Works","[Product].[Product Categories].[Product Name].&amp;[447]")</f>
        <v>#N/A</v>
      </c>
      <c r="B28" s="1"/>
      <c r="C28" s="1" t="e">
        <f>CUBEMEMBERPROPERTY("xlextdat9 Adventure Works DW Adventure Works","[Product].[Product Categories].[Product Name].&amp;[447]","Color")</f>
        <v>#N/A</v>
      </c>
      <c r="D28" t="e">
        <f t="shared" si="0"/>
        <v>#N/A</v>
      </c>
    </row>
    <row r="29" spans="1:4">
      <c r="A29" s="2" t="str" vm="32">
        <f>CUBEMEMBER("xlextdat9 Adventure Works DW Adventure Works","[Product].[Product Categories].[Subcategory].&amp;[36]")</f>
        <v>Pumps</v>
      </c>
      <c r="B29" s="1" t="str" vm="69">
        <f>CUBEMEMBERPROPERTY("xlextdat9 Adventure Works DW Adventure Works","[Product].[Product Categories].[Subcategory].&amp;[36]","Category")</f>
        <v>Accessories</v>
      </c>
      <c r="D29" vm="96">
        <f t="shared" si="0"/>
        <v>13514.687299999998</v>
      </c>
    </row>
    <row r="30" spans="1:4">
      <c r="A30" s="3" t="e">
        <f>CUBEMEMBER("xlextdat9 Adventure Works DW Adventure Works","[Product].[Product Categories].[Product Name].&amp;[448]")</f>
        <v>#N/A</v>
      </c>
      <c r="B30" s="1"/>
      <c r="C30" s="1" t="e">
        <f>CUBEMEMBERPROPERTY("xlextdat9 Adventure Works DW Adventure Works","[Product].[Product Categories].[Product Name].&amp;[448]","Color")</f>
        <v>#N/A</v>
      </c>
      <c r="D30" t="e">
        <f t="shared" si="0"/>
        <v>#N/A</v>
      </c>
    </row>
    <row r="31" spans="1:4">
      <c r="A31" s="2" t="str" vm="31">
        <f>CUBEMEMBER("xlextdat9 Adventure Works DW Adventure Works","[Product].[Product Categories].[Subcategory].&amp;[37]")</f>
        <v>Tires and Tubes</v>
      </c>
      <c r="B31" s="1" t="str" vm="68">
        <f>CUBEMEMBERPROPERTY("xlextdat9 Adventure Works DW Adventure Works","[Product].[Product Categories].[Subcategory].&amp;[37]","Category")</f>
        <v>Accessories</v>
      </c>
      <c r="D31" vm="102">
        <f t="shared" si="0"/>
        <v>246454.52760000536</v>
      </c>
    </row>
    <row r="32" spans="1:4">
      <c r="A32" s="3" t="e">
        <f>CUBEMEMBER("xlextdat9 Adventure Works DW Adventure Works","[Product].[Product Categories].[Product Name].&amp;[480]")</f>
        <v>#N/A</v>
      </c>
      <c r="B32" s="1"/>
      <c r="C32" s="1" t="e">
        <f>CUBEMEMBERPROPERTY("xlextdat9 Adventure Works DW Adventure Works","[Product].[Product Categories].[Product Name].&amp;[480]","Color")</f>
        <v>#N/A</v>
      </c>
      <c r="D32" t="e">
        <f t="shared" si="0"/>
        <v>#N/A</v>
      </c>
    </row>
    <row r="33" spans="1:4">
      <c r="A33" s="3" t="e">
        <f>CUBEMEMBER("xlextdat9 Adventure Works DW Adventure Works","[Product].[Product Categories].[Product Name].&amp;[528]")</f>
        <v>#N/A</v>
      </c>
      <c r="B33" s="1"/>
      <c r="C33" s="1" t="e">
        <f>CUBEMEMBERPROPERTY("xlextdat9 Adventure Works DW Adventure Works","[Product].[Product Categories].[Product Name].&amp;[528]","Color")</f>
        <v>#N/A</v>
      </c>
      <c r="D33" t="e">
        <f t="shared" si="0"/>
        <v>#N/A</v>
      </c>
    </row>
    <row r="34" spans="1:4">
      <c r="A34" s="3" t="e">
        <f>CUBEMEMBER("xlextdat9 Adventure Works DW Adventure Works","[Product].[Product Categories].[Product Name].&amp;[529]")</f>
        <v>#N/A</v>
      </c>
      <c r="B34" s="1"/>
      <c r="C34" s="1" t="e">
        <f>CUBEMEMBERPROPERTY("xlextdat9 Adventure Works DW Adventure Works","[Product].[Product Categories].[Product Name].&amp;[529]","Color")</f>
        <v>#N/A</v>
      </c>
      <c r="D34" t="e">
        <f t="shared" si="0"/>
        <v>#N/A</v>
      </c>
    </row>
    <row r="35" spans="1:4">
      <c r="A35" s="3" t="e">
        <f>CUBEMEMBER("xlextdat9 Adventure Works DW Adventure Works","[Product].[Product Categories].[Product Name].&amp;[530]")</f>
        <v>#N/A</v>
      </c>
      <c r="B35" s="1"/>
      <c r="C35" s="1" t="e">
        <f>CUBEMEMBERPROPERTY("xlextdat9 Adventure Works DW Adventure Works","[Product].[Product Categories].[Product Name].&amp;[530]","Color")</f>
        <v>#N/A</v>
      </c>
      <c r="D35" t="e">
        <f t="shared" si="0"/>
        <v>#N/A</v>
      </c>
    </row>
    <row r="36" spans="1:4">
      <c r="A36" s="3" t="e">
        <f>CUBEMEMBER("xlextdat9 Adventure Works DW Adventure Works","[Product].[Product Categories].[Product Name].&amp;[535]")</f>
        <v>#N/A</v>
      </c>
      <c r="B36" s="1"/>
      <c r="C36" s="1" t="e">
        <f>CUBEMEMBERPROPERTY("xlextdat9 Adventure Works DW Adventure Works","[Product].[Product Categories].[Product Name].&amp;[535]","Color")</f>
        <v>#N/A</v>
      </c>
      <c r="D36" t="e">
        <f t="shared" si="0"/>
        <v>#N/A</v>
      </c>
    </row>
    <row r="37" spans="1:4">
      <c r="A37" s="3" t="e">
        <f>CUBEMEMBER("xlextdat9 Adventure Works DW Adventure Works","[Product].[Product Categories].[Product Name].&amp;[536]")</f>
        <v>#N/A</v>
      </c>
      <c r="B37" s="1"/>
      <c r="C37" s="1" t="e">
        <f>CUBEMEMBERPROPERTY("xlextdat9 Adventure Works DW Adventure Works","[Product].[Product Categories].[Product Name].&amp;[536]","Color")</f>
        <v>#N/A</v>
      </c>
      <c r="D37" t="e">
        <f t="shared" si="0"/>
        <v>#N/A</v>
      </c>
    </row>
    <row r="38" spans="1:4">
      <c r="A38" s="3" t="e">
        <f>CUBEMEMBER("xlextdat9 Adventure Works DW Adventure Works","[Product].[Product Categories].[Product Name].&amp;[537]")</f>
        <v>#N/A</v>
      </c>
      <c r="B38" s="1"/>
      <c r="C38" s="1" t="e">
        <f>CUBEMEMBERPROPERTY("xlextdat9 Adventure Works DW Adventure Works","[Product].[Product Categories].[Product Name].&amp;[537]","Color")</f>
        <v>#N/A</v>
      </c>
      <c r="D38" t="e">
        <f t="shared" si="0"/>
        <v>#N/A</v>
      </c>
    </row>
    <row r="39" spans="1:4">
      <c r="A39" s="3" t="e">
        <f>CUBEMEMBER("xlextdat9 Adventure Works DW Adventure Works","[Product].[Product Categories].[Product Name].&amp;[538]")</f>
        <v>#N/A</v>
      </c>
      <c r="B39" s="1"/>
      <c r="C39" s="1" t="e">
        <f>CUBEMEMBERPROPERTY("xlextdat9 Adventure Works DW Adventure Works","[Product].[Product Categories].[Product Name].&amp;[538]","Color")</f>
        <v>#N/A</v>
      </c>
      <c r="D39" t="e">
        <f t="shared" si="0"/>
        <v>#N/A</v>
      </c>
    </row>
    <row r="40" spans="1:4">
      <c r="A40" s="3" t="e">
        <f>CUBEMEMBER("xlextdat9 Adventure Works DW Adventure Works","[Product].[Product Categories].[Product Name].&amp;[539]")</f>
        <v>#N/A</v>
      </c>
      <c r="B40" s="1"/>
      <c r="C40" s="1" t="e">
        <f>CUBEMEMBERPROPERTY("xlextdat9 Adventure Works DW Adventure Works","[Product].[Product Categories].[Product Name].&amp;[539]","Color")</f>
        <v>#N/A</v>
      </c>
      <c r="D40" t="e">
        <f t="shared" si="0"/>
        <v>#N/A</v>
      </c>
    </row>
    <row r="41" spans="1:4">
      <c r="A41" s="3" t="e">
        <f>CUBEMEMBER("xlextdat9 Adventure Works DW Adventure Works","[Product].[Product Categories].[Product Name].&amp;[540]")</f>
        <v>#N/A</v>
      </c>
      <c r="B41" s="1"/>
      <c r="C41" s="1" t="e">
        <f>CUBEMEMBERPROPERTY("xlextdat9 Adventure Works DW Adventure Works","[Product].[Product Categories].[Product Name].&amp;[540]","Color")</f>
        <v>#N/A</v>
      </c>
      <c r="D41" t="e">
        <f t="shared" si="0"/>
        <v>#N/A</v>
      </c>
    </row>
    <row r="42" spans="1:4">
      <c r="A42" s="3" t="e">
        <f>CUBEMEMBER("xlextdat9 Adventure Works DW Adventure Works","[Product].[Product Categories].[Product Name].&amp;[541]")</f>
        <v>#N/A</v>
      </c>
      <c r="B42" s="1"/>
      <c r="C42" s="1" t="e">
        <f>CUBEMEMBERPROPERTY("xlextdat9 Adventure Works DW Adventure Works","[Product].[Product Categories].[Product Name].&amp;[541]","Color")</f>
        <v>#N/A</v>
      </c>
      <c r="D42" t="e">
        <f t="shared" si="0"/>
        <v>#N/A</v>
      </c>
    </row>
    <row r="43" spans="1:4">
      <c r="A43" s="1" t="str" vm="30">
        <f>CUBEMEMBER("xlextdat9 Adventure Works DW Adventure Works","[Product].[Product Categories].[Category].&amp;[1]")</f>
        <v>Bikes</v>
      </c>
      <c r="D43" vm="85">
        <f t="shared" si="0"/>
        <v>94620526.207701594</v>
      </c>
    </row>
    <row r="44" spans="1:4">
      <c r="A44" s="2" t="str" vm="29">
        <f>CUBEMEMBER("xlextdat9 Adventure Works DW Adventure Works","[Product].[Product Categories].[Subcategory].&amp;[1]")</f>
        <v>Mountain Bikes</v>
      </c>
      <c r="B44" s="1" t="str" vm="67">
        <f>CUBEMEMBERPROPERTY("xlextdat9 Adventure Works DW Adventure Works","[Product].[Product Categories].[Subcategory].&amp;[1]","Category")</f>
        <v>Bikes</v>
      </c>
      <c r="D44" vm="100">
        <f t="shared" si="0"/>
        <v>36445443.940901488</v>
      </c>
    </row>
    <row r="45" spans="1:4">
      <c r="A45" s="3" t="e">
        <f>CUBEMEMBER("xlextdat9 Adventure Works DW Adventure Works","[Product].[Product Categories].[Product Name].&amp;[344]")</f>
        <v>#N/A</v>
      </c>
      <c r="B45" s="1"/>
      <c r="C45" s="1" t="e">
        <f>CUBEMEMBERPROPERTY("xlextdat9 Adventure Works DW Adventure Works","[Product].[Product Categories].[Product Name].&amp;[344]","Color")</f>
        <v>#N/A</v>
      </c>
      <c r="D45" t="e">
        <f t="shared" si="0"/>
        <v>#N/A</v>
      </c>
    </row>
    <row r="46" spans="1:4">
      <c r="A46" s="3" t="e">
        <f>CUBEMEMBER("xlextdat9 Adventure Works DW Adventure Works","[Product].[Product Categories].[Product Name].&amp;[345]")</f>
        <v>#N/A</v>
      </c>
      <c r="B46" s="1"/>
      <c r="C46" s="1" t="e">
        <f>CUBEMEMBERPROPERTY("xlextdat9 Adventure Works DW Adventure Works","[Product].[Product Categories].[Product Name].&amp;[345]","Color")</f>
        <v>#N/A</v>
      </c>
      <c r="D46" t="e">
        <f t="shared" si="0"/>
        <v>#N/A</v>
      </c>
    </row>
    <row r="47" spans="1:4">
      <c r="A47" s="3" t="e">
        <f>CUBEMEMBER("xlextdat9 Adventure Works DW Adventure Works","[Product].[Product Categories].[Product Name].&amp;[346]")</f>
        <v>#N/A</v>
      </c>
      <c r="B47" s="1"/>
      <c r="C47" s="1" t="e">
        <f>CUBEMEMBERPROPERTY("xlextdat9 Adventure Works DW Adventure Works","[Product].[Product Categories].[Product Name].&amp;[346]","Color")</f>
        <v>#N/A</v>
      </c>
      <c r="D47" t="e">
        <f t="shared" si="0"/>
        <v>#N/A</v>
      </c>
    </row>
    <row r="48" spans="1:4">
      <c r="A48" s="3" t="e">
        <f>CUBEMEMBER("xlextdat9 Adventure Works DW Adventure Works","[Product].[Product Categories].[Product Name].&amp;[347]")</f>
        <v>#N/A</v>
      </c>
      <c r="B48" s="1"/>
      <c r="C48" s="1" t="e">
        <f>CUBEMEMBERPROPERTY("xlextdat9 Adventure Works DW Adventure Works","[Product].[Product Categories].[Product Name].&amp;[347]","Color")</f>
        <v>#N/A</v>
      </c>
      <c r="D48" t="e">
        <f t="shared" si="0"/>
        <v>#N/A</v>
      </c>
    </row>
    <row r="49" spans="1:4">
      <c r="A49" s="3" t="e">
        <f>CUBEMEMBER("xlextdat9 Adventure Works DW Adventure Works","[Product].[Product Categories].[Product Name].&amp;[348]")</f>
        <v>#N/A</v>
      </c>
      <c r="B49" s="1"/>
      <c r="C49" s="1" t="e">
        <f>CUBEMEMBERPROPERTY("xlextdat9 Adventure Works DW Adventure Works","[Product].[Product Categories].[Product Name].&amp;[348]","Color")</f>
        <v>#N/A</v>
      </c>
      <c r="D49" t="e">
        <f t="shared" si="0"/>
        <v>#N/A</v>
      </c>
    </row>
    <row r="50" spans="1:4">
      <c r="A50" s="3" t="e">
        <f>CUBEMEMBER("xlextdat9 Adventure Works DW Adventure Works","[Product].[Product Categories].[Product Name].&amp;[349]")</f>
        <v>#N/A</v>
      </c>
      <c r="B50" s="1"/>
      <c r="C50" s="1" t="e">
        <f>CUBEMEMBERPROPERTY("xlextdat9 Adventure Works DW Adventure Works","[Product].[Product Categories].[Product Name].&amp;[349]","Color")</f>
        <v>#N/A</v>
      </c>
      <c r="D50" t="e">
        <f t="shared" si="0"/>
        <v>#N/A</v>
      </c>
    </row>
    <row r="51" spans="1:4">
      <c r="A51" s="3" t="e">
        <f>CUBEMEMBER("xlextdat9 Adventure Works DW Adventure Works","[Product].[Product Categories].[Product Name].&amp;[350]")</f>
        <v>#N/A</v>
      </c>
      <c r="B51" s="1"/>
      <c r="C51" s="1" t="e">
        <f>CUBEMEMBERPROPERTY("xlextdat9 Adventure Works DW Adventure Works","[Product].[Product Categories].[Product Name].&amp;[350]","Color")</f>
        <v>#N/A</v>
      </c>
      <c r="D51" t="e">
        <f t="shared" si="0"/>
        <v>#N/A</v>
      </c>
    </row>
    <row r="52" spans="1:4">
      <c r="A52" s="3" t="e">
        <f>CUBEMEMBER("xlextdat9 Adventure Works DW Adventure Works","[Product].[Product Categories].[Product Name].&amp;[351]")</f>
        <v>#N/A</v>
      </c>
      <c r="B52" s="1"/>
      <c r="C52" s="1" t="e">
        <f>CUBEMEMBERPROPERTY("xlextdat9 Adventure Works DW Adventure Works","[Product].[Product Categories].[Product Name].&amp;[351]","Color")</f>
        <v>#N/A</v>
      </c>
      <c r="D52" t="e">
        <f t="shared" si="0"/>
        <v>#N/A</v>
      </c>
    </row>
    <row r="53" spans="1:4">
      <c r="A53" s="3" t="e">
        <f>CUBEMEMBER("xlextdat9 Adventure Works DW Adventure Works","[Product].[Product Categories].[Product Name].&amp;[352]")</f>
        <v>#N/A</v>
      </c>
      <c r="B53" s="1"/>
      <c r="C53" s="1" t="e">
        <f>CUBEMEMBERPROPERTY("xlextdat9 Adventure Works DW Adventure Works","[Product].[Product Categories].[Product Name].&amp;[352]","Color")</f>
        <v>#N/A</v>
      </c>
      <c r="D53" t="e">
        <f t="shared" si="0"/>
        <v>#N/A</v>
      </c>
    </row>
    <row r="54" spans="1:4">
      <c r="A54" s="3" t="e">
        <f>CUBEMEMBER("xlextdat9 Adventure Works DW Adventure Works","[Product].[Product Categories].[Product Name].&amp;[353]")</f>
        <v>#N/A</v>
      </c>
      <c r="B54" s="1"/>
      <c r="C54" s="1" t="e">
        <f>CUBEMEMBERPROPERTY("xlextdat9 Adventure Works DW Adventure Works","[Product].[Product Categories].[Product Name].&amp;[353]","Color")</f>
        <v>#N/A</v>
      </c>
      <c r="D54" t="e">
        <f t="shared" si="0"/>
        <v>#N/A</v>
      </c>
    </row>
    <row r="55" spans="1:4">
      <c r="A55" s="3" t="e">
        <f>CUBEMEMBER("xlextdat9 Adventure Works DW Adventure Works","[Product].[Product Categories].[Product Name].&amp;[354]")</f>
        <v>#N/A</v>
      </c>
      <c r="B55" s="1"/>
      <c r="C55" s="1" t="e">
        <f>CUBEMEMBERPROPERTY("xlextdat9 Adventure Works DW Adventure Works","[Product].[Product Categories].[Product Name].&amp;[354]","Color")</f>
        <v>#N/A</v>
      </c>
      <c r="D55" t="e">
        <f t="shared" si="0"/>
        <v>#N/A</v>
      </c>
    </row>
    <row r="56" spans="1:4">
      <c r="A56" s="3" t="e">
        <f>CUBEMEMBER("xlextdat9 Adventure Works DW Adventure Works","[Product].[Product Categories].[Product Name].&amp;[355]")</f>
        <v>#N/A</v>
      </c>
      <c r="B56" s="1"/>
      <c r="C56" s="1" t="e">
        <f>CUBEMEMBERPROPERTY("xlextdat9 Adventure Works DW Adventure Works","[Product].[Product Categories].[Product Name].&amp;[355]","Color")</f>
        <v>#N/A</v>
      </c>
      <c r="D56" t="e">
        <f t="shared" si="0"/>
        <v>#N/A</v>
      </c>
    </row>
    <row r="57" spans="1:4">
      <c r="A57" s="3" t="e">
        <f>CUBEMEMBER("xlextdat9 Adventure Works DW Adventure Works","[Product].[Product Categories].[Product Name].&amp;[356]")</f>
        <v>#N/A</v>
      </c>
      <c r="B57" s="1"/>
      <c r="C57" s="1" t="e">
        <f>CUBEMEMBERPROPERTY("xlextdat9 Adventure Works DW Adventure Works","[Product].[Product Categories].[Product Name].&amp;[356]","Color")</f>
        <v>#N/A</v>
      </c>
      <c r="D57" t="e">
        <f t="shared" si="0"/>
        <v>#N/A</v>
      </c>
    </row>
    <row r="58" spans="1:4">
      <c r="A58" s="3" t="e">
        <f>CUBEMEMBER("xlextdat9 Adventure Works DW Adventure Works","[Product].[Product Categories].[Product Name].&amp;[357]")</f>
        <v>#N/A</v>
      </c>
      <c r="B58" s="1"/>
      <c r="C58" s="1" t="e">
        <f>CUBEMEMBERPROPERTY("xlextdat9 Adventure Works DW Adventure Works","[Product].[Product Categories].[Product Name].&amp;[357]","Color")</f>
        <v>#N/A</v>
      </c>
      <c r="D58" t="e">
        <f t="shared" si="0"/>
        <v>#N/A</v>
      </c>
    </row>
    <row r="59" spans="1:4">
      <c r="A59" s="3" t="e">
        <f>CUBEMEMBER("xlextdat9 Adventure Works DW Adventure Works","[Product].[Product Categories].[Product Name].&amp;[358]")</f>
        <v>#N/A</v>
      </c>
      <c r="B59" s="1"/>
      <c r="C59" s="1" t="e">
        <f>CUBEMEMBERPROPERTY("xlextdat9 Adventure Works DW Adventure Works","[Product].[Product Categories].[Product Name].&amp;[358]","Color")</f>
        <v>#N/A</v>
      </c>
      <c r="D59" t="e">
        <f t="shared" si="0"/>
        <v>#N/A</v>
      </c>
    </row>
    <row r="60" spans="1:4">
      <c r="A60" s="3" t="e">
        <f>CUBEMEMBER("xlextdat9 Adventure Works DW Adventure Works","[Product].[Product Categories].[Product Name].&amp;[359]")</f>
        <v>#N/A</v>
      </c>
      <c r="B60" s="1"/>
      <c r="C60" s="1" t="e">
        <f>CUBEMEMBERPROPERTY("xlextdat9 Adventure Works DW Adventure Works","[Product].[Product Categories].[Product Name].&amp;[359]","Color")</f>
        <v>#N/A</v>
      </c>
      <c r="D60" t="e">
        <f t="shared" si="0"/>
        <v>#N/A</v>
      </c>
    </row>
    <row r="61" spans="1:4">
      <c r="A61" s="3" t="e">
        <f>CUBEMEMBER("xlextdat9 Adventure Works DW Adventure Works","[Product].[Product Categories].[Product Name].&amp;[360]")</f>
        <v>#N/A</v>
      </c>
      <c r="B61" s="1"/>
      <c r="C61" s="1" t="e">
        <f>CUBEMEMBERPROPERTY("xlextdat9 Adventure Works DW Adventure Works","[Product].[Product Categories].[Product Name].&amp;[360]","Color")</f>
        <v>#N/A</v>
      </c>
      <c r="D61" t="e">
        <f t="shared" si="0"/>
        <v>#N/A</v>
      </c>
    </row>
    <row r="62" spans="1:4">
      <c r="A62" s="3" t="e">
        <f>CUBEMEMBER("xlextdat9 Adventure Works DW Adventure Works","[Product].[Product Categories].[Product Name].&amp;[361]")</f>
        <v>#N/A</v>
      </c>
      <c r="B62" s="1"/>
      <c r="C62" s="1" t="e">
        <f>CUBEMEMBERPROPERTY("xlextdat9 Adventure Works DW Adventure Works","[Product].[Product Categories].[Product Name].&amp;[361]","Color")</f>
        <v>#N/A</v>
      </c>
      <c r="D62" t="e">
        <f t="shared" si="0"/>
        <v>#N/A</v>
      </c>
    </row>
    <row r="63" spans="1:4">
      <c r="A63" s="3" t="e">
        <f>CUBEMEMBER("xlextdat9 Adventure Works DW Adventure Works","[Product].[Product Categories].[Product Name].&amp;[362]")</f>
        <v>#N/A</v>
      </c>
      <c r="B63" s="1"/>
      <c r="C63" s="1" t="e">
        <f>CUBEMEMBERPROPERTY("xlextdat9 Adventure Works DW Adventure Works","[Product].[Product Categories].[Product Name].&amp;[362]","Color")</f>
        <v>#N/A</v>
      </c>
      <c r="D63" t="e">
        <f t="shared" si="0"/>
        <v>#N/A</v>
      </c>
    </row>
    <row r="64" spans="1:4">
      <c r="A64" s="3" t="e">
        <f>CUBEMEMBER("xlextdat9 Adventure Works DW Adventure Works","[Product].[Product Categories].[Product Name].&amp;[363]")</f>
        <v>#N/A</v>
      </c>
      <c r="B64" s="1"/>
      <c r="C64" s="1" t="e">
        <f>CUBEMEMBERPROPERTY("xlextdat9 Adventure Works DW Adventure Works","[Product].[Product Categories].[Product Name].&amp;[363]","Color")</f>
        <v>#N/A</v>
      </c>
      <c r="D64" t="e">
        <f t="shared" si="0"/>
        <v>#N/A</v>
      </c>
    </row>
    <row r="65" spans="1:4">
      <c r="A65" s="3" t="e">
        <f>CUBEMEMBER("xlextdat9 Adventure Works DW Adventure Works","[Product].[Product Categories].[Product Name].&amp;[364]")</f>
        <v>#N/A</v>
      </c>
      <c r="B65" s="1"/>
      <c r="C65" s="1" t="e">
        <f>CUBEMEMBERPROPERTY("xlextdat9 Adventure Works DW Adventure Works","[Product].[Product Categories].[Product Name].&amp;[364]","Color")</f>
        <v>#N/A</v>
      </c>
      <c r="D65" t="e">
        <f t="shared" si="0"/>
        <v>#N/A</v>
      </c>
    </row>
    <row r="66" spans="1:4">
      <c r="A66" s="3" t="e">
        <f>CUBEMEMBER("xlextdat9 Adventure Works DW Adventure Works","[Product].[Product Categories].[Product Name].&amp;[365]")</f>
        <v>#N/A</v>
      </c>
      <c r="B66" s="1"/>
      <c r="C66" s="1" t="e">
        <f>CUBEMEMBERPROPERTY("xlextdat9 Adventure Works DW Adventure Works","[Product].[Product Categories].[Product Name].&amp;[365]","Color")</f>
        <v>#N/A</v>
      </c>
      <c r="D66" t="e">
        <f t="shared" ref="D66:D129" si="1">CUBEVALUE("xlextdat9 Adventure Works DW Adventure Works",$A66,D$1)</f>
        <v>#N/A</v>
      </c>
    </row>
    <row r="67" spans="1:4">
      <c r="A67" s="3" t="e">
        <f>CUBEMEMBER("xlextdat9 Adventure Works DW Adventure Works","[Product].[Product Categories].[Product Name].&amp;[366]")</f>
        <v>#N/A</v>
      </c>
      <c r="B67" s="1"/>
      <c r="C67" s="1" t="e">
        <f>CUBEMEMBERPROPERTY("xlextdat9 Adventure Works DW Adventure Works","[Product].[Product Categories].[Product Name].&amp;[366]","Color")</f>
        <v>#N/A</v>
      </c>
      <c r="D67" t="e">
        <f t="shared" si="1"/>
        <v>#N/A</v>
      </c>
    </row>
    <row r="68" spans="1:4">
      <c r="A68" s="3" t="e">
        <f>CUBEMEMBER("xlextdat9 Adventure Works DW Adventure Works","[Product].[Product Categories].[Product Name].&amp;[367]")</f>
        <v>#N/A</v>
      </c>
      <c r="B68" s="1"/>
      <c r="C68" s="1" t="e">
        <f>CUBEMEMBERPROPERTY("xlextdat9 Adventure Works DW Adventure Works","[Product].[Product Categories].[Product Name].&amp;[367]","Color")</f>
        <v>#N/A</v>
      </c>
      <c r="D68" t="e">
        <f t="shared" si="1"/>
        <v>#N/A</v>
      </c>
    </row>
    <row r="69" spans="1:4">
      <c r="A69" s="3" t="e">
        <f>CUBEMEMBER("xlextdat9 Adventure Works DW Adventure Works","[Product].[Product Categories].[Product Name].&amp;[587]")</f>
        <v>#N/A</v>
      </c>
      <c r="B69" s="1"/>
      <c r="C69" s="1" t="e">
        <f>CUBEMEMBERPROPERTY("xlextdat9 Adventure Works DW Adventure Works","[Product].[Product Categories].[Product Name].&amp;[587]","Color")</f>
        <v>#N/A</v>
      </c>
      <c r="D69" t="e">
        <f t="shared" si="1"/>
        <v>#N/A</v>
      </c>
    </row>
    <row r="70" spans="1:4">
      <c r="A70" s="3" t="e">
        <f>CUBEMEMBER("xlextdat9 Adventure Works DW Adventure Works","[Product].[Product Categories].[Product Name].&amp;[588]")</f>
        <v>#N/A</v>
      </c>
      <c r="B70" s="1"/>
      <c r="C70" s="1" t="e">
        <f>CUBEMEMBERPROPERTY("xlextdat9 Adventure Works DW Adventure Works","[Product].[Product Categories].[Product Name].&amp;[588]","Color")</f>
        <v>#N/A</v>
      </c>
      <c r="D70" t="e">
        <f t="shared" si="1"/>
        <v>#N/A</v>
      </c>
    </row>
    <row r="71" spans="1:4">
      <c r="A71" s="3" t="e">
        <f>CUBEMEMBER("xlextdat9 Adventure Works DW Adventure Works","[Product].[Product Categories].[Product Name].&amp;[589]")</f>
        <v>#N/A</v>
      </c>
      <c r="B71" s="1"/>
      <c r="C71" s="1" t="e">
        <f>CUBEMEMBERPROPERTY("xlextdat9 Adventure Works DW Adventure Works","[Product].[Product Categories].[Product Name].&amp;[589]","Color")</f>
        <v>#N/A</v>
      </c>
      <c r="D71" t="e">
        <f t="shared" si="1"/>
        <v>#N/A</v>
      </c>
    </row>
    <row r="72" spans="1:4">
      <c r="A72" s="3" t="e">
        <f>CUBEMEMBER("xlextdat9 Adventure Works DW Adventure Works","[Product].[Product Categories].[Product Name].&amp;[590]")</f>
        <v>#N/A</v>
      </c>
      <c r="B72" s="1"/>
      <c r="C72" s="1" t="e">
        <f>CUBEMEMBERPROPERTY("xlextdat9 Adventure Works DW Adventure Works","[Product].[Product Categories].[Product Name].&amp;[590]","Color")</f>
        <v>#N/A</v>
      </c>
      <c r="D72" t="e">
        <f t="shared" si="1"/>
        <v>#N/A</v>
      </c>
    </row>
    <row r="73" spans="1:4">
      <c r="A73" s="3" t="e">
        <f>CUBEMEMBER("xlextdat9 Adventure Works DW Adventure Works","[Product].[Product Categories].[Product Name].&amp;[591]")</f>
        <v>#N/A</v>
      </c>
      <c r="B73" s="1"/>
      <c r="C73" s="1" t="e">
        <f>CUBEMEMBERPROPERTY("xlextdat9 Adventure Works DW Adventure Works","[Product].[Product Categories].[Product Name].&amp;[591]","Color")</f>
        <v>#N/A</v>
      </c>
      <c r="D73" t="e">
        <f t="shared" si="1"/>
        <v>#N/A</v>
      </c>
    </row>
    <row r="74" spans="1:4">
      <c r="A74" s="3" t="e">
        <f>CUBEMEMBER("xlextdat9 Adventure Works DW Adventure Works","[Product].[Product Categories].[Product Name].&amp;[592]")</f>
        <v>#N/A</v>
      </c>
      <c r="B74" s="1"/>
      <c r="C74" s="1" t="e">
        <f>CUBEMEMBERPROPERTY("xlextdat9 Adventure Works DW Adventure Works","[Product].[Product Categories].[Product Name].&amp;[592]","Color")</f>
        <v>#N/A</v>
      </c>
      <c r="D74" t="e">
        <f t="shared" si="1"/>
        <v>#N/A</v>
      </c>
    </row>
    <row r="75" spans="1:4">
      <c r="A75" s="3" t="e">
        <f>CUBEMEMBER("xlextdat9 Adventure Works DW Adventure Works","[Product].[Product Categories].[Product Name].&amp;[593]")</f>
        <v>#N/A</v>
      </c>
      <c r="B75" s="1"/>
      <c r="C75" s="1" t="e">
        <f>CUBEMEMBERPROPERTY("xlextdat9 Adventure Works DW Adventure Works","[Product].[Product Categories].[Product Name].&amp;[593]","Color")</f>
        <v>#N/A</v>
      </c>
      <c r="D75" t="e">
        <f t="shared" si="1"/>
        <v>#N/A</v>
      </c>
    </row>
    <row r="76" spans="1:4">
      <c r="A76" s="3" t="e">
        <f>CUBEMEMBER("xlextdat9 Adventure Works DW Adventure Works","[Product].[Product Categories].[Product Name].&amp;[594]")</f>
        <v>#N/A</v>
      </c>
      <c r="B76" s="1"/>
      <c r="C76" s="1" t="e">
        <f>CUBEMEMBERPROPERTY("xlextdat9 Adventure Works DW Adventure Works","[Product].[Product Categories].[Product Name].&amp;[594]","Color")</f>
        <v>#N/A</v>
      </c>
      <c r="D76" t="e">
        <f t="shared" si="1"/>
        <v>#N/A</v>
      </c>
    </row>
    <row r="77" spans="1:4">
      <c r="A77" s="3" t="e">
        <f>CUBEMEMBER("xlextdat9 Adventure Works DW Adventure Works","[Product].[Product Categories].[Product Name].&amp;[595]")</f>
        <v>#N/A</v>
      </c>
      <c r="B77" s="1"/>
      <c r="C77" s="1" t="e">
        <f>CUBEMEMBERPROPERTY("xlextdat9 Adventure Works DW Adventure Works","[Product].[Product Categories].[Product Name].&amp;[595]","Color")</f>
        <v>#N/A</v>
      </c>
      <c r="D77" t="e">
        <f t="shared" si="1"/>
        <v>#N/A</v>
      </c>
    </row>
    <row r="78" spans="1:4">
      <c r="A78" s="3" t="e">
        <f>CUBEMEMBER("xlextdat9 Adventure Works DW Adventure Works","[Product].[Product Categories].[Product Name].&amp;[596]")</f>
        <v>#N/A</v>
      </c>
      <c r="B78" s="1"/>
      <c r="C78" s="1" t="e">
        <f>CUBEMEMBERPROPERTY("xlextdat9 Adventure Works DW Adventure Works","[Product].[Product Categories].[Product Name].&amp;[596]","Color")</f>
        <v>#N/A</v>
      </c>
      <c r="D78" t="e">
        <f t="shared" si="1"/>
        <v>#N/A</v>
      </c>
    </row>
    <row r="79" spans="1:4">
      <c r="A79" s="3" t="e">
        <f>CUBEMEMBER("xlextdat9 Adventure Works DW Adventure Works","[Product].[Product Categories].[Product Name].&amp;[597]")</f>
        <v>#N/A</v>
      </c>
      <c r="B79" s="1"/>
      <c r="C79" s="1" t="e">
        <f>CUBEMEMBERPROPERTY("xlextdat9 Adventure Works DW Adventure Works","[Product].[Product Categories].[Product Name].&amp;[597]","Color")</f>
        <v>#N/A</v>
      </c>
      <c r="D79" t="e">
        <f t="shared" si="1"/>
        <v>#N/A</v>
      </c>
    </row>
    <row r="80" spans="1:4">
      <c r="A80" s="3" t="e">
        <f>CUBEMEMBER("xlextdat9 Adventure Works DW Adventure Works","[Product].[Product Categories].[Product Name].&amp;[598]")</f>
        <v>#N/A</v>
      </c>
      <c r="B80" s="1"/>
      <c r="C80" s="1" t="e">
        <f>CUBEMEMBERPROPERTY("xlextdat9 Adventure Works DW Adventure Works","[Product].[Product Categories].[Product Name].&amp;[598]","Color")</f>
        <v>#N/A</v>
      </c>
      <c r="D80" t="e">
        <f t="shared" si="1"/>
        <v>#N/A</v>
      </c>
    </row>
    <row r="81" spans="1:4">
      <c r="A81" s="3" t="e">
        <f>CUBEMEMBER("xlextdat9 Adventure Works DW Adventure Works","[Product].[Product Categories].[Product Name].&amp;[599]")</f>
        <v>#N/A</v>
      </c>
      <c r="B81" s="1"/>
      <c r="C81" s="1" t="e">
        <f>CUBEMEMBERPROPERTY("xlextdat9 Adventure Works DW Adventure Works","[Product].[Product Categories].[Product Name].&amp;[599]","Color")</f>
        <v>#N/A</v>
      </c>
      <c r="D81" t="e">
        <f t="shared" si="1"/>
        <v>#N/A</v>
      </c>
    </row>
    <row r="82" spans="1:4">
      <c r="A82" s="3" t="e">
        <f>CUBEMEMBER("xlextdat9 Adventure Works DW Adventure Works","[Product].[Product Categories].[Product Name].&amp;[600]")</f>
        <v>#N/A</v>
      </c>
      <c r="B82" s="1"/>
      <c r="C82" s="1" t="e">
        <f>CUBEMEMBERPROPERTY("xlextdat9 Adventure Works DW Adventure Works","[Product].[Product Categories].[Product Name].&amp;[600]","Color")</f>
        <v>#N/A</v>
      </c>
      <c r="D82" t="e">
        <f t="shared" si="1"/>
        <v>#N/A</v>
      </c>
    </row>
    <row r="83" spans="1:4">
      <c r="A83" s="2" t="str" vm="28">
        <f>CUBEMEMBER("xlextdat9 Adventure Works DW Adventure Works","[Product].[Product Categories].[Subcategory].&amp;[2]")</f>
        <v>Road Bikes</v>
      </c>
      <c r="B83" s="1" t="str" vm="66">
        <f>CUBEMEMBERPROPERTY("xlextdat9 Adventure Works DW Adventure Works","[Product].[Product Categories].[Subcategory].&amp;[2]","Category")</f>
        <v>Bikes</v>
      </c>
      <c r="D83" vm="84">
        <f t="shared" si="1"/>
        <v>43878790.997000113</v>
      </c>
    </row>
    <row r="84" spans="1:4">
      <c r="A84" s="3" t="e">
        <f>CUBEMEMBER("xlextdat9 Adventure Works DW Adventure Works","[Product].[Product Categories].[Product Name].&amp;[310]")</f>
        <v>#N/A</v>
      </c>
      <c r="B84" s="1"/>
      <c r="C84" s="1" t="e">
        <f>CUBEMEMBERPROPERTY("xlextdat9 Adventure Works DW Adventure Works","[Product].[Product Categories].[Product Name].&amp;[310]","Color")</f>
        <v>#N/A</v>
      </c>
      <c r="D84" t="e">
        <f t="shared" si="1"/>
        <v>#N/A</v>
      </c>
    </row>
    <row r="85" spans="1:4">
      <c r="A85" s="3" t="e">
        <f>CUBEMEMBER("xlextdat9 Adventure Works DW Adventure Works","[Product].[Product Categories].[Product Name].&amp;[311]")</f>
        <v>#N/A</v>
      </c>
      <c r="B85" s="1"/>
      <c r="C85" s="1" t="e">
        <f>CUBEMEMBERPROPERTY("xlextdat9 Adventure Works DW Adventure Works","[Product].[Product Categories].[Product Name].&amp;[311]","Color")</f>
        <v>#N/A</v>
      </c>
      <c r="D85" t="e">
        <f t="shared" si="1"/>
        <v>#N/A</v>
      </c>
    </row>
    <row r="86" spans="1:4">
      <c r="A86" s="3" t="e">
        <f>CUBEMEMBER("xlextdat9 Adventure Works DW Adventure Works","[Product].[Product Categories].[Product Name].&amp;[312]")</f>
        <v>#N/A</v>
      </c>
      <c r="B86" s="1"/>
      <c r="C86" s="1" t="e">
        <f>CUBEMEMBERPROPERTY("xlextdat9 Adventure Works DW Adventure Works","[Product].[Product Categories].[Product Name].&amp;[312]","Color")</f>
        <v>#N/A</v>
      </c>
      <c r="D86" t="e">
        <f t="shared" si="1"/>
        <v>#N/A</v>
      </c>
    </row>
    <row r="87" spans="1:4">
      <c r="A87" s="3" t="e">
        <f>CUBEMEMBER("xlextdat9 Adventure Works DW Adventure Works","[Product].[Product Categories].[Product Name].&amp;[313]")</f>
        <v>#N/A</v>
      </c>
      <c r="B87" s="1"/>
      <c r="C87" s="1" t="e">
        <f>CUBEMEMBERPROPERTY("xlextdat9 Adventure Works DW Adventure Works","[Product].[Product Categories].[Product Name].&amp;[313]","Color")</f>
        <v>#N/A</v>
      </c>
      <c r="D87" t="e">
        <f t="shared" si="1"/>
        <v>#N/A</v>
      </c>
    </row>
    <row r="88" spans="1:4">
      <c r="A88" s="3" t="e">
        <f>CUBEMEMBER("xlextdat9 Adventure Works DW Adventure Works","[Product].[Product Categories].[Product Name].&amp;[314]")</f>
        <v>#N/A</v>
      </c>
      <c r="B88" s="1"/>
      <c r="C88" s="1" t="e">
        <f>CUBEMEMBERPROPERTY("xlextdat9 Adventure Works DW Adventure Works","[Product].[Product Categories].[Product Name].&amp;[314]","Color")</f>
        <v>#N/A</v>
      </c>
      <c r="D88" t="e">
        <f t="shared" si="1"/>
        <v>#N/A</v>
      </c>
    </row>
    <row r="89" spans="1:4">
      <c r="A89" s="3" t="e">
        <f>CUBEMEMBER("xlextdat9 Adventure Works DW Adventure Works","[Product].[Product Categories].[Product Name].&amp;[315]")</f>
        <v>#N/A</v>
      </c>
      <c r="B89" s="1"/>
      <c r="C89" s="1" t="e">
        <f>CUBEMEMBERPROPERTY("xlextdat9 Adventure Works DW Adventure Works","[Product].[Product Categories].[Product Name].&amp;[315]","Color")</f>
        <v>#N/A</v>
      </c>
      <c r="D89" t="e">
        <f t="shared" si="1"/>
        <v>#N/A</v>
      </c>
    </row>
    <row r="90" spans="1:4">
      <c r="A90" s="3" t="e">
        <f>CUBEMEMBER("xlextdat9 Adventure Works DW Adventure Works","[Product].[Product Categories].[Product Name].&amp;[316]")</f>
        <v>#N/A</v>
      </c>
      <c r="B90" s="1"/>
      <c r="C90" s="1" t="e">
        <f>CUBEMEMBERPROPERTY("xlextdat9 Adventure Works DW Adventure Works","[Product].[Product Categories].[Product Name].&amp;[316]","Color")</f>
        <v>#N/A</v>
      </c>
      <c r="D90" t="e">
        <f t="shared" si="1"/>
        <v>#N/A</v>
      </c>
    </row>
    <row r="91" spans="1:4">
      <c r="A91" s="3" t="e">
        <f>CUBEMEMBER("xlextdat9 Adventure Works DW Adventure Works","[Product].[Product Categories].[Product Name].&amp;[317]")</f>
        <v>#N/A</v>
      </c>
      <c r="B91" s="1"/>
      <c r="C91" s="1" t="e">
        <f>CUBEMEMBERPROPERTY("xlextdat9 Adventure Works DW Adventure Works","[Product].[Product Categories].[Product Name].&amp;[317]","Color")</f>
        <v>#N/A</v>
      </c>
      <c r="D91" t="e">
        <f t="shared" si="1"/>
        <v>#N/A</v>
      </c>
    </row>
    <row r="92" spans="1:4">
      <c r="A92" s="3" t="e">
        <f>CUBEMEMBER("xlextdat9 Adventure Works DW Adventure Works","[Product].[Product Categories].[Product Name].&amp;[318]")</f>
        <v>#N/A</v>
      </c>
      <c r="B92" s="1"/>
      <c r="C92" s="1" t="e">
        <f>CUBEMEMBERPROPERTY("xlextdat9 Adventure Works DW Adventure Works","[Product].[Product Categories].[Product Name].&amp;[318]","Color")</f>
        <v>#N/A</v>
      </c>
      <c r="D92" t="e">
        <f t="shared" si="1"/>
        <v>#N/A</v>
      </c>
    </row>
    <row r="93" spans="1:4">
      <c r="A93" s="3" t="e">
        <f>CUBEMEMBER("xlextdat9 Adventure Works DW Adventure Works","[Product].[Product Categories].[Product Name].&amp;[319]")</f>
        <v>#N/A</v>
      </c>
      <c r="B93" s="1"/>
      <c r="C93" s="1" t="e">
        <f>CUBEMEMBERPROPERTY("xlextdat9 Adventure Works DW Adventure Works","[Product].[Product Categories].[Product Name].&amp;[319]","Color")</f>
        <v>#N/A</v>
      </c>
      <c r="D93" t="e">
        <f t="shared" si="1"/>
        <v>#N/A</v>
      </c>
    </row>
    <row r="94" spans="1:4">
      <c r="A94" s="3" t="e">
        <f>CUBEMEMBER("xlextdat9 Adventure Works DW Adventure Works","[Product].[Product Categories].[Product Name].&amp;[320]")</f>
        <v>#N/A</v>
      </c>
      <c r="B94" s="1"/>
      <c r="C94" s="1" t="e">
        <f>CUBEMEMBERPROPERTY("xlextdat9 Adventure Works DW Adventure Works","[Product].[Product Categories].[Product Name].&amp;[320]","Color")</f>
        <v>#N/A</v>
      </c>
      <c r="D94" t="e">
        <f t="shared" si="1"/>
        <v>#N/A</v>
      </c>
    </row>
    <row r="95" spans="1:4">
      <c r="A95" s="3" t="e">
        <f>CUBEMEMBER("xlextdat9 Adventure Works DW Adventure Works","[Product].[Product Categories].[Product Name].&amp;[321]")</f>
        <v>#N/A</v>
      </c>
      <c r="B95" s="1"/>
      <c r="C95" s="1" t="e">
        <f>CUBEMEMBERPROPERTY("xlextdat9 Adventure Works DW Adventure Works","[Product].[Product Categories].[Product Name].&amp;[321]","Color")</f>
        <v>#N/A</v>
      </c>
      <c r="D95" t="e">
        <f t="shared" si="1"/>
        <v>#N/A</v>
      </c>
    </row>
    <row r="96" spans="1:4">
      <c r="A96" s="3" t="e">
        <f>CUBEMEMBER("xlextdat9 Adventure Works DW Adventure Works","[Product].[Product Categories].[Product Name].&amp;[322]")</f>
        <v>#N/A</v>
      </c>
      <c r="B96" s="1"/>
      <c r="C96" s="1" t="e">
        <f>CUBEMEMBERPROPERTY("xlextdat9 Adventure Works DW Adventure Works","[Product].[Product Categories].[Product Name].&amp;[322]","Color")</f>
        <v>#N/A</v>
      </c>
      <c r="D96" t="e">
        <f t="shared" si="1"/>
        <v>#N/A</v>
      </c>
    </row>
    <row r="97" spans="1:4">
      <c r="A97" s="3" t="e">
        <f>CUBEMEMBER("xlextdat9 Adventure Works DW Adventure Works","[Product].[Product Categories].[Product Name].&amp;[323]")</f>
        <v>#N/A</v>
      </c>
      <c r="B97" s="1"/>
      <c r="C97" s="1" t="e">
        <f>CUBEMEMBERPROPERTY("xlextdat9 Adventure Works DW Adventure Works","[Product].[Product Categories].[Product Name].&amp;[323]","Color")</f>
        <v>#N/A</v>
      </c>
      <c r="D97" t="e">
        <f t="shared" si="1"/>
        <v>#N/A</v>
      </c>
    </row>
    <row r="98" spans="1:4">
      <c r="A98" s="3" t="e">
        <f>CUBEMEMBER("xlextdat9 Adventure Works DW Adventure Works","[Product].[Product Categories].[Product Name].&amp;[324]")</f>
        <v>#N/A</v>
      </c>
      <c r="B98" s="1"/>
      <c r="C98" s="1" t="e">
        <f>CUBEMEMBERPROPERTY("xlextdat9 Adventure Works DW Adventure Works","[Product].[Product Categories].[Product Name].&amp;[324]","Color")</f>
        <v>#N/A</v>
      </c>
      <c r="D98" t="e">
        <f t="shared" si="1"/>
        <v>#N/A</v>
      </c>
    </row>
    <row r="99" spans="1:4">
      <c r="A99" s="3" t="e">
        <f>CUBEMEMBER("xlextdat9 Adventure Works DW Adventure Works","[Product].[Product Categories].[Product Name].&amp;[325]")</f>
        <v>#N/A</v>
      </c>
      <c r="B99" s="1"/>
      <c r="C99" s="1" t="e">
        <f>CUBEMEMBERPROPERTY("xlextdat9 Adventure Works DW Adventure Works","[Product].[Product Categories].[Product Name].&amp;[325]","Color")</f>
        <v>#N/A</v>
      </c>
      <c r="D99" t="e">
        <f t="shared" si="1"/>
        <v>#N/A</v>
      </c>
    </row>
    <row r="100" spans="1:4">
      <c r="A100" s="3" t="e">
        <f>CUBEMEMBER("xlextdat9 Adventure Works DW Adventure Works","[Product].[Product Categories].[Product Name].&amp;[326]")</f>
        <v>#N/A</v>
      </c>
      <c r="B100" s="1"/>
      <c r="C100" s="1" t="e">
        <f>CUBEMEMBERPROPERTY("xlextdat9 Adventure Works DW Adventure Works","[Product].[Product Categories].[Product Name].&amp;[326]","Color")</f>
        <v>#N/A</v>
      </c>
      <c r="D100" t="e">
        <f t="shared" si="1"/>
        <v>#N/A</v>
      </c>
    </row>
    <row r="101" spans="1:4">
      <c r="A101" s="3" t="e">
        <f>CUBEMEMBER("xlextdat9 Adventure Works DW Adventure Works","[Product].[Product Categories].[Product Name].&amp;[327]")</f>
        <v>#N/A</v>
      </c>
      <c r="B101" s="1"/>
      <c r="C101" s="1" t="e">
        <f>CUBEMEMBERPROPERTY("xlextdat9 Adventure Works DW Adventure Works","[Product].[Product Categories].[Product Name].&amp;[327]","Color")</f>
        <v>#N/A</v>
      </c>
      <c r="D101" t="e">
        <f t="shared" si="1"/>
        <v>#N/A</v>
      </c>
    </row>
    <row r="102" spans="1:4">
      <c r="A102" s="3" t="e">
        <f>CUBEMEMBER("xlextdat9 Adventure Works DW Adventure Works","[Product].[Product Categories].[Product Name].&amp;[328]")</f>
        <v>#N/A</v>
      </c>
      <c r="B102" s="1"/>
      <c r="C102" s="1" t="e">
        <f>CUBEMEMBERPROPERTY("xlextdat9 Adventure Works DW Adventure Works","[Product].[Product Categories].[Product Name].&amp;[328]","Color")</f>
        <v>#N/A</v>
      </c>
      <c r="D102" t="e">
        <f t="shared" si="1"/>
        <v>#N/A</v>
      </c>
    </row>
    <row r="103" spans="1:4">
      <c r="A103" s="3" t="e">
        <f>CUBEMEMBER("xlextdat9 Adventure Works DW Adventure Works","[Product].[Product Categories].[Product Name].&amp;[329]")</f>
        <v>#N/A</v>
      </c>
      <c r="B103" s="1"/>
      <c r="C103" s="1" t="e">
        <f>CUBEMEMBERPROPERTY("xlextdat9 Adventure Works DW Adventure Works","[Product].[Product Categories].[Product Name].&amp;[329]","Color")</f>
        <v>#N/A</v>
      </c>
      <c r="D103" t="e">
        <f t="shared" si="1"/>
        <v>#N/A</v>
      </c>
    </row>
    <row r="104" spans="1:4">
      <c r="A104" s="3" t="e">
        <f>CUBEMEMBER("xlextdat9 Adventure Works DW Adventure Works","[Product].[Product Categories].[Product Name].&amp;[330]")</f>
        <v>#N/A</v>
      </c>
      <c r="B104" s="1"/>
      <c r="C104" s="1" t="e">
        <f>CUBEMEMBERPROPERTY("xlextdat9 Adventure Works DW Adventure Works","[Product].[Product Categories].[Product Name].&amp;[330]","Color")</f>
        <v>#N/A</v>
      </c>
      <c r="D104" t="e">
        <f t="shared" si="1"/>
        <v>#N/A</v>
      </c>
    </row>
    <row r="105" spans="1:4">
      <c r="A105" s="3" t="e">
        <f>CUBEMEMBER("xlextdat9 Adventure Works DW Adventure Works","[Product].[Product Categories].[Product Name].&amp;[331]")</f>
        <v>#N/A</v>
      </c>
      <c r="B105" s="1"/>
      <c r="C105" s="1" t="e">
        <f>CUBEMEMBERPROPERTY("xlextdat9 Adventure Works DW Adventure Works","[Product].[Product Categories].[Product Name].&amp;[331]","Color")</f>
        <v>#N/A</v>
      </c>
      <c r="D105" t="e">
        <f t="shared" si="1"/>
        <v>#N/A</v>
      </c>
    </row>
    <row r="106" spans="1:4">
      <c r="A106" s="3" t="e">
        <f>CUBEMEMBER("xlextdat9 Adventure Works DW Adventure Works","[Product].[Product Categories].[Product Name].&amp;[332]")</f>
        <v>#N/A</v>
      </c>
      <c r="B106" s="1"/>
      <c r="C106" s="1" t="e">
        <f>CUBEMEMBERPROPERTY("xlextdat9 Adventure Works DW Adventure Works","[Product].[Product Categories].[Product Name].&amp;[332]","Color")</f>
        <v>#N/A</v>
      </c>
      <c r="D106" t="e">
        <f t="shared" si="1"/>
        <v>#N/A</v>
      </c>
    </row>
    <row r="107" spans="1:4">
      <c r="A107" s="3" t="e">
        <f>CUBEMEMBER("xlextdat9 Adventure Works DW Adventure Works","[Product].[Product Categories].[Product Name].&amp;[333]")</f>
        <v>#N/A</v>
      </c>
      <c r="B107" s="1"/>
      <c r="C107" s="1" t="e">
        <f>CUBEMEMBERPROPERTY("xlextdat9 Adventure Works DW Adventure Works","[Product].[Product Categories].[Product Name].&amp;[333]","Color")</f>
        <v>#N/A</v>
      </c>
      <c r="D107" t="e">
        <f t="shared" si="1"/>
        <v>#N/A</v>
      </c>
    </row>
    <row r="108" spans="1:4">
      <c r="A108" s="3" t="e">
        <f>CUBEMEMBER("xlextdat9 Adventure Works DW Adventure Works","[Product].[Product Categories].[Product Name].&amp;[334]")</f>
        <v>#N/A</v>
      </c>
      <c r="B108" s="1"/>
      <c r="C108" s="1" t="e">
        <f>CUBEMEMBERPROPERTY("xlextdat9 Adventure Works DW Adventure Works","[Product].[Product Categories].[Product Name].&amp;[334]","Color")</f>
        <v>#N/A</v>
      </c>
      <c r="D108" t="e">
        <f t="shared" si="1"/>
        <v>#N/A</v>
      </c>
    </row>
    <row r="109" spans="1:4">
      <c r="A109" s="3" t="e">
        <f>CUBEMEMBER("xlextdat9 Adventure Works DW Adventure Works","[Product].[Product Categories].[Product Name].&amp;[335]")</f>
        <v>#N/A</v>
      </c>
      <c r="B109" s="1"/>
      <c r="C109" s="1" t="e">
        <f>CUBEMEMBERPROPERTY("xlextdat9 Adventure Works DW Adventure Works","[Product].[Product Categories].[Product Name].&amp;[335]","Color")</f>
        <v>#N/A</v>
      </c>
      <c r="D109" t="e">
        <f t="shared" si="1"/>
        <v>#N/A</v>
      </c>
    </row>
    <row r="110" spans="1:4">
      <c r="A110" s="3" t="e">
        <f>CUBEMEMBER("xlextdat9 Adventure Works DW Adventure Works","[Product].[Product Categories].[Product Name].&amp;[336]")</f>
        <v>#N/A</v>
      </c>
      <c r="B110" s="1"/>
      <c r="C110" s="1" t="e">
        <f>CUBEMEMBERPROPERTY("xlextdat9 Adventure Works DW Adventure Works","[Product].[Product Categories].[Product Name].&amp;[336]","Color")</f>
        <v>#N/A</v>
      </c>
      <c r="D110" t="e">
        <f t="shared" si="1"/>
        <v>#N/A</v>
      </c>
    </row>
    <row r="111" spans="1:4">
      <c r="A111" s="3" t="e">
        <f>CUBEMEMBER("xlextdat9 Adventure Works DW Adventure Works","[Product].[Product Categories].[Product Name].&amp;[337]")</f>
        <v>#N/A</v>
      </c>
      <c r="B111" s="1"/>
      <c r="C111" s="1" t="e">
        <f>CUBEMEMBERPROPERTY("xlextdat9 Adventure Works DW Adventure Works","[Product].[Product Categories].[Product Name].&amp;[337]","Color")</f>
        <v>#N/A</v>
      </c>
      <c r="D111" t="e">
        <f t="shared" si="1"/>
        <v>#N/A</v>
      </c>
    </row>
    <row r="112" spans="1:4">
      <c r="A112" s="3" t="e">
        <f>CUBEMEMBER("xlextdat9 Adventure Works DW Adventure Works","[Product].[Product Categories].[Product Name].&amp;[338]")</f>
        <v>#N/A</v>
      </c>
      <c r="B112" s="1"/>
      <c r="C112" s="1" t="e">
        <f>CUBEMEMBERPROPERTY("xlextdat9 Adventure Works DW Adventure Works","[Product].[Product Categories].[Product Name].&amp;[338]","Color")</f>
        <v>#N/A</v>
      </c>
      <c r="D112" t="e">
        <f t="shared" si="1"/>
        <v>#N/A</v>
      </c>
    </row>
    <row r="113" spans="1:4">
      <c r="A113" s="3" t="e">
        <f>CUBEMEMBER("xlextdat9 Adventure Works DW Adventure Works","[Product].[Product Categories].[Product Name].&amp;[339]")</f>
        <v>#N/A</v>
      </c>
      <c r="B113" s="1"/>
      <c r="C113" s="1" t="e">
        <f>CUBEMEMBERPROPERTY("xlextdat9 Adventure Works DW Adventure Works","[Product].[Product Categories].[Product Name].&amp;[339]","Color")</f>
        <v>#N/A</v>
      </c>
      <c r="D113" t="e">
        <f t="shared" si="1"/>
        <v>#N/A</v>
      </c>
    </row>
    <row r="114" spans="1:4">
      <c r="A114" s="3" t="e">
        <f>CUBEMEMBER("xlextdat9 Adventure Works DW Adventure Works","[Product].[Product Categories].[Product Name].&amp;[340]")</f>
        <v>#N/A</v>
      </c>
      <c r="B114" s="1"/>
      <c r="C114" s="1" t="e">
        <f>CUBEMEMBERPROPERTY("xlextdat9 Adventure Works DW Adventure Works","[Product].[Product Categories].[Product Name].&amp;[340]","Color")</f>
        <v>#N/A</v>
      </c>
      <c r="D114" t="e">
        <f t="shared" si="1"/>
        <v>#N/A</v>
      </c>
    </row>
    <row r="115" spans="1:4">
      <c r="A115" s="3" t="e">
        <f>CUBEMEMBER("xlextdat9 Adventure Works DW Adventure Works","[Product].[Product Categories].[Product Name].&amp;[341]")</f>
        <v>#N/A</v>
      </c>
      <c r="B115" s="1"/>
      <c r="C115" s="1" t="e">
        <f>CUBEMEMBERPROPERTY("xlextdat9 Adventure Works DW Adventure Works","[Product].[Product Categories].[Product Name].&amp;[341]","Color")</f>
        <v>#N/A</v>
      </c>
      <c r="D115" t="e">
        <f t="shared" si="1"/>
        <v>#N/A</v>
      </c>
    </row>
    <row r="116" spans="1:4">
      <c r="A116" s="3" t="e">
        <f>CUBEMEMBER("xlextdat9 Adventure Works DW Adventure Works","[Product].[Product Categories].[Product Name].&amp;[342]")</f>
        <v>#N/A</v>
      </c>
      <c r="B116" s="1"/>
      <c r="C116" s="1" t="e">
        <f>CUBEMEMBERPROPERTY("xlextdat9 Adventure Works DW Adventure Works","[Product].[Product Categories].[Product Name].&amp;[342]","Color")</f>
        <v>#N/A</v>
      </c>
      <c r="D116" t="e">
        <f t="shared" si="1"/>
        <v>#N/A</v>
      </c>
    </row>
    <row r="117" spans="1:4">
      <c r="A117" s="3" t="e">
        <f>CUBEMEMBER("xlextdat9 Adventure Works DW Adventure Works","[Product].[Product Categories].[Product Name].&amp;[343]")</f>
        <v>#N/A</v>
      </c>
      <c r="B117" s="1"/>
      <c r="C117" s="1" t="e">
        <f>CUBEMEMBERPROPERTY("xlextdat9 Adventure Works DW Adventure Works","[Product].[Product Categories].[Product Name].&amp;[343]","Color")</f>
        <v>#N/A</v>
      </c>
      <c r="D117" t="e">
        <f t="shared" si="1"/>
        <v>#N/A</v>
      </c>
    </row>
    <row r="118" spans="1:4">
      <c r="A118" s="3" t="e">
        <f>CUBEMEMBER("xlextdat9 Adventure Works DW Adventure Works","[Product].[Product Categories].[Product Name].&amp;[368]")</f>
        <v>#N/A</v>
      </c>
      <c r="B118" s="1"/>
      <c r="C118" s="1" t="e">
        <f>CUBEMEMBERPROPERTY("xlextdat9 Adventure Works DW Adventure Works","[Product].[Product Categories].[Product Name].&amp;[368]","Color")</f>
        <v>#N/A</v>
      </c>
      <c r="D118" t="e">
        <f t="shared" si="1"/>
        <v>#N/A</v>
      </c>
    </row>
    <row r="119" spans="1:4">
      <c r="A119" s="3" t="e">
        <f>CUBEMEMBER("xlextdat9 Adventure Works DW Adventure Works","[Product].[Product Categories].[Product Name].&amp;[369]")</f>
        <v>#N/A</v>
      </c>
      <c r="B119" s="1"/>
      <c r="C119" s="1" t="e">
        <f>CUBEMEMBERPROPERTY("xlextdat9 Adventure Works DW Adventure Works","[Product].[Product Categories].[Product Name].&amp;[369]","Color")</f>
        <v>#N/A</v>
      </c>
      <c r="D119" t="e">
        <f t="shared" si="1"/>
        <v>#N/A</v>
      </c>
    </row>
    <row r="120" spans="1:4">
      <c r="A120" s="3" t="e">
        <f>CUBEMEMBER("xlextdat9 Adventure Works DW Adventure Works","[Product].[Product Categories].[Product Name].&amp;[370]")</f>
        <v>#N/A</v>
      </c>
      <c r="B120" s="1"/>
      <c r="C120" s="1" t="e">
        <f>CUBEMEMBERPROPERTY("xlextdat9 Adventure Works DW Adventure Works","[Product].[Product Categories].[Product Name].&amp;[370]","Color")</f>
        <v>#N/A</v>
      </c>
      <c r="D120" t="e">
        <f t="shared" si="1"/>
        <v>#N/A</v>
      </c>
    </row>
    <row r="121" spans="1:4">
      <c r="A121" s="3" t="e">
        <f>CUBEMEMBER("xlextdat9 Adventure Works DW Adventure Works","[Product].[Product Categories].[Product Name].&amp;[371]")</f>
        <v>#N/A</v>
      </c>
      <c r="B121" s="1"/>
      <c r="C121" s="1" t="e">
        <f>CUBEMEMBERPROPERTY("xlextdat9 Adventure Works DW Adventure Works","[Product].[Product Categories].[Product Name].&amp;[371]","Color")</f>
        <v>#N/A</v>
      </c>
      <c r="D121" t="e">
        <f t="shared" si="1"/>
        <v>#N/A</v>
      </c>
    </row>
    <row r="122" spans="1:4">
      <c r="A122" s="3" t="e">
        <f>CUBEMEMBER("xlextdat9 Adventure Works DW Adventure Works","[Product].[Product Categories].[Product Name].&amp;[372]")</f>
        <v>#N/A</v>
      </c>
      <c r="B122" s="1"/>
      <c r="C122" s="1" t="e">
        <f>CUBEMEMBERPROPERTY("xlextdat9 Adventure Works DW Adventure Works","[Product].[Product Categories].[Product Name].&amp;[372]","Color")</f>
        <v>#N/A</v>
      </c>
      <c r="D122" t="e">
        <f t="shared" si="1"/>
        <v>#N/A</v>
      </c>
    </row>
    <row r="123" spans="1:4">
      <c r="A123" s="3" t="e">
        <f>CUBEMEMBER("xlextdat9 Adventure Works DW Adventure Works","[Product].[Product Categories].[Product Name].&amp;[373]")</f>
        <v>#N/A</v>
      </c>
      <c r="B123" s="1"/>
      <c r="C123" s="1" t="e">
        <f>CUBEMEMBERPROPERTY("xlextdat9 Adventure Works DW Adventure Works","[Product].[Product Categories].[Product Name].&amp;[373]","Color")</f>
        <v>#N/A</v>
      </c>
      <c r="D123" t="e">
        <f t="shared" si="1"/>
        <v>#N/A</v>
      </c>
    </row>
    <row r="124" spans="1:4">
      <c r="A124" s="3" t="e">
        <f>CUBEMEMBER("xlextdat9 Adventure Works DW Adventure Works","[Product].[Product Categories].[Product Name].&amp;[374]")</f>
        <v>#N/A</v>
      </c>
      <c r="B124" s="1"/>
      <c r="C124" s="1" t="e">
        <f>CUBEMEMBERPROPERTY("xlextdat9 Adventure Works DW Adventure Works","[Product].[Product Categories].[Product Name].&amp;[374]","Color")</f>
        <v>#N/A</v>
      </c>
      <c r="D124" t="e">
        <f t="shared" si="1"/>
        <v>#N/A</v>
      </c>
    </row>
    <row r="125" spans="1:4">
      <c r="A125" s="3" t="e">
        <f>CUBEMEMBER("xlextdat9 Adventure Works DW Adventure Works","[Product].[Product Categories].[Product Name].&amp;[375]")</f>
        <v>#N/A</v>
      </c>
      <c r="B125" s="1"/>
      <c r="C125" s="1" t="e">
        <f>CUBEMEMBERPROPERTY("xlextdat9 Adventure Works DW Adventure Works","[Product].[Product Categories].[Product Name].&amp;[375]","Color")</f>
        <v>#N/A</v>
      </c>
      <c r="D125" t="e">
        <f t="shared" si="1"/>
        <v>#N/A</v>
      </c>
    </row>
    <row r="126" spans="1:4">
      <c r="A126" s="3" t="e">
        <f>CUBEMEMBER("xlextdat9 Adventure Works DW Adventure Works","[Product].[Product Categories].[Product Name].&amp;[376]")</f>
        <v>#N/A</v>
      </c>
      <c r="B126" s="1"/>
      <c r="C126" s="1" t="e">
        <f>CUBEMEMBERPROPERTY("xlextdat9 Adventure Works DW Adventure Works","[Product].[Product Categories].[Product Name].&amp;[376]","Color")</f>
        <v>#N/A</v>
      </c>
      <c r="D126" t="e">
        <f t="shared" si="1"/>
        <v>#N/A</v>
      </c>
    </row>
    <row r="127" spans="1:4">
      <c r="A127" s="3" t="e">
        <f>CUBEMEMBER("xlextdat9 Adventure Works DW Adventure Works","[Product].[Product Categories].[Product Name].&amp;[377]")</f>
        <v>#N/A</v>
      </c>
      <c r="B127" s="1"/>
      <c r="C127" s="1" t="e">
        <f>CUBEMEMBERPROPERTY("xlextdat9 Adventure Works DW Adventure Works","[Product].[Product Categories].[Product Name].&amp;[377]","Color")</f>
        <v>#N/A</v>
      </c>
      <c r="D127" t="e">
        <f t="shared" si="1"/>
        <v>#N/A</v>
      </c>
    </row>
    <row r="128" spans="1:4">
      <c r="A128" s="3" t="e">
        <f>CUBEMEMBER("xlextdat9 Adventure Works DW Adventure Works","[Product].[Product Categories].[Product Name].&amp;[378]")</f>
        <v>#N/A</v>
      </c>
      <c r="B128" s="1"/>
      <c r="C128" s="1" t="e">
        <f>CUBEMEMBERPROPERTY("xlextdat9 Adventure Works DW Adventure Works","[Product].[Product Categories].[Product Name].&amp;[378]","Color")</f>
        <v>#N/A</v>
      </c>
      <c r="D128" t="e">
        <f t="shared" si="1"/>
        <v>#N/A</v>
      </c>
    </row>
    <row r="129" spans="1:4">
      <c r="A129" s="3" t="e">
        <f>CUBEMEMBER("xlextdat9 Adventure Works DW Adventure Works","[Product].[Product Categories].[Product Name].&amp;[379]")</f>
        <v>#N/A</v>
      </c>
      <c r="B129" s="1"/>
      <c r="C129" s="1" t="e">
        <f>CUBEMEMBERPROPERTY("xlextdat9 Adventure Works DW Adventure Works","[Product].[Product Categories].[Product Name].&amp;[379]","Color")</f>
        <v>#N/A</v>
      </c>
      <c r="D129" t="e">
        <f t="shared" si="1"/>
        <v>#N/A</v>
      </c>
    </row>
    <row r="130" spans="1:4">
      <c r="A130" s="3" t="e">
        <f>CUBEMEMBER("xlextdat9 Adventure Works DW Adventure Works","[Product].[Product Categories].[Product Name].&amp;[380]")</f>
        <v>#N/A</v>
      </c>
      <c r="B130" s="1"/>
      <c r="C130" s="1" t="e">
        <f>CUBEMEMBERPROPERTY("xlextdat9 Adventure Works DW Adventure Works","[Product].[Product Categories].[Product Name].&amp;[380]","Color")</f>
        <v>#N/A</v>
      </c>
      <c r="D130" t="e">
        <f t="shared" ref="D130:D193" si="2">CUBEVALUE("xlextdat9 Adventure Works DW Adventure Works",$A130,D$1)</f>
        <v>#N/A</v>
      </c>
    </row>
    <row r="131" spans="1:4">
      <c r="A131" s="3" t="e">
        <f>CUBEMEMBER("xlextdat9 Adventure Works DW Adventure Works","[Product].[Product Categories].[Product Name].&amp;[381]")</f>
        <v>#N/A</v>
      </c>
      <c r="B131" s="1"/>
      <c r="C131" s="1" t="e">
        <f>CUBEMEMBERPROPERTY("xlextdat9 Adventure Works DW Adventure Works","[Product].[Product Categories].[Product Name].&amp;[381]","Color")</f>
        <v>#N/A</v>
      </c>
      <c r="D131" t="e">
        <f t="shared" si="2"/>
        <v>#N/A</v>
      </c>
    </row>
    <row r="132" spans="1:4">
      <c r="A132" s="3" t="e">
        <f>CUBEMEMBER("xlextdat9 Adventure Works DW Adventure Works","[Product].[Product Categories].[Product Name].&amp;[382]")</f>
        <v>#N/A</v>
      </c>
      <c r="B132" s="1"/>
      <c r="C132" s="1" t="e">
        <f>CUBEMEMBERPROPERTY("xlextdat9 Adventure Works DW Adventure Works","[Product].[Product Categories].[Product Name].&amp;[382]","Color")</f>
        <v>#N/A</v>
      </c>
      <c r="D132" t="e">
        <f t="shared" si="2"/>
        <v>#N/A</v>
      </c>
    </row>
    <row r="133" spans="1:4">
      <c r="A133" s="3" t="e">
        <f>CUBEMEMBER("xlextdat9 Adventure Works DW Adventure Works","[Product].[Product Categories].[Product Name].&amp;[383]")</f>
        <v>#N/A</v>
      </c>
      <c r="B133" s="1"/>
      <c r="C133" s="1" t="e">
        <f>CUBEMEMBERPROPERTY("xlextdat9 Adventure Works DW Adventure Works","[Product].[Product Categories].[Product Name].&amp;[383]","Color")</f>
        <v>#N/A</v>
      </c>
      <c r="D133" t="e">
        <f t="shared" si="2"/>
        <v>#N/A</v>
      </c>
    </row>
    <row r="134" spans="1:4">
      <c r="A134" s="3" t="e">
        <f>CUBEMEMBER("xlextdat9 Adventure Works DW Adventure Works","[Product].[Product Categories].[Product Name].&amp;[384]")</f>
        <v>#N/A</v>
      </c>
      <c r="B134" s="1"/>
      <c r="C134" s="1" t="e">
        <f>CUBEMEMBERPROPERTY("xlextdat9 Adventure Works DW Adventure Works","[Product].[Product Categories].[Product Name].&amp;[384]","Color")</f>
        <v>#N/A</v>
      </c>
      <c r="D134" t="e">
        <f t="shared" si="2"/>
        <v>#N/A</v>
      </c>
    </row>
    <row r="135" spans="1:4">
      <c r="A135" s="3" t="e">
        <f>CUBEMEMBER("xlextdat9 Adventure Works DW Adventure Works","[Product].[Product Categories].[Product Name].&amp;[385]")</f>
        <v>#N/A</v>
      </c>
      <c r="B135" s="1"/>
      <c r="C135" s="1" t="e">
        <f>CUBEMEMBERPROPERTY("xlextdat9 Adventure Works DW Adventure Works","[Product].[Product Categories].[Product Name].&amp;[385]","Color")</f>
        <v>#N/A</v>
      </c>
      <c r="D135" t="e">
        <f t="shared" si="2"/>
        <v>#N/A</v>
      </c>
    </row>
    <row r="136" spans="1:4">
      <c r="A136" s="3" t="e">
        <f>CUBEMEMBER("xlextdat9 Adventure Works DW Adventure Works","[Product].[Product Categories].[Product Name].&amp;[386]")</f>
        <v>#N/A</v>
      </c>
      <c r="B136" s="1"/>
      <c r="C136" s="1" t="e">
        <f>CUBEMEMBERPROPERTY("xlextdat9 Adventure Works DW Adventure Works","[Product].[Product Categories].[Product Name].&amp;[386]","Color")</f>
        <v>#N/A</v>
      </c>
      <c r="D136" t="e">
        <f t="shared" si="2"/>
        <v>#N/A</v>
      </c>
    </row>
    <row r="137" spans="1:4">
      <c r="A137" s="3" t="e">
        <f>CUBEMEMBER("xlextdat9 Adventure Works DW Adventure Works","[Product].[Product Categories].[Product Name].&amp;[387]")</f>
        <v>#N/A</v>
      </c>
      <c r="B137" s="1"/>
      <c r="C137" s="1" t="e">
        <f>CUBEMEMBERPROPERTY("xlextdat9 Adventure Works DW Adventure Works","[Product].[Product Categories].[Product Name].&amp;[387]","Color")</f>
        <v>#N/A</v>
      </c>
      <c r="D137" t="e">
        <f t="shared" si="2"/>
        <v>#N/A</v>
      </c>
    </row>
    <row r="138" spans="1:4">
      <c r="A138" s="3" t="e">
        <f>CUBEMEMBER("xlextdat9 Adventure Works DW Adventure Works","[Product].[Product Categories].[Product Name].&amp;[388]")</f>
        <v>#N/A</v>
      </c>
      <c r="B138" s="1"/>
      <c r="C138" s="1" t="e">
        <f>CUBEMEMBERPROPERTY("xlextdat9 Adventure Works DW Adventure Works","[Product].[Product Categories].[Product Name].&amp;[388]","Color")</f>
        <v>#N/A</v>
      </c>
      <c r="D138" t="e">
        <f t="shared" si="2"/>
        <v>#N/A</v>
      </c>
    </row>
    <row r="139" spans="1:4">
      <c r="A139" s="3" t="e">
        <f>CUBEMEMBER("xlextdat9 Adventure Works DW Adventure Works","[Product].[Product Categories].[Product Name].&amp;[389]")</f>
        <v>#N/A</v>
      </c>
      <c r="B139" s="1"/>
      <c r="C139" s="1" t="e">
        <f>CUBEMEMBERPROPERTY("xlextdat9 Adventure Works DW Adventure Works","[Product].[Product Categories].[Product Name].&amp;[389]","Color")</f>
        <v>#N/A</v>
      </c>
      <c r="D139" t="e">
        <f t="shared" si="2"/>
        <v>#N/A</v>
      </c>
    </row>
    <row r="140" spans="1:4">
      <c r="A140" s="3" t="e">
        <f>CUBEMEMBER("xlextdat9 Adventure Works DW Adventure Works","[Product].[Product Categories].[Product Name].&amp;[390]")</f>
        <v>#N/A</v>
      </c>
      <c r="B140" s="1"/>
      <c r="C140" s="1" t="e">
        <f>CUBEMEMBERPROPERTY("xlextdat9 Adventure Works DW Adventure Works","[Product].[Product Categories].[Product Name].&amp;[390]","Color")</f>
        <v>#N/A</v>
      </c>
      <c r="D140" t="e">
        <f t="shared" si="2"/>
        <v>#N/A</v>
      </c>
    </row>
    <row r="141" spans="1:4">
      <c r="A141" s="3" t="e">
        <f>CUBEMEMBER("xlextdat9 Adventure Works DW Adventure Works","[Product].[Product Categories].[Product Name].&amp;[580]")</f>
        <v>#N/A</v>
      </c>
      <c r="B141" s="1"/>
      <c r="C141" s="1" t="e">
        <f>CUBEMEMBERPROPERTY("xlextdat9 Adventure Works DW Adventure Works","[Product].[Product Categories].[Product Name].&amp;[580]","Color")</f>
        <v>#N/A</v>
      </c>
      <c r="D141" t="e">
        <f t="shared" si="2"/>
        <v>#N/A</v>
      </c>
    </row>
    <row r="142" spans="1:4">
      <c r="A142" s="3" t="e">
        <f>CUBEMEMBER("xlextdat9 Adventure Works DW Adventure Works","[Product].[Product Categories].[Product Name].&amp;[581]")</f>
        <v>#N/A</v>
      </c>
      <c r="B142" s="1"/>
      <c r="C142" s="1" t="e">
        <f>CUBEMEMBERPROPERTY("xlextdat9 Adventure Works DW Adventure Works","[Product].[Product Categories].[Product Name].&amp;[581]","Color")</f>
        <v>#N/A</v>
      </c>
      <c r="D142" t="e">
        <f t="shared" si="2"/>
        <v>#N/A</v>
      </c>
    </row>
    <row r="143" spans="1:4">
      <c r="A143" s="3" t="e">
        <f>CUBEMEMBER("xlextdat9 Adventure Works DW Adventure Works","[Product].[Product Categories].[Product Name].&amp;[582]")</f>
        <v>#N/A</v>
      </c>
      <c r="B143" s="1"/>
      <c r="C143" s="1" t="e">
        <f>CUBEMEMBERPROPERTY("xlextdat9 Adventure Works DW Adventure Works","[Product].[Product Categories].[Product Name].&amp;[582]","Color")</f>
        <v>#N/A</v>
      </c>
      <c r="D143" t="e">
        <f t="shared" si="2"/>
        <v>#N/A</v>
      </c>
    </row>
    <row r="144" spans="1:4">
      <c r="A144" s="3" t="e">
        <f>CUBEMEMBER("xlextdat9 Adventure Works DW Adventure Works","[Product].[Product Categories].[Product Name].&amp;[583]")</f>
        <v>#N/A</v>
      </c>
      <c r="B144" s="1"/>
      <c r="C144" s="1" t="e">
        <f>CUBEMEMBERPROPERTY("xlextdat9 Adventure Works DW Adventure Works","[Product].[Product Categories].[Product Name].&amp;[583]","Color")</f>
        <v>#N/A</v>
      </c>
      <c r="D144" t="e">
        <f t="shared" si="2"/>
        <v>#N/A</v>
      </c>
    </row>
    <row r="145" spans="1:4">
      <c r="A145" s="3" t="e">
        <f>CUBEMEMBER("xlextdat9 Adventure Works DW Adventure Works","[Product].[Product Categories].[Product Name].&amp;[584]")</f>
        <v>#N/A</v>
      </c>
      <c r="B145" s="1"/>
      <c r="C145" s="1" t="e">
        <f>CUBEMEMBERPROPERTY("xlextdat9 Adventure Works DW Adventure Works","[Product].[Product Categories].[Product Name].&amp;[584]","Color")</f>
        <v>#N/A</v>
      </c>
      <c r="D145" t="e">
        <f t="shared" si="2"/>
        <v>#N/A</v>
      </c>
    </row>
    <row r="146" spans="1:4">
      <c r="A146" s="3" t="e">
        <f>CUBEMEMBER("xlextdat9 Adventure Works DW Adventure Works","[Product].[Product Categories].[Product Name].&amp;[604]")</f>
        <v>#N/A</v>
      </c>
      <c r="B146" s="1"/>
      <c r="C146" s="1" t="e">
        <f>CUBEMEMBERPROPERTY("xlextdat9 Adventure Works DW Adventure Works","[Product].[Product Categories].[Product Name].&amp;[604]","Color")</f>
        <v>#N/A</v>
      </c>
      <c r="D146" t="e">
        <f t="shared" si="2"/>
        <v>#N/A</v>
      </c>
    </row>
    <row r="147" spans="1:4">
      <c r="A147" s="3" t="e">
        <f>CUBEMEMBER("xlextdat9 Adventure Works DW Adventure Works","[Product].[Product Categories].[Product Name].&amp;[605]")</f>
        <v>#N/A</v>
      </c>
      <c r="B147" s="1"/>
      <c r="C147" s="1" t="e">
        <f>CUBEMEMBERPROPERTY("xlextdat9 Adventure Works DW Adventure Works","[Product].[Product Categories].[Product Name].&amp;[605]","Color")</f>
        <v>#N/A</v>
      </c>
      <c r="D147" t="e">
        <f t="shared" si="2"/>
        <v>#N/A</v>
      </c>
    </row>
    <row r="148" spans="1:4">
      <c r="A148" s="3" t="e">
        <f>CUBEMEMBER("xlextdat9 Adventure Works DW Adventure Works","[Product].[Product Categories].[Product Name].&amp;[606]")</f>
        <v>#N/A</v>
      </c>
      <c r="B148" s="1"/>
      <c r="C148" s="1" t="e">
        <f>CUBEMEMBERPROPERTY("xlextdat9 Adventure Works DW Adventure Works","[Product].[Product Categories].[Product Name].&amp;[606]","Color")</f>
        <v>#N/A</v>
      </c>
      <c r="D148" t="e">
        <f t="shared" si="2"/>
        <v>#N/A</v>
      </c>
    </row>
    <row r="149" spans="1:4">
      <c r="A149" s="2" t="str" vm="27">
        <f>CUBEMEMBER("xlextdat9 Adventure Works DW Adventure Works","[Product].[Product Categories].[Subcategory].&amp;[3]")</f>
        <v>Touring Bikes</v>
      </c>
      <c r="B149" s="1" t="str" vm="65">
        <f>CUBEMEMBERPROPERTY("xlextdat9 Adventure Works DW Adventure Works","[Product].[Product Categories].[Subcategory].&amp;[3]","Category")</f>
        <v>Bikes</v>
      </c>
      <c r="D149" vm="95">
        <f t="shared" si="2"/>
        <v>14296291.269799992</v>
      </c>
    </row>
    <row r="150" spans="1:4">
      <c r="A150" s="3" t="e">
        <f>CUBEMEMBER("xlextdat9 Adventure Works DW Adventure Works","[Product].[Product Categories].[Product Name].&amp;[560]")</f>
        <v>#N/A</v>
      </c>
      <c r="B150" s="1"/>
      <c r="C150" s="1" t="e">
        <f>CUBEMEMBERPROPERTY("xlextdat9 Adventure Works DW Adventure Works","[Product].[Product Categories].[Product Name].&amp;[560]","Color")</f>
        <v>#N/A</v>
      </c>
      <c r="D150" t="e">
        <f t="shared" si="2"/>
        <v>#N/A</v>
      </c>
    </row>
    <row r="151" spans="1:4">
      <c r="A151" s="3" t="e">
        <f>CUBEMEMBER("xlextdat9 Adventure Works DW Adventure Works","[Product].[Product Categories].[Product Name].&amp;[561]")</f>
        <v>#N/A</v>
      </c>
      <c r="B151" s="1"/>
      <c r="C151" s="1" t="e">
        <f>CUBEMEMBERPROPERTY("xlextdat9 Adventure Works DW Adventure Works","[Product].[Product Categories].[Product Name].&amp;[561]","Color")</f>
        <v>#N/A</v>
      </c>
      <c r="D151" t="e">
        <f t="shared" si="2"/>
        <v>#N/A</v>
      </c>
    </row>
    <row r="152" spans="1:4">
      <c r="A152" s="3" t="e">
        <f>CUBEMEMBER("xlextdat9 Adventure Works DW Adventure Works","[Product].[Product Categories].[Product Name].&amp;[562]")</f>
        <v>#N/A</v>
      </c>
      <c r="B152" s="1"/>
      <c r="C152" s="1" t="e">
        <f>CUBEMEMBERPROPERTY("xlextdat9 Adventure Works DW Adventure Works","[Product].[Product Categories].[Product Name].&amp;[562]","Color")</f>
        <v>#N/A</v>
      </c>
      <c r="D152" t="e">
        <f t="shared" si="2"/>
        <v>#N/A</v>
      </c>
    </row>
    <row r="153" spans="1:4">
      <c r="A153" s="3" t="e">
        <f>CUBEMEMBER("xlextdat9 Adventure Works DW Adventure Works","[Product].[Product Categories].[Product Name].&amp;[563]")</f>
        <v>#N/A</v>
      </c>
      <c r="B153" s="1"/>
      <c r="C153" s="1" t="e">
        <f>CUBEMEMBERPROPERTY("xlextdat9 Adventure Works DW Adventure Works","[Product].[Product Categories].[Product Name].&amp;[563]","Color")</f>
        <v>#N/A</v>
      </c>
      <c r="D153" t="e">
        <f t="shared" si="2"/>
        <v>#N/A</v>
      </c>
    </row>
    <row r="154" spans="1:4">
      <c r="A154" s="3" t="e">
        <f>CUBEMEMBER("xlextdat9 Adventure Works DW Adventure Works","[Product].[Product Categories].[Product Name].&amp;[564]")</f>
        <v>#N/A</v>
      </c>
      <c r="B154" s="1"/>
      <c r="C154" s="1" t="e">
        <f>CUBEMEMBERPROPERTY("xlextdat9 Adventure Works DW Adventure Works","[Product].[Product Categories].[Product Name].&amp;[564]","Color")</f>
        <v>#N/A</v>
      </c>
      <c r="D154" t="e">
        <f t="shared" si="2"/>
        <v>#N/A</v>
      </c>
    </row>
    <row r="155" spans="1:4">
      <c r="A155" s="3" t="e">
        <f>CUBEMEMBER("xlextdat9 Adventure Works DW Adventure Works","[Product].[Product Categories].[Product Name].&amp;[565]")</f>
        <v>#N/A</v>
      </c>
      <c r="B155" s="1"/>
      <c r="C155" s="1" t="e">
        <f>CUBEMEMBERPROPERTY("xlextdat9 Adventure Works DW Adventure Works","[Product].[Product Categories].[Product Name].&amp;[565]","Color")</f>
        <v>#N/A</v>
      </c>
      <c r="D155" t="e">
        <f t="shared" si="2"/>
        <v>#N/A</v>
      </c>
    </row>
    <row r="156" spans="1:4">
      <c r="A156" s="3" t="e">
        <f>CUBEMEMBER("xlextdat9 Adventure Works DW Adventure Works","[Product].[Product Categories].[Product Name].&amp;[566]")</f>
        <v>#N/A</v>
      </c>
      <c r="B156" s="1"/>
      <c r="C156" s="1" t="e">
        <f>CUBEMEMBERPROPERTY("xlextdat9 Adventure Works DW Adventure Works","[Product].[Product Categories].[Product Name].&amp;[566]","Color")</f>
        <v>#N/A</v>
      </c>
      <c r="D156" t="e">
        <f t="shared" si="2"/>
        <v>#N/A</v>
      </c>
    </row>
    <row r="157" spans="1:4">
      <c r="A157" s="3" t="e">
        <f>CUBEMEMBER("xlextdat9 Adventure Works DW Adventure Works","[Product].[Product Categories].[Product Name].&amp;[567]")</f>
        <v>#N/A</v>
      </c>
      <c r="B157" s="1"/>
      <c r="C157" s="1" t="e">
        <f>CUBEMEMBERPROPERTY("xlextdat9 Adventure Works DW Adventure Works","[Product].[Product Categories].[Product Name].&amp;[567]","Color")</f>
        <v>#N/A</v>
      </c>
      <c r="D157" t="e">
        <f t="shared" si="2"/>
        <v>#N/A</v>
      </c>
    </row>
    <row r="158" spans="1:4">
      <c r="A158" s="3" t="e">
        <f>CUBEMEMBER("xlextdat9 Adventure Works DW Adventure Works","[Product].[Product Categories].[Product Name].&amp;[568]")</f>
        <v>#N/A</v>
      </c>
      <c r="B158" s="1"/>
      <c r="C158" s="1" t="e">
        <f>CUBEMEMBERPROPERTY("xlextdat9 Adventure Works DW Adventure Works","[Product].[Product Categories].[Product Name].&amp;[568]","Color")</f>
        <v>#N/A</v>
      </c>
      <c r="D158" t="e">
        <f t="shared" si="2"/>
        <v>#N/A</v>
      </c>
    </row>
    <row r="159" spans="1:4">
      <c r="A159" s="3" t="e">
        <f>CUBEMEMBER("xlextdat9 Adventure Works DW Adventure Works","[Product].[Product Categories].[Product Name].&amp;[569]")</f>
        <v>#N/A</v>
      </c>
      <c r="B159" s="1"/>
      <c r="C159" s="1" t="e">
        <f>CUBEMEMBERPROPERTY("xlextdat9 Adventure Works DW Adventure Works","[Product].[Product Categories].[Product Name].&amp;[569]","Color")</f>
        <v>#N/A</v>
      </c>
      <c r="D159" t="e">
        <f t="shared" si="2"/>
        <v>#N/A</v>
      </c>
    </row>
    <row r="160" spans="1:4">
      <c r="A160" s="3" t="e">
        <f>CUBEMEMBER("xlextdat9 Adventure Works DW Adventure Works","[Product].[Product Categories].[Product Name].&amp;[570]")</f>
        <v>#N/A</v>
      </c>
      <c r="B160" s="1"/>
      <c r="C160" s="1" t="e">
        <f>CUBEMEMBERPROPERTY("xlextdat9 Adventure Works DW Adventure Works","[Product].[Product Categories].[Product Name].&amp;[570]","Color")</f>
        <v>#N/A</v>
      </c>
      <c r="D160" t="e">
        <f t="shared" si="2"/>
        <v>#N/A</v>
      </c>
    </row>
    <row r="161" spans="1:4">
      <c r="A161" s="3" t="e">
        <f>CUBEMEMBER("xlextdat9 Adventure Works DW Adventure Works","[Product].[Product Categories].[Product Name].&amp;[571]")</f>
        <v>#N/A</v>
      </c>
      <c r="B161" s="1"/>
      <c r="C161" s="1" t="e">
        <f>CUBEMEMBERPROPERTY("xlextdat9 Adventure Works DW Adventure Works","[Product].[Product Categories].[Product Name].&amp;[571]","Color")</f>
        <v>#N/A</v>
      </c>
      <c r="D161" t="e">
        <f t="shared" si="2"/>
        <v>#N/A</v>
      </c>
    </row>
    <row r="162" spans="1:4">
      <c r="A162" s="3" t="e">
        <f>CUBEMEMBER("xlextdat9 Adventure Works DW Adventure Works","[Product].[Product Categories].[Product Name].&amp;[572]")</f>
        <v>#N/A</v>
      </c>
      <c r="B162" s="1"/>
      <c r="C162" s="1" t="e">
        <f>CUBEMEMBERPROPERTY("xlextdat9 Adventure Works DW Adventure Works","[Product].[Product Categories].[Product Name].&amp;[572]","Color")</f>
        <v>#N/A</v>
      </c>
      <c r="D162" t="e">
        <f t="shared" si="2"/>
        <v>#N/A</v>
      </c>
    </row>
    <row r="163" spans="1:4">
      <c r="A163" s="3" t="e">
        <f>CUBEMEMBER("xlextdat9 Adventure Works DW Adventure Works","[Product].[Product Categories].[Product Name].&amp;[573]")</f>
        <v>#N/A</v>
      </c>
      <c r="B163" s="1"/>
      <c r="C163" s="1" t="e">
        <f>CUBEMEMBERPROPERTY("xlextdat9 Adventure Works DW Adventure Works","[Product].[Product Categories].[Product Name].&amp;[573]","Color")</f>
        <v>#N/A</v>
      </c>
      <c r="D163" t="e">
        <f t="shared" si="2"/>
        <v>#N/A</v>
      </c>
    </row>
    <row r="164" spans="1:4">
      <c r="A164" s="3" t="e">
        <f>CUBEMEMBER("xlextdat9 Adventure Works DW Adventure Works","[Product].[Product Categories].[Product Name].&amp;[574]")</f>
        <v>#N/A</v>
      </c>
      <c r="B164" s="1"/>
      <c r="C164" s="1" t="e">
        <f>CUBEMEMBERPROPERTY("xlextdat9 Adventure Works DW Adventure Works","[Product].[Product Categories].[Product Name].&amp;[574]","Color")</f>
        <v>#N/A</v>
      </c>
      <c r="D164" t="e">
        <f t="shared" si="2"/>
        <v>#N/A</v>
      </c>
    </row>
    <row r="165" spans="1:4">
      <c r="A165" s="3" t="e">
        <f>CUBEMEMBER("xlextdat9 Adventure Works DW Adventure Works","[Product].[Product Categories].[Product Name].&amp;[575]")</f>
        <v>#N/A</v>
      </c>
      <c r="B165" s="1"/>
      <c r="C165" s="1" t="e">
        <f>CUBEMEMBERPROPERTY("xlextdat9 Adventure Works DW Adventure Works","[Product].[Product Categories].[Product Name].&amp;[575]","Color")</f>
        <v>#N/A</v>
      </c>
      <c r="D165" t="e">
        <f t="shared" si="2"/>
        <v>#N/A</v>
      </c>
    </row>
    <row r="166" spans="1:4">
      <c r="A166" s="3" t="e">
        <f>CUBEMEMBER("xlextdat9 Adventure Works DW Adventure Works","[Product].[Product Categories].[Product Name].&amp;[576]")</f>
        <v>#N/A</v>
      </c>
      <c r="B166" s="1"/>
      <c r="C166" s="1" t="e">
        <f>CUBEMEMBERPROPERTY("xlextdat9 Adventure Works DW Adventure Works","[Product].[Product Categories].[Product Name].&amp;[576]","Color")</f>
        <v>#N/A</v>
      </c>
      <c r="D166" t="e">
        <f t="shared" si="2"/>
        <v>#N/A</v>
      </c>
    </row>
    <row r="167" spans="1:4">
      <c r="A167" s="3" t="e">
        <f>CUBEMEMBER("xlextdat9 Adventure Works DW Adventure Works","[Product].[Product Categories].[Product Name].&amp;[577]")</f>
        <v>#N/A</v>
      </c>
      <c r="B167" s="1"/>
      <c r="C167" s="1" t="e">
        <f>CUBEMEMBERPROPERTY("xlextdat9 Adventure Works DW Adventure Works","[Product].[Product Categories].[Product Name].&amp;[577]","Color")</f>
        <v>#N/A</v>
      </c>
      <c r="D167" t="e">
        <f t="shared" si="2"/>
        <v>#N/A</v>
      </c>
    </row>
    <row r="168" spans="1:4">
      <c r="A168" s="3" t="e">
        <f>CUBEMEMBER("xlextdat9 Adventure Works DW Adventure Works","[Product].[Product Categories].[Product Name].&amp;[578]")</f>
        <v>#N/A</v>
      </c>
      <c r="B168" s="1"/>
      <c r="C168" s="1" t="e">
        <f>CUBEMEMBERPROPERTY("xlextdat9 Adventure Works DW Adventure Works","[Product].[Product Categories].[Product Name].&amp;[578]","Color")</f>
        <v>#N/A</v>
      </c>
      <c r="D168" t="e">
        <f t="shared" si="2"/>
        <v>#N/A</v>
      </c>
    </row>
    <row r="169" spans="1:4">
      <c r="A169" s="3" t="e">
        <f>CUBEMEMBER("xlextdat9 Adventure Works DW Adventure Works","[Product].[Product Categories].[Product Name].&amp;[579]")</f>
        <v>#N/A</v>
      </c>
      <c r="B169" s="1"/>
      <c r="C169" s="1" t="e">
        <f>CUBEMEMBERPROPERTY("xlextdat9 Adventure Works DW Adventure Works","[Product].[Product Categories].[Product Name].&amp;[579]","Color")</f>
        <v>#N/A</v>
      </c>
      <c r="D169" t="e">
        <f t="shared" si="2"/>
        <v>#N/A</v>
      </c>
    </row>
    <row r="170" spans="1:4">
      <c r="A170" s="3" t="e">
        <f>CUBEMEMBER("xlextdat9 Adventure Works DW Adventure Works","[Product].[Product Categories].[Product Name].&amp;[585]")</f>
        <v>#N/A</v>
      </c>
      <c r="B170" s="1"/>
      <c r="C170" s="1" t="e">
        <f>CUBEMEMBERPROPERTY("xlextdat9 Adventure Works DW Adventure Works","[Product].[Product Categories].[Product Name].&amp;[585]","Color")</f>
        <v>#N/A</v>
      </c>
      <c r="D170" t="e">
        <f t="shared" si="2"/>
        <v>#N/A</v>
      </c>
    </row>
    <row r="171" spans="1:4">
      <c r="A171" s="3" t="e">
        <f>CUBEMEMBER("xlextdat9 Adventure Works DW Adventure Works","[Product].[Product Categories].[Product Name].&amp;[586]")</f>
        <v>#N/A</v>
      </c>
      <c r="B171" s="1"/>
      <c r="C171" s="1" t="e">
        <f>CUBEMEMBERPROPERTY("xlextdat9 Adventure Works DW Adventure Works","[Product].[Product Categories].[Product Name].&amp;[586]","Color")</f>
        <v>#N/A</v>
      </c>
      <c r="D171" t="e">
        <f t="shared" si="2"/>
        <v>#N/A</v>
      </c>
    </row>
    <row r="172" spans="1:4">
      <c r="A172" s="1" t="str" vm="26">
        <f>CUBEMEMBER("xlextdat9 Adventure Works DW Adventure Works","[Product].[Product Categories].[Category].&amp;[3]")</f>
        <v>Clothing</v>
      </c>
      <c r="D172" vm="86">
        <f t="shared" si="2"/>
        <v>2117613.4490999738</v>
      </c>
    </row>
    <row r="173" spans="1:4">
      <c r="A173" s="2" t="str" vm="25">
        <f>CUBEMEMBER("xlextdat9 Adventure Works DW Adventure Works","[Product].[Product Categories].[Subcategory].&amp;[18]")</f>
        <v>Bib-Shorts</v>
      </c>
      <c r="B173" s="1" t="str" vm="64">
        <f>CUBEMEMBERPROPERTY("xlextdat9 Adventure Works DW Adventure Works","[Product].[Product Categories].[Subcategory].&amp;[18]","Category")</f>
        <v>Clothing</v>
      </c>
      <c r="D173" vm="94">
        <f t="shared" si="2"/>
        <v>166739.70860000007</v>
      </c>
    </row>
    <row r="174" spans="1:4">
      <c r="A174" s="3" t="e">
        <f>CUBEMEMBER("xlextdat9 Adventure Works DW Adventure Works","[Product].[Product Categories].[Product Name].&amp;[459]")</f>
        <v>#N/A</v>
      </c>
      <c r="B174" s="1"/>
      <c r="C174" s="1" t="e">
        <f>CUBEMEMBERPROPERTY("xlextdat9 Adventure Works DW Adventure Works","[Product].[Product Categories].[Product Name].&amp;[459]","Color")</f>
        <v>#N/A</v>
      </c>
      <c r="D174" t="e">
        <f t="shared" si="2"/>
        <v>#N/A</v>
      </c>
    </row>
    <row r="175" spans="1:4">
      <c r="A175" s="3" t="e">
        <f>CUBEMEMBER("xlextdat9 Adventure Works DW Adventure Works","[Product].[Product Categories].[Product Name].&amp;[460]")</f>
        <v>#N/A</v>
      </c>
      <c r="B175" s="1"/>
      <c r="C175" s="1" t="e">
        <f>CUBEMEMBERPROPERTY("xlextdat9 Adventure Works DW Adventure Works","[Product].[Product Categories].[Product Name].&amp;[460]","Color")</f>
        <v>#N/A</v>
      </c>
      <c r="D175" t="e">
        <f t="shared" si="2"/>
        <v>#N/A</v>
      </c>
    </row>
    <row r="176" spans="1:4">
      <c r="A176" s="3" t="e">
        <f>CUBEMEMBER("xlextdat9 Adventure Works DW Adventure Works","[Product].[Product Categories].[Product Name].&amp;[461]")</f>
        <v>#N/A</v>
      </c>
      <c r="B176" s="1"/>
      <c r="C176" s="1" t="e">
        <f>CUBEMEMBERPROPERTY("xlextdat9 Adventure Works DW Adventure Works","[Product].[Product Categories].[Product Name].&amp;[461]","Color")</f>
        <v>#N/A</v>
      </c>
      <c r="D176" t="e">
        <f t="shared" si="2"/>
        <v>#N/A</v>
      </c>
    </row>
    <row r="177" spans="1:4">
      <c r="A177" s="2" t="str" vm="24">
        <f>CUBEMEMBER("xlextdat9 Adventure Works DW Adventure Works","[Product].[Product Categories].[Subcategory].&amp;[19]")</f>
        <v>Caps</v>
      </c>
      <c r="B177" s="1" t="str" vm="63">
        <f>CUBEMEMBERPROPERTY("xlextdat9 Adventure Works DW Adventure Works","[Product].[Product Categories].[Subcategory].&amp;[19]","Category")</f>
        <v>Clothing</v>
      </c>
      <c r="D177" vm="93">
        <f t="shared" si="2"/>
        <v>51229.446100000205</v>
      </c>
    </row>
    <row r="178" spans="1:4">
      <c r="A178" s="3" t="e">
        <f>CUBEMEMBER("xlextdat9 Adventure Works DW Adventure Works","[Product].[Product Categories].[Product Name].&amp;[223]")</f>
        <v>#N/A</v>
      </c>
      <c r="B178" s="1"/>
      <c r="C178" s="1" t="e">
        <f>CUBEMEMBERPROPERTY("xlextdat9 Adventure Works DW Adventure Works","[Product].[Product Categories].[Product Name].&amp;[223]","Color")</f>
        <v>#N/A</v>
      </c>
      <c r="D178" t="e">
        <f t="shared" si="2"/>
        <v>#N/A</v>
      </c>
    </row>
    <row r="179" spans="1:4">
      <c r="A179" s="3" t="e">
        <f>CUBEMEMBER("xlextdat9 Adventure Works DW Adventure Works","[Product].[Product Categories].[Product Name].&amp;[224]")</f>
        <v>#N/A</v>
      </c>
      <c r="B179" s="1"/>
      <c r="C179" s="1" t="e">
        <f>CUBEMEMBERPROPERTY("xlextdat9 Adventure Works DW Adventure Works","[Product].[Product Categories].[Product Name].&amp;[224]","Color")</f>
        <v>#N/A</v>
      </c>
      <c r="D179" t="e">
        <f t="shared" si="2"/>
        <v>#N/A</v>
      </c>
    </row>
    <row r="180" spans="1:4">
      <c r="A180" s="3" t="e">
        <f>CUBEMEMBER("xlextdat9 Adventure Works DW Adventure Works","[Product].[Product Categories].[Product Name].&amp;[225]")</f>
        <v>#N/A</v>
      </c>
      <c r="B180" s="1"/>
      <c r="C180" s="1" t="e">
        <f>CUBEMEMBERPROPERTY("xlextdat9 Adventure Works DW Adventure Works","[Product].[Product Categories].[Product Name].&amp;[225]","Color")</f>
        <v>#N/A</v>
      </c>
      <c r="D180" t="e">
        <f t="shared" si="2"/>
        <v>#N/A</v>
      </c>
    </row>
    <row r="181" spans="1:4">
      <c r="A181" s="2" t="str" vm="23">
        <f>CUBEMEMBER("xlextdat9 Adventure Works DW Adventure Works","[Product].[Product Categories].[Subcategory].&amp;[20]")</f>
        <v>Gloves</v>
      </c>
      <c r="B181" s="1" t="str" vm="62">
        <f>CUBEMEMBERPROPERTY("xlextdat9 Adventure Works DW Adventure Works","[Product].[Product Categories].[Subcategory].&amp;[20]","Category")</f>
        <v>Clothing</v>
      </c>
      <c r="D181" vm="92">
        <f t="shared" si="2"/>
        <v>242795.87420000287</v>
      </c>
    </row>
    <row r="182" spans="1:4">
      <c r="A182" s="3" t="e">
        <f>CUBEMEMBER("xlextdat9 Adventure Works DW Adventure Works","[Product].[Product Categories].[Product Name].&amp;[462]")</f>
        <v>#N/A</v>
      </c>
      <c r="B182" s="1"/>
      <c r="C182" s="1" t="e">
        <f>CUBEMEMBERPROPERTY("xlextdat9 Adventure Works DW Adventure Works","[Product].[Product Categories].[Product Name].&amp;[462]","Color")</f>
        <v>#N/A</v>
      </c>
      <c r="D182" t="e">
        <f t="shared" si="2"/>
        <v>#N/A</v>
      </c>
    </row>
    <row r="183" spans="1:4">
      <c r="A183" s="3" t="e">
        <f>CUBEMEMBER("xlextdat9 Adventure Works DW Adventure Works","[Product].[Product Categories].[Product Name].&amp;[463]")</f>
        <v>#N/A</v>
      </c>
      <c r="B183" s="1"/>
      <c r="C183" s="1" t="e">
        <f>CUBEMEMBERPROPERTY("xlextdat9 Adventure Works DW Adventure Works","[Product].[Product Categories].[Product Name].&amp;[463]","Color")</f>
        <v>#N/A</v>
      </c>
      <c r="D183" t="e">
        <f t="shared" si="2"/>
        <v>#N/A</v>
      </c>
    </row>
    <row r="184" spans="1:4">
      <c r="A184" s="3" t="e">
        <f>CUBEMEMBER("xlextdat9 Adventure Works DW Adventure Works","[Product].[Product Categories].[Product Name].&amp;[464]")</f>
        <v>#N/A</v>
      </c>
      <c r="B184" s="1"/>
      <c r="C184" s="1" t="e">
        <f>CUBEMEMBERPROPERTY("xlextdat9 Adventure Works DW Adventure Works","[Product].[Product Categories].[Product Name].&amp;[464]","Color")</f>
        <v>#N/A</v>
      </c>
      <c r="D184" t="e">
        <f t="shared" si="2"/>
        <v>#N/A</v>
      </c>
    </row>
    <row r="185" spans="1:4">
      <c r="A185" s="3" t="e">
        <f>CUBEMEMBER("xlextdat9 Adventure Works DW Adventure Works","[Product].[Product Categories].[Product Name].&amp;[465]")</f>
        <v>#N/A</v>
      </c>
      <c r="B185" s="1"/>
      <c r="C185" s="1" t="e">
        <f>CUBEMEMBERPROPERTY("xlextdat9 Adventure Works DW Adventure Works","[Product].[Product Categories].[Product Name].&amp;[465]","Color")</f>
        <v>#N/A</v>
      </c>
      <c r="D185" t="e">
        <f t="shared" si="2"/>
        <v>#N/A</v>
      </c>
    </row>
    <row r="186" spans="1:4">
      <c r="A186" s="3" t="e">
        <f>CUBEMEMBER("xlextdat9 Adventure Works DW Adventure Works","[Product].[Product Categories].[Product Name].&amp;[466]")</f>
        <v>#N/A</v>
      </c>
      <c r="B186" s="1"/>
      <c r="C186" s="1" t="e">
        <f>CUBEMEMBERPROPERTY("xlextdat9 Adventure Works DW Adventure Works","[Product].[Product Categories].[Product Name].&amp;[466]","Color")</f>
        <v>#N/A</v>
      </c>
      <c r="D186" t="e">
        <f t="shared" si="2"/>
        <v>#N/A</v>
      </c>
    </row>
    <row r="187" spans="1:4">
      <c r="A187" s="3" t="e">
        <f>CUBEMEMBER("xlextdat9 Adventure Works DW Adventure Works","[Product].[Product Categories].[Product Name].&amp;[467]")</f>
        <v>#N/A</v>
      </c>
      <c r="B187" s="1"/>
      <c r="C187" s="1" t="e">
        <f>CUBEMEMBERPROPERTY("xlextdat9 Adventure Works DW Adventure Works","[Product].[Product Categories].[Product Name].&amp;[467]","Color")</f>
        <v>#N/A</v>
      </c>
      <c r="D187" t="e">
        <f t="shared" si="2"/>
        <v>#N/A</v>
      </c>
    </row>
    <row r="188" spans="1:4">
      <c r="A188" s="3" t="e">
        <f>CUBEMEMBER("xlextdat9 Adventure Works DW Adventure Works","[Product].[Product Categories].[Product Name].&amp;[468]")</f>
        <v>#N/A</v>
      </c>
      <c r="B188" s="1"/>
      <c r="C188" s="1" t="e">
        <f>CUBEMEMBERPROPERTY("xlextdat9 Adventure Works DW Adventure Works","[Product].[Product Categories].[Product Name].&amp;[468]","Color")</f>
        <v>#N/A</v>
      </c>
      <c r="D188" t="e">
        <f t="shared" si="2"/>
        <v>#N/A</v>
      </c>
    </row>
    <row r="189" spans="1:4">
      <c r="A189" s="3" t="e">
        <f>CUBEMEMBER("xlextdat9 Adventure Works DW Adventure Works","[Product].[Product Categories].[Product Name].&amp;[469]")</f>
        <v>#N/A</v>
      </c>
      <c r="B189" s="1"/>
      <c r="C189" s="1" t="e">
        <f>CUBEMEMBERPROPERTY("xlextdat9 Adventure Works DW Adventure Works","[Product].[Product Categories].[Product Name].&amp;[469]","Color")</f>
        <v>#N/A</v>
      </c>
      <c r="D189" t="e">
        <f t="shared" si="2"/>
        <v>#N/A</v>
      </c>
    </row>
    <row r="190" spans="1:4">
      <c r="A190" s="3" t="e">
        <f>CUBEMEMBER("xlextdat9 Adventure Works DW Adventure Works","[Product].[Product Categories].[Product Name].&amp;[470]")</f>
        <v>#N/A</v>
      </c>
      <c r="B190" s="1"/>
      <c r="C190" s="1" t="e">
        <f>CUBEMEMBERPROPERTY("xlextdat9 Adventure Works DW Adventure Works","[Product].[Product Categories].[Product Name].&amp;[470]","Color")</f>
        <v>#N/A</v>
      </c>
      <c r="D190" t="e">
        <f t="shared" si="2"/>
        <v>#N/A</v>
      </c>
    </row>
    <row r="191" spans="1:4">
      <c r="A191" s="2" t="str" vm="22">
        <f>CUBEMEMBER("xlextdat9 Adventure Works DW Adventure Works","[Product].[Product Categories].[Subcategory].&amp;[21]")</f>
        <v>Jerseys</v>
      </c>
      <c r="B191" s="1" t="str" vm="61">
        <f>CUBEMEMBERPROPERTY("xlextdat9 Adventure Works DW Adventure Works","[Product].[Product Categories].[Subcategory].&amp;[21]","Category")</f>
        <v>Clothing</v>
      </c>
      <c r="D191" vm="83">
        <f t="shared" si="2"/>
        <v>752259.38839997468</v>
      </c>
    </row>
    <row r="192" spans="1:4">
      <c r="A192" s="3" t="e">
        <f>CUBEMEMBER("xlextdat9 Adventure Works DW Adventure Works","[Product].[Product Categories].[Product Name].&amp;[228]")</f>
        <v>#N/A</v>
      </c>
      <c r="B192" s="1"/>
      <c r="C192" s="1" t="e">
        <f>CUBEMEMBERPROPERTY("xlextdat9 Adventure Works DW Adventure Works","[Product].[Product Categories].[Product Name].&amp;[228]","Color")</f>
        <v>#N/A</v>
      </c>
      <c r="D192" t="e">
        <f t="shared" si="2"/>
        <v>#N/A</v>
      </c>
    </row>
    <row r="193" spans="1:4">
      <c r="A193" s="3" t="e">
        <f>CUBEMEMBER("xlextdat9 Adventure Works DW Adventure Works","[Product].[Product Categories].[Product Name].&amp;[229]")</f>
        <v>#N/A</v>
      </c>
      <c r="B193" s="1"/>
      <c r="C193" s="1" t="e">
        <f>CUBEMEMBERPROPERTY("xlextdat9 Adventure Works DW Adventure Works","[Product].[Product Categories].[Product Name].&amp;[229]","Color")</f>
        <v>#N/A</v>
      </c>
      <c r="D193" t="e">
        <f t="shared" si="2"/>
        <v>#N/A</v>
      </c>
    </row>
    <row r="194" spans="1:4">
      <c r="A194" s="3" t="e">
        <f>CUBEMEMBER("xlextdat9 Adventure Works DW Adventure Works","[Product].[Product Categories].[Product Name].&amp;[230]")</f>
        <v>#N/A</v>
      </c>
      <c r="B194" s="1"/>
      <c r="C194" s="1" t="e">
        <f>CUBEMEMBERPROPERTY("xlextdat9 Adventure Works DW Adventure Works","[Product].[Product Categories].[Product Name].&amp;[230]","Color")</f>
        <v>#N/A</v>
      </c>
      <c r="D194" t="e">
        <f t="shared" ref="D194:D257" si="3">CUBEVALUE("xlextdat9 Adventure Works DW Adventure Works",$A194,D$1)</f>
        <v>#N/A</v>
      </c>
    </row>
    <row r="195" spans="1:4">
      <c r="A195" s="3" t="e">
        <f>CUBEMEMBER("xlextdat9 Adventure Works DW Adventure Works","[Product].[Product Categories].[Product Name].&amp;[231]")</f>
        <v>#N/A</v>
      </c>
      <c r="B195" s="1"/>
      <c r="C195" s="1" t="e">
        <f>CUBEMEMBERPROPERTY("xlextdat9 Adventure Works DW Adventure Works","[Product].[Product Categories].[Product Name].&amp;[231]","Color")</f>
        <v>#N/A</v>
      </c>
      <c r="D195" t="e">
        <f t="shared" si="3"/>
        <v>#N/A</v>
      </c>
    </row>
    <row r="196" spans="1:4">
      <c r="A196" s="3" t="e">
        <f>CUBEMEMBER("xlextdat9 Adventure Works DW Adventure Works","[Product].[Product Categories].[Product Name].&amp;[232]")</f>
        <v>#N/A</v>
      </c>
      <c r="B196" s="1"/>
      <c r="C196" s="1" t="e">
        <f>CUBEMEMBERPROPERTY("xlextdat9 Adventure Works DW Adventure Works","[Product].[Product Categories].[Product Name].&amp;[232]","Color")</f>
        <v>#N/A</v>
      </c>
      <c r="D196" t="e">
        <f t="shared" si="3"/>
        <v>#N/A</v>
      </c>
    </row>
    <row r="197" spans="1:4">
      <c r="A197" s="3" t="e">
        <f>CUBEMEMBER("xlextdat9 Adventure Works DW Adventure Works","[Product].[Product Categories].[Product Name].&amp;[233]")</f>
        <v>#N/A</v>
      </c>
      <c r="B197" s="1"/>
      <c r="C197" s="1" t="e">
        <f>CUBEMEMBERPROPERTY("xlextdat9 Adventure Works DW Adventure Works","[Product].[Product Categories].[Product Name].&amp;[233]","Color")</f>
        <v>#N/A</v>
      </c>
      <c r="D197" t="e">
        <f t="shared" si="3"/>
        <v>#N/A</v>
      </c>
    </row>
    <row r="198" spans="1:4">
      <c r="A198" s="3" t="e">
        <f>CUBEMEMBER("xlextdat9 Adventure Works DW Adventure Works","[Product].[Product Categories].[Product Name].&amp;[234]")</f>
        <v>#N/A</v>
      </c>
      <c r="B198" s="1"/>
      <c r="C198" s="1" t="e">
        <f>CUBEMEMBERPROPERTY("xlextdat9 Adventure Works DW Adventure Works","[Product].[Product Categories].[Product Name].&amp;[234]","Color")</f>
        <v>#N/A</v>
      </c>
      <c r="D198" t="e">
        <f t="shared" si="3"/>
        <v>#N/A</v>
      </c>
    </row>
    <row r="199" spans="1:4">
      <c r="A199" s="3" t="e">
        <f>CUBEMEMBER("xlextdat9 Adventure Works DW Adventure Works","[Product].[Product Categories].[Product Name].&amp;[235]")</f>
        <v>#N/A</v>
      </c>
      <c r="B199" s="1"/>
      <c r="C199" s="1" t="e">
        <f>CUBEMEMBERPROPERTY("xlextdat9 Adventure Works DW Adventure Works","[Product].[Product Categories].[Product Name].&amp;[235]","Color")</f>
        <v>#N/A</v>
      </c>
      <c r="D199" t="e">
        <f t="shared" si="3"/>
        <v>#N/A</v>
      </c>
    </row>
    <row r="200" spans="1:4">
      <c r="A200" s="3" t="e">
        <f>CUBEMEMBER("xlextdat9 Adventure Works DW Adventure Works","[Product].[Product Categories].[Product Name].&amp;[236]")</f>
        <v>#N/A</v>
      </c>
      <c r="B200" s="1"/>
      <c r="C200" s="1" t="e">
        <f>CUBEMEMBERPROPERTY("xlextdat9 Adventure Works DW Adventure Works","[Product].[Product Categories].[Product Name].&amp;[236]","Color")</f>
        <v>#N/A</v>
      </c>
      <c r="D200" t="e">
        <f t="shared" si="3"/>
        <v>#N/A</v>
      </c>
    </row>
    <row r="201" spans="1:4">
      <c r="A201" s="3" t="e">
        <f>CUBEMEMBER("xlextdat9 Adventure Works DW Adventure Works","[Product].[Product Categories].[Product Name].&amp;[237]")</f>
        <v>#N/A</v>
      </c>
      <c r="B201" s="1"/>
      <c r="C201" s="1" t="e">
        <f>CUBEMEMBERPROPERTY("xlextdat9 Adventure Works DW Adventure Works","[Product].[Product Categories].[Product Name].&amp;[237]","Color")</f>
        <v>#N/A</v>
      </c>
      <c r="D201" t="e">
        <f t="shared" si="3"/>
        <v>#N/A</v>
      </c>
    </row>
    <row r="202" spans="1:4">
      <c r="A202" s="3" t="e">
        <f>CUBEMEMBER("xlextdat9 Adventure Works DW Adventure Works","[Product].[Product Categories].[Product Name].&amp;[488]")</f>
        <v>#N/A</v>
      </c>
      <c r="B202" s="1"/>
      <c r="C202" s="1" t="e">
        <f>CUBEMEMBERPROPERTY("xlextdat9 Adventure Works DW Adventure Works","[Product].[Product Categories].[Product Name].&amp;[488]","Color")</f>
        <v>#N/A</v>
      </c>
      <c r="D202" t="e">
        <f t="shared" si="3"/>
        <v>#N/A</v>
      </c>
    </row>
    <row r="203" spans="1:4">
      <c r="A203" s="3" t="e">
        <f>CUBEMEMBER("xlextdat9 Adventure Works DW Adventure Works","[Product].[Product Categories].[Product Name].&amp;[489]")</f>
        <v>#N/A</v>
      </c>
      <c r="B203" s="1"/>
      <c r="C203" s="1" t="e">
        <f>CUBEMEMBERPROPERTY("xlextdat9 Adventure Works DW Adventure Works","[Product].[Product Categories].[Product Name].&amp;[489]","Color")</f>
        <v>#N/A</v>
      </c>
      <c r="D203" t="e">
        <f t="shared" si="3"/>
        <v>#N/A</v>
      </c>
    </row>
    <row r="204" spans="1:4">
      <c r="A204" s="3" t="e">
        <f>CUBEMEMBER("xlextdat9 Adventure Works DW Adventure Works","[Product].[Product Categories].[Product Name].&amp;[490]")</f>
        <v>#N/A</v>
      </c>
      <c r="B204" s="1"/>
      <c r="C204" s="1" t="e">
        <f>CUBEMEMBERPROPERTY("xlextdat9 Adventure Works DW Adventure Works","[Product].[Product Categories].[Product Name].&amp;[490]","Color")</f>
        <v>#N/A</v>
      </c>
      <c r="D204" t="e">
        <f t="shared" si="3"/>
        <v>#N/A</v>
      </c>
    </row>
    <row r="205" spans="1:4">
      <c r="A205" s="3" t="e">
        <f>CUBEMEMBER("xlextdat9 Adventure Works DW Adventure Works","[Product].[Product Categories].[Product Name].&amp;[491]")</f>
        <v>#N/A</v>
      </c>
      <c r="B205" s="1"/>
      <c r="C205" s="1" t="e">
        <f>CUBEMEMBERPROPERTY("xlextdat9 Adventure Works DW Adventure Works","[Product].[Product Categories].[Product Name].&amp;[491]","Color")</f>
        <v>#N/A</v>
      </c>
      <c r="D205" t="e">
        <f t="shared" si="3"/>
        <v>#N/A</v>
      </c>
    </row>
    <row r="206" spans="1:4">
      <c r="A206" s="2" t="str" vm="21">
        <f>CUBEMEMBER("xlextdat9 Adventure Works DW Adventure Works","[Product].[Product Categories].[Subcategory].&amp;[22]")</f>
        <v>Shorts</v>
      </c>
      <c r="B206" s="1" t="str" vm="60">
        <f>CUBEMEMBERPROPERTY("xlextdat9 Adventure Works DW Adventure Works","[Product].[Product Categories].[Subcategory].&amp;[22]","Category")</f>
        <v>Clothing</v>
      </c>
      <c r="D206" vm="115">
        <f t="shared" si="3"/>
        <v>413522.52699999639</v>
      </c>
    </row>
    <row r="207" spans="1:4">
      <c r="A207" s="3" t="e">
        <f>CUBEMEMBER("xlextdat9 Adventure Works DW Adventure Works","[Product].[Product Categories].[Product Name].&amp;[445]")</f>
        <v>#N/A</v>
      </c>
      <c r="B207" s="1"/>
      <c r="C207" s="1" t="e">
        <f>CUBEMEMBERPROPERTY("xlextdat9 Adventure Works DW Adventure Works","[Product].[Product Categories].[Product Name].&amp;[445]","Color")</f>
        <v>#N/A</v>
      </c>
      <c r="D207" t="e">
        <f t="shared" si="3"/>
        <v>#N/A</v>
      </c>
    </row>
    <row r="208" spans="1:4">
      <c r="A208" s="3" t="e">
        <f>CUBEMEMBER("xlextdat9 Adventure Works DW Adventure Works","[Product].[Product Categories].[Product Name].&amp;[453]")</f>
        <v>#N/A</v>
      </c>
      <c r="B208" s="1"/>
      <c r="C208" s="1" t="e">
        <f>CUBEMEMBERPROPERTY("xlextdat9 Adventure Works DW Adventure Works","[Product].[Product Categories].[Product Name].&amp;[453]","Color")</f>
        <v>#N/A</v>
      </c>
      <c r="D208" t="e">
        <f t="shared" si="3"/>
        <v>#N/A</v>
      </c>
    </row>
    <row r="209" spans="1:4">
      <c r="A209" s="3" t="e">
        <f>CUBEMEMBER("xlextdat9 Adventure Works DW Adventure Works","[Product].[Product Categories].[Product Name].&amp;[454]")</f>
        <v>#N/A</v>
      </c>
      <c r="B209" s="1"/>
      <c r="C209" s="1" t="e">
        <f>CUBEMEMBERPROPERTY("xlextdat9 Adventure Works DW Adventure Works","[Product].[Product Categories].[Product Name].&amp;[454]","Color")</f>
        <v>#N/A</v>
      </c>
      <c r="D209" t="e">
        <f t="shared" si="3"/>
        <v>#N/A</v>
      </c>
    </row>
    <row r="210" spans="1:4">
      <c r="A210" s="3" t="e">
        <f>CUBEMEMBER("xlextdat9 Adventure Works DW Adventure Works","[Product].[Product Categories].[Product Name].&amp;[474]")</f>
        <v>#N/A</v>
      </c>
      <c r="B210" s="1"/>
      <c r="C210" s="1" t="e">
        <f>CUBEMEMBERPROPERTY("xlextdat9 Adventure Works DW Adventure Works","[Product].[Product Categories].[Product Name].&amp;[474]","Color")</f>
        <v>#N/A</v>
      </c>
      <c r="D210" t="e">
        <f t="shared" si="3"/>
        <v>#N/A</v>
      </c>
    </row>
    <row r="211" spans="1:4">
      <c r="A211" s="3" t="e">
        <f>CUBEMEMBER("xlextdat9 Adventure Works DW Adventure Works","[Product].[Product Categories].[Product Name].&amp;[475]")</f>
        <v>#N/A</v>
      </c>
      <c r="B211" s="1"/>
      <c r="C211" s="1" t="e">
        <f>CUBEMEMBERPROPERTY("xlextdat9 Adventure Works DW Adventure Works","[Product].[Product Categories].[Product Name].&amp;[475]","Color")</f>
        <v>#N/A</v>
      </c>
      <c r="D211" t="e">
        <f t="shared" si="3"/>
        <v>#N/A</v>
      </c>
    </row>
    <row r="212" spans="1:4">
      <c r="A212" s="3" t="e">
        <f>CUBEMEMBER("xlextdat9 Adventure Works DW Adventure Works","[Product].[Product Categories].[Product Name].&amp;[476]")</f>
        <v>#N/A</v>
      </c>
      <c r="B212" s="1"/>
      <c r="C212" s="1" t="e">
        <f>CUBEMEMBERPROPERTY("xlextdat9 Adventure Works DW Adventure Works","[Product].[Product Categories].[Product Name].&amp;[476]","Color")</f>
        <v>#N/A</v>
      </c>
      <c r="D212" t="e">
        <f t="shared" si="3"/>
        <v>#N/A</v>
      </c>
    </row>
    <row r="213" spans="1:4">
      <c r="A213" s="2" t="str" vm="20">
        <f>CUBEMEMBER("xlextdat9 Adventure Works DW Adventure Works","[Product].[Product Categories].[Subcategory].&amp;[23]")</f>
        <v>Socks</v>
      </c>
      <c r="B213" s="1" t="str" vm="59">
        <f>CUBEMEMBERPROPERTY("xlextdat9 Adventure Works DW Adventure Works","[Product].[Product Categories].[Subcategory].&amp;[23]","Category")</f>
        <v>Clothing</v>
      </c>
      <c r="D213" vm="91">
        <f t="shared" si="3"/>
        <v>29745.128099999871</v>
      </c>
    </row>
    <row r="214" spans="1:4">
      <c r="A214" s="3" t="e">
        <f>CUBEMEMBER("xlextdat9 Adventure Works DW Adventure Works","[Product].[Product Categories].[Product Name].&amp;[218]")</f>
        <v>#N/A</v>
      </c>
      <c r="B214" s="1"/>
      <c r="C214" s="1" t="e">
        <f>CUBEMEMBERPROPERTY("xlextdat9 Adventure Works DW Adventure Works","[Product].[Product Categories].[Product Name].&amp;[218]","Color")</f>
        <v>#N/A</v>
      </c>
      <c r="D214" t="e">
        <f t="shared" si="3"/>
        <v>#N/A</v>
      </c>
    </row>
    <row r="215" spans="1:4">
      <c r="A215" s="3" t="e">
        <f>CUBEMEMBER("xlextdat9 Adventure Works DW Adventure Works","[Product].[Product Categories].[Product Name].&amp;[219]")</f>
        <v>#N/A</v>
      </c>
      <c r="B215" s="1"/>
      <c r="C215" s="1" t="e">
        <f>CUBEMEMBERPROPERTY("xlextdat9 Adventure Works DW Adventure Works","[Product].[Product Categories].[Product Name].&amp;[219]","Color")</f>
        <v>#N/A</v>
      </c>
      <c r="D215" t="e">
        <f t="shared" si="3"/>
        <v>#N/A</v>
      </c>
    </row>
    <row r="216" spans="1:4">
      <c r="A216" s="3" t="e">
        <f>CUBEMEMBER("xlextdat9 Adventure Works DW Adventure Works","[Product].[Product Categories].[Product Name].&amp;[481]")</f>
        <v>#N/A</v>
      </c>
      <c r="B216" s="1"/>
      <c r="C216" s="1" t="e">
        <f>CUBEMEMBERPROPERTY("xlextdat9 Adventure Works DW Adventure Works","[Product].[Product Categories].[Product Name].&amp;[481]","Color")</f>
        <v>#N/A</v>
      </c>
      <c r="D216" t="e">
        <f t="shared" si="3"/>
        <v>#N/A</v>
      </c>
    </row>
    <row r="217" spans="1:4">
      <c r="A217" s="3" t="e">
        <f>CUBEMEMBER("xlextdat9 Adventure Works DW Adventure Works","[Product].[Product Categories].[Product Name].&amp;[482]")</f>
        <v>#N/A</v>
      </c>
      <c r="B217" s="1"/>
      <c r="C217" s="1" t="e">
        <f>CUBEMEMBERPROPERTY("xlextdat9 Adventure Works DW Adventure Works","[Product].[Product Categories].[Product Name].&amp;[482]","Color")</f>
        <v>#N/A</v>
      </c>
      <c r="D217" t="e">
        <f t="shared" si="3"/>
        <v>#N/A</v>
      </c>
    </row>
    <row r="218" spans="1:4">
      <c r="A218" s="2" t="str" vm="19">
        <f>CUBEMEMBER("xlextdat9 Adventure Works DW Adventure Works","[Product].[Product Categories].[Subcategory].&amp;[24]")</f>
        <v>Tights</v>
      </c>
      <c r="B218" s="1" t="str" vm="58">
        <f>CUBEMEMBERPROPERTY("xlextdat9 Adventure Works DW Adventure Works","[Product].[Product Categories].[Subcategory].&amp;[24]","Category")</f>
        <v>Clothing</v>
      </c>
      <c r="D218" vm="114">
        <f t="shared" si="3"/>
        <v>201833.00600000005</v>
      </c>
    </row>
    <row r="219" spans="1:4">
      <c r="A219" s="3" t="e">
        <f>CUBEMEMBER("xlextdat9 Adventure Works DW Adventure Works","[Product].[Product Categories].[Product Name].&amp;[456]")</f>
        <v>#N/A</v>
      </c>
      <c r="B219" s="1"/>
      <c r="C219" s="1" t="e">
        <f>CUBEMEMBERPROPERTY("xlextdat9 Adventure Works DW Adventure Works","[Product].[Product Categories].[Product Name].&amp;[456]","Color")</f>
        <v>#N/A</v>
      </c>
      <c r="D219" t="e">
        <f t="shared" si="3"/>
        <v>#N/A</v>
      </c>
    </row>
    <row r="220" spans="1:4">
      <c r="A220" s="3" t="e">
        <f>CUBEMEMBER("xlextdat9 Adventure Works DW Adventure Works","[Product].[Product Categories].[Product Name].&amp;[457]")</f>
        <v>#N/A</v>
      </c>
      <c r="B220" s="1"/>
      <c r="C220" s="1" t="e">
        <f>CUBEMEMBERPROPERTY("xlextdat9 Adventure Works DW Adventure Works","[Product].[Product Categories].[Product Name].&amp;[457]","Color")</f>
        <v>#N/A</v>
      </c>
      <c r="D220" t="e">
        <f t="shared" si="3"/>
        <v>#N/A</v>
      </c>
    </row>
    <row r="221" spans="1:4">
      <c r="A221" s="3" t="e">
        <f>CUBEMEMBER("xlextdat9 Adventure Works DW Adventure Works","[Product].[Product Categories].[Product Name].&amp;[458]")</f>
        <v>#N/A</v>
      </c>
      <c r="B221" s="1"/>
      <c r="C221" s="1" t="e">
        <f>CUBEMEMBERPROPERTY("xlextdat9 Adventure Works DW Adventure Works","[Product].[Product Categories].[Product Name].&amp;[458]","Color")</f>
        <v>#N/A</v>
      </c>
      <c r="D221" t="e">
        <f t="shared" si="3"/>
        <v>#N/A</v>
      </c>
    </row>
    <row r="222" spans="1:4">
      <c r="A222" s="2" t="str" vm="18">
        <f>CUBEMEMBER("xlextdat9 Adventure Works DW Adventure Works","[Product].[Product Categories].[Subcategory].&amp;[25]")</f>
        <v>Vests</v>
      </c>
      <c r="B222" s="1" t="str" vm="57">
        <f>CUBEMEMBERPROPERTY("xlextdat9 Adventure Works DW Adventure Works","[Product].[Product Categories].[Subcategory].&amp;[25]","Category")</f>
        <v>Clothing</v>
      </c>
      <c r="D222" vm="113">
        <f t="shared" si="3"/>
        <v>259488.37069999991</v>
      </c>
    </row>
    <row r="223" spans="1:4">
      <c r="A223" s="3" t="e">
        <f>CUBEMEMBER("xlextdat9 Adventure Works DW Adventure Works","[Product].[Product Categories].[Product Name].&amp;[471]")</f>
        <v>#N/A</v>
      </c>
      <c r="B223" s="1"/>
      <c r="C223" s="1" t="e">
        <f>CUBEMEMBERPROPERTY("xlextdat9 Adventure Works DW Adventure Works","[Product].[Product Categories].[Product Name].&amp;[471]","Color")</f>
        <v>#N/A</v>
      </c>
      <c r="D223" t="e">
        <f t="shared" si="3"/>
        <v>#N/A</v>
      </c>
    </row>
    <row r="224" spans="1:4">
      <c r="A224" s="3" t="e">
        <f>CUBEMEMBER("xlextdat9 Adventure Works DW Adventure Works","[Product].[Product Categories].[Product Name].&amp;[472]")</f>
        <v>#N/A</v>
      </c>
      <c r="B224" s="1"/>
      <c r="C224" s="1" t="e">
        <f>CUBEMEMBERPROPERTY("xlextdat9 Adventure Works DW Adventure Works","[Product].[Product Categories].[Product Name].&amp;[472]","Color")</f>
        <v>#N/A</v>
      </c>
      <c r="D224" t="e">
        <f t="shared" si="3"/>
        <v>#N/A</v>
      </c>
    </row>
    <row r="225" spans="1:4">
      <c r="A225" s="3" t="e">
        <f>CUBEMEMBER("xlextdat9 Adventure Works DW Adventure Works","[Product].[Product Categories].[Product Name].&amp;[473]")</f>
        <v>#N/A</v>
      </c>
      <c r="B225" s="1"/>
      <c r="C225" s="1" t="e">
        <f>CUBEMEMBERPROPERTY("xlextdat9 Adventure Works DW Adventure Works","[Product].[Product Categories].[Product Name].&amp;[473]","Color")</f>
        <v>#N/A</v>
      </c>
      <c r="D225" t="e">
        <f t="shared" si="3"/>
        <v>#N/A</v>
      </c>
    </row>
    <row r="226" spans="1:4">
      <c r="A226" s="1" t="str" vm="17">
        <f>CUBEMEMBER("xlextdat9 Adventure Works DW Adventure Works","[Product].[Product Categories].[Category].&amp;[2]")</f>
        <v>Components</v>
      </c>
      <c r="D226" vm="112">
        <f t="shared" si="3"/>
        <v>11799076.658400012</v>
      </c>
    </row>
    <row r="227" spans="1:4">
      <c r="A227" s="2" t="str" vm="16">
        <f>CUBEMEMBER("xlextdat9 Adventure Works DW Adventure Works","[Product].[Product Categories].[Subcategory].&amp;[5]")</f>
        <v>Bottom Brackets</v>
      </c>
      <c r="B227" s="1" t="str" vm="56">
        <f>CUBEMEMBERPROPERTY("xlextdat9 Adventure Works DW Adventure Works","[Product].[Product Categories].[Subcategory].&amp;[5]","Category")</f>
        <v>Components</v>
      </c>
      <c r="D227" vm="82">
        <f t="shared" si="3"/>
        <v>51826.374000000025</v>
      </c>
    </row>
    <row r="228" spans="1:4">
      <c r="A228" s="3" t="e">
        <f>CUBEMEMBER("xlextdat9 Adventure Works DW Adventure Works","[Product].[Product Categories].[Product Name].&amp;[601]")</f>
        <v>#N/A</v>
      </c>
      <c r="B228" s="1"/>
      <c r="C228" s="1" t="e">
        <f>CUBEMEMBERPROPERTY("xlextdat9 Adventure Works DW Adventure Works","[Product].[Product Categories].[Product Name].&amp;[601]","Color")</f>
        <v>#N/A</v>
      </c>
      <c r="D228" t="e">
        <f t="shared" si="3"/>
        <v>#N/A</v>
      </c>
    </row>
    <row r="229" spans="1:4">
      <c r="A229" s="3" t="e">
        <f>CUBEMEMBER("xlextdat9 Adventure Works DW Adventure Works","[Product].[Product Categories].[Product Name].&amp;[603]")</f>
        <v>#N/A</v>
      </c>
      <c r="B229" s="1"/>
      <c r="C229" s="1" t="e">
        <f>CUBEMEMBERPROPERTY("xlextdat9 Adventure Works DW Adventure Works","[Product].[Product Categories].[Product Name].&amp;[603]","Color")</f>
        <v>#N/A</v>
      </c>
      <c r="D229" t="e">
        <f t="shared" si="3"/>
        <v>#N/A</v>
      </c>
    </row>
    <row r="230" spans="1:4">
      <c r="A230" s="2" t="str" vm="15">
        <f>CUBEMEMBER("xlextdat9 Adventure Works DW Adventure Works","[Product].[Product Categories].[Subcategory].&amp;[6]")</f>
        <v>Brakes</v>
      </c>
      <c r="B230" s="1" t="str" vm="55">
        <f>CUBEMEMBERPROPERTY("xlextdat9 Adventure Works DW Adventure Works","[Product].[Product Categories].[Subcategory].&amp;[6]","Category")</f>
        <v>Components</v>
      </c>
      <c r="D230" vm="111">
        <f t="shared" si="3"/>
        <v>66018.711000000025</v>
      </c>
    </row>
    <row r="231" spans="1:4">
      <c r="A231" s="3" t="e">
        <f>CUBEMEMBER("xlextdat9 Adventure Works DW Adventure Works","[Product].[Product Categories].[Product Name].&amp;[514]")</f>
        <v>#N/A</v>
      </c>
      <c r="B231" s="1"/>
      <c r="C231" s="1" t="e">
        <f>CUBEMEMBERPROPERTY("xlextdat9 Adventure Works DW Adventure Works","[Product].[Product Categories].[Product Name].&amp;[514]","Color")</f>
        <v>#N/A</v>
      </c>
      <c r="D231" t="e">
        <f t="shared" si="3"/>
        <v>#N/A</v>
      </c>
    </row>
    <row r="232" spans="1:4">
      <c r="A232" s="3" t="e">
        <f>CUBEMEMBER("xlextdat9 Adventure Works DW Adventure Works","[Product].[Product Categories].[Product Name].&amp;[555]")</f>
        <v>#N/A</v>
      </c>
      <c r="B232" s="1"/>
      <c r="C232" s="1" t="e">
        <f>CUBEMEMBERPROPERTY("xlextdat9 Adventure Works DW Adventure Works","[Product].[Product Categories].[Product Name].&amp;[555]","Color")</f>
        <v>#N/A</v>
      </c>
      <c r="D232" t="e">
        <f t="shared" si="3"/>
        <v>#N/A</v>
      </c>
    </row>
    <row r="233" spans="1:4">
      <c r="A233" s="2" t="str" vm="14">
        <f>CUBEMEMBER("xlextdat9 Adventure Works DW Adventure Works","[Product].[Product Categories].[Subcategory].&amp;[7]")</f>
        <v>Chains</v>
      </c>
      <c r="B233" s="1" t="str" vm="54">
        <f>CUBEMEMBERPROPERTY("xlextdat9 Adventure Works DW Adventure Works","[Product].[Product Categories].[Subcategory].&amp;[7]","Category")</f>
        <v>Components</v>
      </c>
      <c r="D233" vm="90">
        <f t="shared" si="3"/>
        <v>9377.7101999999977</v>
      </c>
    </row>
    <row r="234" spans="1:4">
      <c r="A234" s="3" t="e">
        <f>CUBEMEMBER("xlextdat9 Adventure Works DW Adventure Works","[Product].[Product Categories].[Product Name].&amp;[559]")</f>
        <v>#N/A</v>
      </c>
      <c r="B234" s="1"/>
      <c r="C234" s="1" t="e">
        <f>CUBEMEMBERPROPERTY("xlextdat9 Adventure Works DW Adventure Works","[Product].[Product Categories].[Product Name].&amp;[559]","Color")</f>
        <v>#N/A</v>
      </c>
      <c r="D234" t="e">
        <f t="shared" si="3"/>
        <v>#N/A</v>
      </c>
    </row>
    <row r="235" spans="1:4">
      <c r="A235" s="2" t="str" vm="13">
        <f>CUBEMEMBER("xlextdat9 Adventure Works DW Adventure Works","[Product].[Product Categories].[Subcategory].&amp;[8]")</f>
        <v>Cranksets</v>
      </c>
      <c r="B235" s="1" t="str" vm="53">
        <f>CUBEMEMBERPROPERTY("xlextdat9 Adventure Works DW Adventure Works","[Product].[Product Categories].[Subcategory].&amp;[8]","Category")</f>
        <v>Components</v>
      </c>
      <c r="D235" vm="81">
        <f t="shared" si="3"/>
        <v>203942.61820000003</v>
      </c>
    </row>
    <row r="236" spans="1:4">
      <c r="A236" s="3" t="e">
        <f>CUBEMEMBER("xlextdat9 Adventure Works DW Adventure Works","[Product].[Product Categories].[Product Name].&amp;[556]")</f>
        <v>#N/A</v>
      </c>
      <c r="B236" s="1"/>
      <c r="C236" s="1" t="e">
        <f>CUBEMEMBERPROPERTY("xlextdat9 Adventure Works DW Adventure Works","[Product].[Product Categories].[Product Name].&amp;[556]","Color")</f>
        <v>#N/A</v>
      </c>
      <c r="D236" t="e">
        <f t="shared" si="3"/>
        <v>#N/A</v>
      </c>
    </row>
    <row r="237" spans="1:4">
      <c r="A237" s="3" t="e">
        <f>CUBEMEMBER("xlextdat9 Adventure Works DW Adventure Works","[Product].[Product Categories].[Product Name].&amp;[557]")</f>
        <v>#N/A</v>
      </c>
      <c r="B237" s="1"/>
      <c r="C237" s="1" t="e">
        <f>CUBEMEMBERPROPERTY("xlextdat9 Adventure Works DW Adventure Works","[Product].[Product Categories].[Product Name].&amp;[557]","Color")</f>
        <v>#N/A</v>
      </c>
      <c r="D237" t="e">
        <f t="shared" si="3"/>
        <v>#N/A</v>
      </c>
    </row>
    <row r="238" spans="1:4">
      <c r="A238" s="3" t="e">
        <f>CUBEMEMBER("xlextdat9 Adventure Works DW Adventure Works","[Product].[Product Categories].[Product Name].&amp;[558]")</f>
        <v>#N/A</v>
      </c>
      <c r="B238" s="1"/>
      <c r="C238" s="1" t="e">
        <f>CUBEMEMBERPROPERTY("xlextdat9 Adventure Works DW Adventure Works","[Product].[Product Categories].[Product Name].&amp;[558]","Color")</f>
        <v>#N/A</v>
      </c>
      <c r="D238" t="e">
        <f t="shared" si="3"/>
        <v>#N/A</v>
      </c>
    </row>
    <row r="239" spans="1:4">
      <c r="A239" s="2" t="str" vm="12">
        <f>CUBEMEMBER("xlextdat9 Adventure Works DW Adventure Works","[Product].[Product Categories].[Subcategory].&amp;[9]")</f>
        <v>Derailleurs</v>
      </c>
      <c r="B239" s="1" t="str" vm="52">
        <f>CUBEMEMBERPROPERTY("xlextdat9 Adventure Works DW Adventure Works","[Product].[Product Categories].[Subcategory].&amp;[9]","Category")</f>
        <v>Components</v>
      </c>
      <c r="D239" vm="80">
        <f t="shared" si="3"/>
        <v>70209.495800000033</v>
      </c>
    </row>
    <row r="240" spans="1:4">
      <c r="A240" s="3" t="e">
        <f>CUBEMEMBER("xlextdat9 Adventure Works DW Adventure Works","[Product].[Product Categories].[Product Name].&amp;[501]")</f>
        <v>#N/A</v>
      </c>
      <c r="B240" s="1"/>
      <c r="C240" s="1" t="e">
        <f>CUBEMEMBERPROPERTY("xlextdat9 Adventure Works DW Adventure Works","[Product].[Product Categories].[Product Name].&amp;[501]","Color")</f>
        <v>#N/A</v>
      </c>
      <c r="D240" t="e">
        <f t="shared" si="3"/>
        <v>#N/A</v>
      </c>
    </row>
    <row r="241" spans="1:4">
      <c r="A241" s="3" t="e">
        <f>CUBEMEMBER("xlextdat9 Adventure Works DW Adventure Works","[Product].[Product Categories].[Product Name].&amp;[552]")</f>
        <v>#N/A</v>
      </c>
      <c r="B241" s="1"/>
      <c r="C241" s="1" t="e">
        <f>CUBEMEMBERPROPERTY("xlextdat9 Adventure Works DW Adventure Works","[Product].[Product Categories].[Product Name].&amp;[552]","Color")</f>
        <v>#N/A</v>
      </c>
      <c r="D241" t="e">
        <f t="shared" si="3"/>
        <v>#N/A</v>
      </c>
    </row>
    <row r="242" spans="1:4">
      <c r="A242" s="2" t="str" vm="11">
        <f>CUBEMEMBER("xlextdat9 Adventure Works DW Adventure Works","[Product].[Product Categories].[Subcategory].&amp;[10]")</f>
        <v>Forks</v>
      </c>
      <c r="B242" s="1" t="str" vm="51">
        <f>CUBEMEMBERPROPERTY("xlextdat9 Adventure Works DW Adventure Works","[Product].[Product Categories].[Subcategory].&amp;[10]","Category")</f>
        <v>Components</v>
      </c>
      <c r="D242" vm="110">
        <f t="shared" si="3"/>
        <v>77931.689600000012</v>
      </c>
    </row>
    <row r="243" spans="1:4">
      <c r="A243" s="3" t="e">
        <f>CUBEMEMBER("xlextdat9 Adventure Works DW Adventure Works","[Product].[Product Categories].[Product Name].&amp;[391]")</f>
        <v>#N/A</v>
      </c>
      <c r="B243" s="1"/>
      <c r="C243" s="1" t="e">
        <f>CUBEMEMBERPROPERTY("xlextdat9 Adventure Works DW Adventure Works","[Product].[Product Categories].[Product Name].&amp;[391]","Color")</f>
        <v>#N/A</v>
      </c>
      <c r="D243" t="e">
        <f t="shared" si="3"/>
        <v>#N/A</v>
      </c>
    </row>
    <row r="244" spans="1:4">
      <c r="A244" s="3" t="e">
        <f>CUBEMEMBER("xlextdat9 Adventure Works DW Adventure Works","[Product].[Product Categories].[Product Name].&amp;[393]")</f>
        <v>#N/A</v>
      </c>
      <c r="B244" s="1"/>
      <c r="C244" s="1" t="e">
        <f>CUBEMEMBERPROPERTY("xlextdat9 Adventure Works DW Adventure Works","[Product].[Product Categories].[Product Name].&amp;[393]","Color")</f>
        <v>#N/A</v>
      </c>
      <c r="D244" t="e">
        <f t="shared" si="3"/>
        <v>#N/A</v>
      </c>
    </row>
    <row r="245" spans="1:4">
      <c r="A245" s="2" t="str" vm="10">
        <f>CUBEMEMBER("xlextdat9 Adventure Works DW Adventure Works","[Product].[Product Categories].[Subcategory].&amp;[4]")</f>
        <v>Handlebars</v>
      </c>
      <c r="B245" s="1" t="str" vm="50">
        <f>CUBEMEMBERPROPERTY("xlextdat9 Adventure Works DW Adventure Works","[Product].[Product Categories].[Subcategory].&amp;[4]","Category")</f>
        <v>Components</v>
      </c>
      <c r="D245" vm="89">
        <f t="shared" si="3"/>
        <v>170591.32089999988</v>
      </c>
    </row>
    <row r="246" spans="1:4">
      <c r="A246" s="3" t="e">
        <f>CUBEMEMBER("xlextdat9 Adventure Works DW Adventure Works","[Product].[Product Categories].[Product Name].&amp;[397]")</f>
        <v>#N/A</v>
      </c>
      <c r="B246" s="1"/>
      <c r="C246" s="1" t="e">
        <f>CUBEMEMBERPROPERTY("xlextdat9 Adventure Works DW Adventure Works","[Product].[Product Categories].[Product Name].&amp;[397]","Color")</f>
        <v>#N/A</v>
      </c>
      <c r="D246" t="e">
        <f t="shared" si="3"/>
        <v>#N/A</v>
      </c>
    </row>
    <row r="247" spans="1:4">
      <c r="A247" s="3" t="e">
        <f>CUBEMEMBER("xlextdat9 Adventure Works DW Adventure Works","[Product].[Product Categories].[Product Name].&amp;[398]")</f>
        <v>#N/A</v>
      </c>
      <c r="B247" s="1"/>
      <c r="C247" s="1" t="e">
        <f>CUBEMEMBERPROPERTY("xlextdat9 Adventure Works DW Adventure Works","[Product].[Product Categories].[Product Name].&amp;[398]","Color")</f>
        <v>#N/A</v>
      </c>
      <c r="D247" t="e">
        <f t="shared" si="3"/>
        <v>#N/A</v>
      </c>
    </row>
    <row r="248" spans="1:4">
      <c r="A248" s="3" t="e">
        <f>CUBEMEMBER("xlextdat9 Adventure Works DW Adventure Works","[Product].[Product Categories].[Product Name].&amp;[399]")</f>
        <v>#N/A</v>
      </c>
      <c r="B248" s="1"/>
      <c r="C248" s="1" t="e">
        <f>CUBEMEMBERPROPERTY("xlextdat9 Adventure Works DW Adventure Works","[Product].[Product Categories].[Product Name].&amp;[399]","Color")</f>
        <v>#N/A</v>
      </c>
      <c r="D248" t="e">
        <f t="shared" si="3"/>
        <v>#N/A</v>
      </c>
    </row>
    <row r="249" spans="1:4">
      <c r="A249" s="3" t="e">
        <f>CUBEMEMBER("xlextdat9 Adventure Works DW Adventure Works","[Product].[Product Categories].[Product Name].&amp;[400]")</f>
        <v>#N/A</v>
      </c>
      <c r="B249" s="1"/>
      <c r="C249" s="1" t="e">
        <f>CUBEMEMBERPROPERTY("xlextdat9 Adventure Works DW Adventure Works","[Product].[Product Categories].[Product Name].&amp;[400]","Color")</f>
        <v>#N/A</v>
      </c>
      <c r="D249" t="e">
        <f t="shared" si="3"/>
        <v>#N/A</v>
      </c>
    </row>
    <row r="250" spans="1:4">
      <c r="A250" s="3" t="e">
        <f>CUBEMEMBER("xlextdat9 Adventure Works DW Adventure Works","[Product].[Product Categories].[Product Name].&amp;[401]")</f>
        <v>#N/A</v>
      </c>
      <c r="B250" s="1"/>
      <c r="C250" s="1" t="e">
        <f>CUBEMEMBERPROPERTY("xlextdat9 Adventure Works DW Adventure Works","[Product].[Product Categories].[Product Name].&amp;[401]","Color")</f>
        <v>#N/A</v>
      </c>
      <c r="D250" t="e">
        <f t="shared" si="3"/>
        <v>#N/A</v>
      </c>
    </row>
    <row r="251" spans="1:4">
      <c r="A251" s="3" t="e">
        <f>CUBEMEMBER("xlextdat9 Adventure Works DW Adventure Works","[Product].[Product Categories].[Product Name].&amp;[402]")</f>
        <v>#N/A</v>
      </c>
      <c r="B251" s="1"/>
      <c r="C251" s="1" t="e">
        <f>CUBEMEMBERPROPERTY("xlextdat9 Adventure Works DW Adventure Works","[Product].[Product Categories].[Product Name].&amp;[402]","Color")</f>
        <v>#N/A</v>
      </c>
      <c r="D251" t="e">
        <f t="shared" si="3"/>
        <v>#N/A</v>
      </c>
    </row>
    <row r="252" spans="1:4">
      <c r="A252" s="3" t="e">
        <f>CUBEMEMBER("xlextdat9 Adventure Works DW Adventure Works","[Product].[Product Categories].[Product Name].&amp;[403]")</f>
        <v>#N/A</v>
      </c>
      <c r="B252" s="1"/>
      <c r="C252" s="1" t="e">
        <f>CUBEMEMBERPROPERTY("xlextdat9 Adventure Works DW Adventure Works","[Product].[Product Categories].[Product Name].&amp;[403]","Color")</f>
        <v>#N/A</v>
      </c>
      <c r="D252" t="e">
        <f t="shared" si="3"/>
        <v>#N/A</v>
      </c>
    </row>
    <row r="253" spans="1:4">
      <c r="A253" s="3" t="e">
        <f>CUBEMEMBER("xlextdat9 Adventure Works DW Adventure Works","[Product].[Product Categories].[Product Name].&amp;[404]")</f>
        <v>#N/A</v>
      </c>
      <c r="B253" s="1"/>
      <c r="C253" s="1" t="e">
        <f>CUBEMEMBERPROPERTY("xlextdat9 Adventure Works DW Adventure Works","[Product].[Product Categories].[Product Name].&amp;[404]","Color")</f>
        <v>#N/A</v>
      </c>
      <c r="D253" t="e">
        <f t="shared" si="3"/>
        <v>#N/A</v>
      </c>
    </row>
    <row r="254" spans="1:4">
      <c r="A254" s="3" t="e">
        <f>CUBEMEMBER("xlextdat9 Adventure Works DW Adventure Works","[Product].[Product Categories].[Product Name].&amp;[407]")</f>
        <v>#N/A</v>
      </c>
      <c r="B254" s="1"/>
      <c r="C254" s="1" t="e">
        <f>CUBEMEMBERPROPERTY("xlextdat9 Adventure Works DW Adventure Works","[Product].[Product Categories].[Product Name].&amp;[407]","Color")</f>
        <v>#N/A</v>
      </c>
      <c r="D254" t="e">
        <f t="shared" si="3"/>
        <v>#N/A</v>
      </c>
    </row>
    <row r="255" spans="1:4">
      <c r="A255" s="3" t="e">
        <f>CUBEMEMBER("xlextdat9 Adventure Works DW Adventure Works","[Product].[Product Categories].[Product Name].&amp;[408]")</f>
        <v>#N/A</v>
      </c>
      <c r="B255" s="1"/>
      <c r="C255" s="1" t="e">
        <f>CUBEMEMBERPROPERTY("xlextdat9 Adventure Works DW Adventure Works","[Product].[Product Categories].[Product Name].&amp;[408]","Color")</f>
        <v>#N/A</v>
      </c>
      <c r="D255" t="e">
        <f t="shared" si="3"/>
        <v>#N/A</v>
      </c>
    </row>
    <row r="256" spans="1:4">
      <c r="A256" s="3" t="e">
        <f>CUBEMEMBER("xlextdat9 Adventure Works DW Adventure Works","[Product].[Product Categories].[Product Name].&amp;[553]")</f>
        <v>#N/A</v>
      </c>
      <c r="B256" s="1"/>
      <c r="C256" s="1" t="e">
        <f>CUBEMEMBERPROPERTY("xlextdat9 Adventure Works DW Adventure Works","[Product].[Product Categories].[Product Name].&amp;[553]","Color")</f>
        <v>#N/A</v>
      </c>
      <c r="D256" t="e">
        <f t="shared" si="3"/>
        <v>#N/A</v>
      </c>
    </row>
    <row r="257" spans="1:4">
      <c r="A257" s="3" t="e">
        <f>CUBEMEMBER("xlextdat9 Adventure Works DW Adventure Works","[Product].[Product Categories].[Product Name].&amp;[554]")</f>
        <v>#N/A</v>
      </c>
      <c r="B257" s="1"/>
      <c r="C257" s="1" t="e">
        <f>CUBEMEMBERPROPERTY("xlextdat9 Adventure Works DW Adventure Works","[Product].[Product Categories].[Product Name].&amp;[554]","Color")</f>
        <v>#N/A</v>
      </c>
      <c r="D257" t="e">
        <f t="shared" si="3"/>
        <v>#N/A</v>
      </c>
    </row>
    <row r="258" spans="1:4">
      <c r="A258" s="2" t="str" vm="9">
        <f>CUBEMEMBER("xlextdat9 Adventure Works DW Adventure Works","[Product].[Product Categories].[Subcategory].&amp;[11]")</f>
        <v>Headsets</v>
      </c>
      <c r="B258" s="1" t="str" vm="49">
        <f>CUBEMEMBERPROPERTY("xlextdat9 Adventure Works DW Adventure Works","[Product].[Product Categories].[Subcategory].&amp;[11]","Category")</f>
        <v>Components</v>
      </c>
      <c r="D258" vm="109">
        <f t="shared" ref="D258:D321" si="4">CUBEVALUE("xlextdat9 Adventure Works DW Adventure Works",$A258,D$1)</f>
        <v>60942.198399999979</v>
      </c>
    </row>
    <row r="259" spans="1:4">
      <c r="A259" s="3" t="e">
        <f>CUBEMEMBER("xlextdat9 Adventure Works DW Adventure Works","[Product].[Product Categories].[Product Name].&amp;[394]")</f>
        <v>#N/A</v>
      </c>
      <c r="B259" s="1"/>
      <c r="C259" s="1" t="e">
        <f>CUBEMEMBERPROPERTY("xlextdat9 Adventure Works DW Adventure Works","[Product].[Product Categories].[Product Name].&amp;[394]","Color")</f>
        <v>#N/A</v>
      </c>
      <c r="D259" t="e">
        <f t="shared" si="4"/>
        <v>#N/A</v>
      </c>
    </row>
    <row r="260" spans="1:4">
      <c r="A260" s="3" t="e">
        <f>CUBEMEMBER("xlextdat9 Adventure Works DW Adventure Works","[Product].[Product Categories].[Product Name].&amp;[395]")</f>
        <v>#N/A</v>
      </c>
      <c r="B260" s="1"/>
      <c r="C260" s="1" t="e">
        <f>CUBEMEMBERPROPERTY("xlextdat9 Adventure Works DW Adventure Works","[Product].[Product Categories].[Product Name].&amp;[395]","Color")</f>
        <v>#N/A</v>
      </c>
      <c r="D260" t="e">
        <f t="shared" si="4"/>
        <v>#N/A</v>
      </c>
    </row>
    <row r="261" spans="1:4">
      <c r="A261" s="3" t="e">
        <f>CUBEMEMBER("xlextdat9 Adventure Works DW Adventure Works","[Product].[Product Categories].[Product Name].&amp;[396]")</f>
        <v>#N/A</v>
      </c>
      <c r="B261" s="1"/>
      <c r="C261" s="1" t="e">
        <f>CUBEMEMBERPROPERTY("xlextdat9 Adventure Works DW Adventure Works","[Product].[Product Categories].[Product Name].&amp;[396]","Color")</f>
        <v>#N/A</v>
      </c>
      <c r="D261" t="e">
        <f t="shared" si="4"/>
        <v>#N/A</v>
      </c>
    </row>
    <row r="262" spans="1:4">
      <c r="A262" s="2" t="str" vm="8">
        <f>CUBEMEMBER("xlextdat9 Adventure Works DW Adventure Works","[Product].[Product Categories].[Subcategory].&amp;[12]")</f>
        <v>Mountain Frames</v>
      </c>
      <c r="B262" s="1" t="str" vm="48">
        <f>CUBEMEMBERPROPERTY("xlextdat9 Adventure Works DW Adventure Works","[Product].[Product Categories].[Subcategory].&amp;[12]","Category")</f>
        <v>Components</v>
      </c>
      <c r="D262" vm="108">
        <f t="shared" si="4"/>
        <v>4713672.1469000047</v>
      </c>
    </row>
    <row r="263" spans="1:4">
      <c r="A263" s="3" t="e">
        <f>CUBEMEMBER("xlextdat9 Adventure Works DW Adventure Works","[Product].[Product Categories].[Product Name].&amp;[288]")</f>
        <v>#N/A</v>
      </c>
      <c r="B263" s="1"/>
      <c r="C263" s="1" t="e">
        <f>CUBEMEMBERPROPERTY("xlextdat9 Adventure Works DW Adventure Works","[Product].[Product Categories].[Product Name].&amp;[288]","Color")</f>
        <v>#N/A</v>
      </c>
      <c r="D263" t="e">
        <f t="shared" si="4"/>
        <v>#N/A</v>
      </c>
    </row>
    <row r="264" spans="1:4">
      <c r="A264" s="3" t="e">
        <f>CUBEMEMBER("xlextdat9 Adventure Works DW Adventure Works","[Product].[Product Categories].[Product Name].&amp;[289]")</f>
        <v>#N/A</v>
      </c>
      <c r="B264" s="1"/>
      <c r="C264" s="1" t="e">
        <f>CUBEMEMBERPROPERTY("xlextdat9 Adventure Works DW Adventure Works","[Product].[Product Categories].[Product Name].&amp;[289]","Color")</f>
        <v>#N/A</v>
      </c>
      <c r="D264" t="e">
        <f t="shared" si="4"/>
        <v>#N/A</v>
      </c>
    </row>
    <row r="265" spans="1:4">
      <c r="A265" s="3" t="e">
        <f>CUBEMEMBER("xlextdat9 Adventure Works DW Adventure Works","[Product].[Product Categories].[Product Name].&amp;[290]")</f>
        <v>#N/A</v>
      </c>
      <c r="B265" s="1"/>
      <c r="C265" s="1" t="e">
        <f>CUBEMEMBERPROPERTY("xlextdat9 Adventure Works DW Adventure Works","[Product].[Product Categories].[Product Name].&amp;[290]","Color")</f>
        <v>#N/A</v>
      </c>
      <c r="D265" t="e">
        <f t="shared" si="4"/>
        <v>#N/A</v>
      </c>
    </row>
    <row r="266" spans="1:4">
      <c r="A266" s="3" t="e">
        <f>CUBEMEMBER("xlextdat9 Adventure Works DW Adventure Works","[Product].[Product Categories].[Product Name].&amp;[292]")</f>
        <v>#N/A</v>
      </c>
      <c r="B266" s="1"/>
      <c r="C266" s="1" t="e">
        <f>CUBEMEMBERPROPERTY("xlextdat9 Adventure Works DW Adventure Works","[Product].[Product Categories].[Product Name].&amp;[292]","Color")</f>
        <v>#N/A</v>
      </c>
      <c r="D266" t="e">
        <f t="shared" si="4"/>
        <v>#N/A</v>
      </c>
    </row>
    <row r="267" spans="1:4">
      <c r="A267" s="3" t="e">
        <f>CUBEMEMBER("xlextdat9 Adventure Works DW Adventure Works","[Product].[Product Categories].[Product Name].&amp;[293]")</f>
        <v>#N/A</v>
      </c>
      <c r="B267" s="1"/>
      <c r="C267" s="1" t="e">
        <f>CUBEMEMBERPROPERTY("xlextdat9 Adventure Works DW Adventure Works","[Product].[Product Categories].[Product Name].&amp;[293]","Color")</f>
        <v>#N/A</v>
      </c>
      <c r="D267" t="e">
        <f t="shared" si="4"/>
        <v>#N/A</v>
      </c>
    </row>
    <row r="268" spans="1:4">
      <c r="A268" s="3" t="e">
        <f>CUBEMEMBER("xlextdat9 Adventure Works DW Adventure Works","[Product].[Product Categories].[Product Name].&amp;[294]")</f>
        <v>#N/A</v>
      </c>
      <c r="B268" s="1"/>
      <c r="C268" s="1" t="e">
        <f>CUBEMEMBERPROPERTY("xlextdat9 Adventure Works DW Adventure Works","[Product].[Product Categories].[Product Name].&amp;[294]","Color")</f>
        <v>#N/A</v>
      </c>
      <c r="D268" t="e">
        <f t="shared" si="4"/>
        <v>#N/A</v>
      </c>
    </row>
    <row r="269" spans="1:4">
      <c r="A269" s="3" t="e">
        <f>CUBEMEMBER("xlextdat9 Adventure Works DW Adventure Works","[Product].[Product Categories].[Product Name].&amp;[295]")</f>
        <v>#N/A</v>
      </c>
      <c r="B269" s="1"/>
      <c r="C269" s="1" t="e">
        <f>CUBEMEMBERPROPERTY("xlextdat9 Adventure Works DW Adventure Works","[Product].[Product Categories].[Product Name].&amp;[295]","Color")</f>
        <v>#N/A</v>
      </c>
      <c r="D269" t="e">
        <f t="shared" si="4"/>
        <v>#N/A</v>
      </c>
    </row>
    <row r="270" spans="1:4">
      <c r="A270" s="3" t="e">
        <f>CUBEMEMBER("xlextdat9 Adventure Works DW Adventure Works","[Product].[Product Categories].[Product Name].&amp;[296]")</f>
        <v>#N/A</v>
      </c>
      <c r="B270" s="1"/>
      <c r="C270" s="1" t="e">
        <f>CUBEMEMBERPROPERTY("xlextdat9 Adventure Works DW Adventure Works","[Product].[Product Categories].[Product Name].&amp;[296]","Color")</f>
        <v>#N/A</v>
      </c>
      <c r="D270" t="e">
        <f t="shared" si="4"/>
        <v>#N/A</v>
      </c>
    </row>
    <row r="271" spans="1:4">
      <c r="A271" s="3" t="e">
        <f>CUBEMEMBER("xlextdat9 Adventure Works DW Adventure Works","[Product].[Product Categories].[Product Name].&amp;[297]")</f>
        <v>#N/A</v>
      </c>
      <c r="B271" s="1"/>
      <c r="C271" s="1" t="e">
        <f>CUBEMEMBERPROPERTY("xlextdat9 Adventure Works DW Adventure Works","[Product].[Product Categories].[Product Name].&amp;[297]","Color")</f>
        <v>#N/A</v>
      </c>
      <c r="D271" t="e">
        <f t="shared" si="4"/>
        <v>#N/A</v>
      </c>
    </row>
    <row r="272" spans="1:4">
      <c r="A272" s="3" t="e">
        <f>CUBEMEMBER("xlextdat9 Adventure Works DW Adventure Works","[Product].[Product Categories].[Product Name].&amp;[298]")</f>
        <v>#N/A</v>
      </c>
      <c r="B272" s="1"/>
      <c r="C272" s="1" t="e">
        <f>CUBEMEMBERPROPERTY("xlextdat9 Adventure Works DW Adventure Works","[Product].[Product Categories].[Product Name].&amp;[298]","Color")</f>
        <v>#N/A</v>
      </c>
      <c r="D272" t="e">
        <f t="shared" si="4"/>
        <v>#N/A</v>
      </c>
    </row>
    <row r="273" spans="1:4">
      <c r="A273" s="3" t="e">
        <f>CUBEMEMBER("xlextdat9 Adventure Works DW Adventure Works","[Product].[Product Categories].[Product Name].&amp;[299]")</f>
        <v>#N/A</v>
      </c>
      <c r="B273" s="1"/>
      <c r="C273" s="1" t="e">
        <f>CUBEMEMBERPROPERTY("xlextdat9 Adventure Works DW Adventure Works","[Product].[Product Categories].[Product Name].&amp;[299]","Color")</f>
        <v>#N/A</v>
      </c>
      <c r="D273" t="e">
        <f t="shared" si="4"/>
        <v>#N/A</v>
      </c>
    </row>
    <row r="274" spans="1:4">
      <c r="A274" s="3" t="e">
        <f>CUBEMEMBER("xlextdat9 Adventure Works DW Adventure Works","[Product].[Product Categories].[Product Name].&amp;[300]")</f>
        <v>#N/A</v>
      </c>
      <c r="B274" s="1"/>
      <c r="C274" s="1" t="e">
        <f>CUBEMEMBERPROPERTY("xlextdat9 Adventure Works DW Adventure Works","[Product].[Product Categories].[Product Name].&amp;[300]","Color")</f>
        <v>#N/A</v>
      </c>
      <c r="D274" t="e">
        <f t="shared" si="4"/>
        <v>#N/A</v>
      </c>
    </row>
    <row r="275" spans="1:4">
      <c r="A275" s="3" t="e">
        <f>CUBEMEMBER("xlextdat9 Adventure Works DW Adventure Works","[Product].[Product Categories].[Product Name].&amp;[304]")</f>
        <v>#N/A</v>
      </c>
      <c r="B275" s="1"/>
      <c r="C275" s="1" t="e">
        <f>CUBEMEMBERPROPERTY("xlextdat9 Adventure Works DW Adventure Works","[Product].[Product Categories].[Product Name].&amp;[304]","Color")</f>
        <v>#N/A</v>
      </c>
      <c r="D275" t="e">
        <f t="shared" si="4"/>
        <v>#N/A</v>
      </c>
    </row>
    <row r="276" spans="1:4">
      <c r="A276" s="3" t="e">
        <f>CUBEMEMBER("xlextdat9 Adventure Works DW Adventure Works","[Product].[Product Categories].[Product Name].&amp;[305]")</f>
        <v>#N/A</v>
      </c>
      <c r="B276" s="1"/>
      <c r="C276" s="1" t="e">
        <f>CUBEMEMBERPROPERTY("xlextdat9 Adventure Works DW Adventure Works","[Product].[Product Categories].[Product Name].&amp;[305]","Color")</f>
        <v>#N/A</v>
      </c>
      <c r="D276" t="e">
        <f t="shared" si="4"/>
        <v>#N/A</v>
      </c>
    </row>
    <row r="277" spans="1:4">
      <c r="A277" s="3" t="e">
        <f>CUBEMEMBER("xlextdat9 Adventure Works DW Adventure Works","[Product].[Product Categories].[Product Name].&amp;[306]")</f>
        <v>#N/A</v>
      </c>
      <c r="B277" s="1"/>
      <c r="C277" s="1" t="e">
        <f>CUBEMEMBERPROPERTY("xlextdat9 Adventure Works DW Adventure Works","[Product].[Product Categories].[Product Name].&amp;[306]","Color")</f>
        <v>#N/A</v>
      </c>
      <c r="D277" t="e">
        <f t="shared" si="4"/>
        <v>#N/A</v>
      </c>
    </row>
    <row r="278" spans="1:4">
      <c r="A278" s="3" t="e">
        <f>CUBEMEMBER("xlextdat9 Adventure Works DW Adventure Works","[Product].[Product Categories].[Product Name].&amp;[307]")</f>
        <v>#N/A</v>
      </c>
      <c r="B278" s="1"/>
      <c r="C278" s="1" t="e">
        <f>CUBEMEMBERPROPERTY("xlextdat9 Adventure Works DW Adventure Works","[Product].[Product Categories].[Product Name].&amp;[307]","Color")</f>
        <v>#N/A</v>
      </c>
      <c r="D278" t="e">
        <f t="shared" si="4"/>
        <v>#N/A</v>
      </c>
    </row>
    <row r="279" spans="1:4">
      <c r="A279" s="3" t="e">
        <f>CUBEMEMBER("xlextdat9 Adventure Works DW Adventure Works","[Product].[Product Categories].[Product Name].&amp;[308]")</f>
        <v>#N/A</v>
      </c>
      <c r="B279" s="1"/>
      <c r="C279" s="1" t="e">
        <f>CUBEMEMBERPROPERTY("xlextdat9 Adventure Works DW Adventure Works","[Product].[Product Categories].[Product Name].&amp;[308]","Color")</f>
        <v>#N/A</v>
      </c>
      <c r="D279" t="e">
        <f t="shared" si="4"/>
        <v>#N/A</v>
      </c>
    </row>
    <row r="280" spans="1:4">
      <c r="A280" s="3" t="e">
        <f>CUBEMEMBER("xlextdat9 Adventure Works DW Adventure Works","[Product].[Product Categories].[Product Name].&amp;[309]")</f>
        <v>#N/A</v>
      </c>
      <c r="B280" s="1"/>
      <c r="C280" s="1" t="e">
        <f>CUBEMEMBERPROPERTY("xlextdat9 Adventure Works DW Adventure Works","[Product].[Product Categories].[Product Name].&amp;[309]","Color")</f>
        <v>#N/A</v>
      </c>
      <c r="D280" t="e">
        <f t="shared" si="4"/>
        <v>#N/A</v>
      </c>
    </row>
    <row r="281" spans="1:4">
      <c r="A281" s="3" t="e">
        <f>CUBEMEMBER("xlextdat9 Adventure Works DW Adventure Works","[Product].[Product Categories].[Product Name].&amp;[409]")</f>
        <v>#N/A</v>
      </c>
      <c r="B281" s="1"/>
      <c r="C281" s="1" t="e">
        <f>CUBEMEMBERPROPERTY("xlextdat9 Adventure Works DW Adventure Works","[Product].[Product Categories].[Product Name].&amp;[409]","Color")</f>
        <v>#N/A</v>
      </c>
      <c r="D281" t="e">
        <f t="shared" si="4"/>
        <v>#N/A</v>
      </c>
    </row>
    <row r="282" spans="1:4">
      <c r="A282" s="3" t="e">
        <f>CUBEMEMBER("xlextdat9 Adventure Works DW Adventure Works","[Product].[Product Categories].[Product Name].&amp;[426]")</f>
        <v>#N/A</v>
      </c>
      <c r="B282" s="1"/>
      <c r="C282" s="1" t="e">
        <f>CUBEMEMBERPROPERTY("xlextdat9 Adventure Works DW Adventure Works","[Product].[Product Categories].[Product Name].&amp;[426]","Color")</f>
        <v>#N/A</v>
      </c>
      <c r="D282" t="e">
        <f t="shared" si="4"/>
        <v>#N/A</v>
      </c>
    </row>
    <row r="283" spans="1:4">
      <c r="A283" s="3" t="e">
        <f>CUBEMEMBER("xlextdat9 Adventure Works DW Adventure Works","[Product].[Product Categories].[Product Name].&amp;[427]")</f>
        <v>#N/A</v>
      </c>
      <c r="B283" s="1"/>
      <c r="C283" s="1" t="e">
        <f>CUBEMEMBERPROPERTY("xlextdat9 Adventure Works DW Adventure Works","[Product].[Product Categories].[Product Name].&amp;[427]","Color")</f>
        <v>#N/A</v>
      </c>
      <c r="D283" t="e">
        <f t="shared" si="4"/>
        <v>#N/A</v>
      </c>
    </row>
    <row r="284" spans="1:4">
      <c r="A284" s="3" t="e">
        <f>CUBEMEMBER("xlextdat9 Adventure Works DW Adventure Works","[Product].[Product Categories].[Product Name].&amp;[428]")</f>
        <v>#N/A</v>
      </c>
      <c r="B284" s="1"/>
      <c r="C284" s="1" t="e">
        <f>CUBEMEMBERPROPERTY("xlextdat9 Adventure Works DW Adventure Works","[Product].[Product Categories].[Product Name].&amp;[428]","Color")</f>
        <v>#N/A</v>
      </c>
      <c r="D284" t="e">
        <f t="shared" si="4"/>
        <v>#N/A</v>
      </c>
    </row>
    <row r="285" spans="1:4">
      <c r="A285" s="3" t="e">
        <f>CUBEMEMBER("xlextdat9 Adventure Works DW Adventure Works","[Product].[Product Categories].[Product Name].&amp;[511]")</f>
        <v>#N/A</v>
      </c>
      <c r="B285" s="1"/>
      <c r="C285" s="1" t="e">
        <f>CUBEMEMBERPROPERTY("xlextdat9 Adventure Works DW Adventure Works","[Product].[Product Categories].[Product Name].&amp;[511]","Color")</f>
        <v>#N/A</v>
      </c>
      <c r="D285" t="e">
        <f t="shared" si="4"/>
        <v>#N/A</v>
      </c>
    </row>
    <row r="286" spans="1:4">
      <c r="A286" s="3" t="e">
        <f>CUBEMEMBER("xlextdat9 Adventure Works DW Adventure Works","[Product].[Product Categories].[Product Name].&amp;[512]")</f>
        <v>#N/A</v>
      </c>
      <c r="B286" s="1"/>
      <c r="C286" s="1" t="e">
        <f>CUBEMEMBERPROPERTY("xlextdat9 Adventure Works DW Adventure Works","[Product].[Product Categories].[Product Name].&amp;[512]","Color")</f>
        <v>#N/A</v>
      </c>
      <c r="D286" t="e">
        <f t="shared" si="4"/>
        <v>#N/A</v>
      </c>
    </row>
    <row r="287" spans="1:4">
      <c r="A287" s="3" t="e">
        <f>CUBEMEMBER("xlextdat9 Adventure Works DW Adventure Works","[Product].[Product Categories].[Product Name].&amp;[513]")</f>
        <v>#N/A</v>
      </c>
      <c r="B287" s="1"/>
      <c r="C287" s="1" t="e">
        <f>CUBEMEMBERPROPERTY("xlextdat9 Adventure Works DW Adventure Works","[Product].[Product Categories].[Product Name].&amp;[513]","Color")</f>
        <v>#N/A</v>
      </c>
      <c r="D287" t="e">
        <f t="shared" si="4"/>
        <v>#N/A</v>
      </c>
    </row>
    <row r="288" spans="1:4">
      <c r="A288" s="3" t="e">
        <f>CUBEMEMBER("xlextdat9 Adventure Works DW Adventure Works","[Product].[Product Categories].[Product Name].&amp;[524]")</f>
        <v>#N/A</v>
      </c>
      <c r="B288" s="1"/>
      <c r="C288" s="1" t="e">
        <f>CUBEMEMBERPROPERTY("xlextdat9 Adventure Works DW Adventure Works","[Product].[Product Categories].[Product Name].&amp;[524]","Color")</f>
        <v>#N/A</v>
      </c>
      <c r="D288" t="e">
        <f t="shared" si="4"/>
        <v>#N/A</v>
      </c>
    </row>
    <row r="289" spans="1:4">
      <c r="A289" s="3" t="e">
        <f>CUBEMEMBER("xlextdat9 Adventure Works DW Adventure Works","[Product].[Product Categories].[Product Name].&amp;[525]")</f>
        <v>#N/A</v>
      </c>
      <c r="B289" s="1"/>
      <c r="C289" s="1" t="e">
        <f>CUBEMEMBERPROPERTY("xlextdat9 Adventure Works DW Adventure Works","[Product].[Product Categories].[Product Name].&amp;[525]","Color")</f>
        <v>#N/A</v>
      </c>
      <c r="D289" t="e">
        <f t="shared" si="4"/>
        <v>#N/A</v>
      </c>
    </row>
    <row r="290" spans="1:4">
      <c r="A290" s="3" t="e">
        <f>CUBEMEMBER("xlextdat9 Adventure Works DW Adventure Works","[Product].[Product Categories].[Product Name].&amp;[526]")</f>
        <v>#N/A</v>
      </c>
      <c r="B290" s="1"/>
      <c r="C290" s="1" t="e">
        <f>CUBEMEMBERPROPERTY("xlextdat9 Adventure Works DW Adventure Works","[Product].[Product Categories].[Product Name].&amp;[526]","Color")</f>
        <v>#N/A</v>
      </c>
      <c r="D290" t="e">
        <f t="shared" si="4"/>
        <v>#N/A</v>
      </c>
    </row>
    <row r="291" spans="1:4">
      <c r="A291" s="3" t="e">
        <f>CUBEMEMBER("xlextdat9 Adventure Works DW Adventure Works","[Product].[Product Categories].[Product Name].&amp;[527]")</f>
        <v>#N/A</v>
      </c>
      <c r="B291" s="1"/>
      <c r="C291" s="1" t="e">
        <f>CUBEMEMBERPROPERTY("xlextdat9 Adventure Works DW Adventure Works","[Product].[Product Categories].[Product Name].&amp;[527]","Color")</f>
        <v>#N/A</v>
      </c>
      <c r="D291" t="e">
        <f t="shared" si="4"/>
        <v>#N/A</v>
      </c>
    </row>
    <row r="292" spans="1:4">
      <c r="A292" s="3" t="e">
        <f>CUBEMEMBER("xlextdat9 Adventure Works DW Adventure Works","[Product].[Product Categories].[Product Name].&amp;[531]")</f>
        <v>#N/A</v>
      </c>
      <c r="B292" s="1"/>
      <c r="C292" s="1" t="e">
        <f>CUBEMEMBERPROPERTY("xlextdat9 Adventure Works DW Adventure Works","[Product].[Product Categories].[Product Name].&amp;[531]","Color")</f>
        <v>#N/A</v>
      </c>
      <c r="D292" t="e">
        <f t="shared" si="4"/>
        <v>#N/A</v>
      </c>
    </row>
    <row r="293" spans="1:4">
      <c r="A293" s="3" t="e">
        <f>CUBEMEMBER("xlextdat9 Adventure Works DW Adventure Works","[Product].[Product Categories].[Product Name].&amp;[532]")</f>
        <v>#N/A</v>
      </c>
      <c r="B293" s="1"/>
      <c r="C293" s="1" t="e">
        <f>CUBEMEMBERPROPERTY("xlextdat9 Adventure Works DW Adventure Works","[Product].[Product Categories].[Product Name].&amp;[532]","Color")</f>
        <v>#N/A</v>
      </c>
      <c r="D293" t="e">
        <f t="shared" si="4"/>
        <v>#N/A</v>
      </c>
    </row>
    <row r="294" spans="1:4">
      <c r="A294" s="3" t="e">
        <f>CUBEMEMBER("xlextdat9 Adventure Works DW Adventure Works","[Product].[Product Categories].[Product Name].&amp;[533]")</f>
        <v>#N/A</v>
      </c>
      <c r="B294" s="1"/>
      <c r="C294" s="1" t="e">
        <f>CUBEMEMBERPROPERTY("xlextdat9 Adventure Works DW Adventure Works","[Product].[Product Categories].[Product Name].&amp;[533]","Color")</f>
        <v>#N/A</v>
      </c>
      <c r="D294" t="e">
        <f t="shared" si="4"/>
        <v>#N/A</v>
      </c>
    </row>
    <row r="295" spans="1:4">
      <c r="A295" s="3" t="e">
        <f>CUBEMEMBER("xlextdat9 Adventure Works DW Adventure Works","[Product].[Product Categories].[Product Name].&amp;[534]")</f>
        <v>#N/A</v>
      </c>
      <c r="B295" s="1"/>
      <c r="C295" s="1" t="e">
        <f>CUBEMEMBERPROPERTY("xlextdat9 Adventure Works DW Adventure Works","[Product].[Product Categories].[Product Name].&amp;[534]","Color")</f>
        <v>#N/A</v>
      </c>
      <c r="D295" t="e">
        <f t="shared" si="4"/>
        <v>#N/A</v>
      </c>
    </row>
    <row r="296" spans="1:4">
      <c r="A296" s="3" t="e">
        <f>CUBEMEMBER("xlextdat9 Adventure Works DW Adventure Works","[Product].[Product Categories].[Product Name].&amp;[549]")</f>
        <v>#N/A</v>
      </c>
      <c r="B296" s="1"/>
      <c r="C296" s="1" t="e">
        <f>CUBEMEMBERPROPERTY("xlextdat9 Adventure Works DW Adventure Works","[Product].[Product Categories].[Product Name].&amp;[549]","Color")</f>
        <v>#N/A</v>
      </c>
      <c r="D296" t="e">
        <f t="shared" si="4"/>
        <v>#N/A</v>
      </c>
    </row>
    <row r="297" spans="1:4">
      <c r="A297" s="3" t="e">
        <f>CUBEMEMBER("xlextdat9 Adventure Works DW Adventure Works","[Product].[Product Categories].[Product Name].&amp;[550]")</f>
        <v>#N/A</v>
      </c>
      <c r="B297" s="1"/>
      <c r="C297" s="1" t="e">
        <f>CUBEMEMBERPROPERTY("xlextdat9 Adventure Works DW Adventure Works","[Product].[Product Categories].[Product Name].&amp;[550]","Color")</f>
        <v>#N/A</v>
      </c>
      <c r="D297" t="e">
        <f t="shared" si="4"/>
        <v>#N/A</v>
      </c>
    </row>
    <row r="298" spans="1:4">
      <c r="A298" s="3" t="e">
        <f>CUBEMEMBER("xlextdat9 Adventure Works DW Adventure Works","[Product].[Product Categories].[Product Name].&amp;[551]")</f>
        <v>#N/A</v>
      </c>
      <c r="B298" s="1"/>
      <c r="C298" s="1" t="e">
        <f>CUBEMEMBERPROPERTY("xlextdat9 Adventure Works DW Adventure Works","[Product].[Product Categories].[Product Name].&amp;[551]","Color")</f>
        <v>#N/A</v>
      </c>
      <c r="D298" t="e">
        <f t="shared" si="4"/>
        <v>#N/A</v>
      </c>
    </row>
    <row r="299" spans="1:4">
      <c r="A299" s="2" t="str" vm="7">
        <f>CUBEMEMBER("xlextdat9 Adventure Works DW Adventure Works","[Product].[Product Categories].[Subcategory].&amp;[13]")</f>
        <v>Pedals</v>
      </c>
      <c r="B299" s="1" t="str" vm="47">
        <f>CUBEMEMBERPROPERTY("xlextdat9 Adventure Works DW Adventure Works","[Product].[Product Categories].[Subcategory].&amp;[13]","Category")</f>
        <v>Components</v>
      </c>
      <c r="D299" vm="88">
        <f t="shared" si="4"/>
        <v>147483.90980000008</v>
      </c>
    </row>
    <row r="300" spans="1:4">
      <c r="A300" s="3" t="e">
        <f>CUBEMEMBER("xlextdat9 Adventure Works DW Adventure Works","[Product].[Product Categories].[Product Name].&amp;[542]")</f>
        <v>#N/A</v>
      </c>
      <c r="B300" s="1"/>
      <c r="C300" s="1" t="e">
        <f>CUBEMEMBERPROPERTY("xlextdat9 Adventure Works DW Adventure Works","[Product].[Product Categories].[Product Name].&amp;[542]","Color")</f>
        <v>#N/A</v>
      </c>
      <c r="D300" t="e">
        <f t="shared" si="4"/>
        <v>#N/A</v>
      </c>
    </row>
    <row r="301" spans="1:4">
      <c r="A301" s="3" t="e">
        <f>CUBEMEMBER("xlextdat9 Adventure Works DW Adventure Works","[Product].[Product Categories].[Product Name].&amp;[543]")</f>
        <v>#N/A</v>
      </c>
      <c r="B301" s="1"/>
      <c r="C301" s="1" t="e">
        <f>CUBEMEMBERPROPERTY("xlextdat9 Adventure Works DW Adventure Works","[Product].[Product Categories].[Product Name].&amp;[543]","Color")</f>
        <v>#N/A</v>
      </c>
      <c r="D301" t="e">
        <f t="shared" si="4"/>
        <v>#N/A</v>
      </c>
    </row>
    <row r="302" spans="1:4">
      <c r="A302" s="3" t="e">
        <f>CUBEMEMBER("xlextdat9 Adventure Works DW Adventure Works","[Product].[Product Categories].[Product Name].&amp;[544]")</f>
        <v>#N/A</v>
      </c>
      <c r="B302" s="1"/>
      <c r="C302" s="1" t="e">
        <f>CUBEMEMBERPROPERTY("xlextdat9 Adventure Works DW Adventure Works","[Product].[Product Categories].[Product Name].&amp;[544]","Color")</f>
        <v>#N/A</v>
      </c>
      <c r="D302" t="e">
        <f t="shared" si="4"/>
        <v>#N/A</v>
      </c>
    </row>
    <row r="303" spans="1:4">
      <c r="A303" s="3" t="e">
        <f>CUBEMEMBER("xlextdat9 Adventure Works DW Adventure Works","[Product].[Product Categories].[Product Name].&amp;[545]")</f>
        <v>#N/A</v>
      </c>
      <c r="B303" s="1"/>
      <c r="C303" s="1" t="e">
        <f>CUBEMEMBERPROPERTY("xlextdat9 Adventure Works DW Adventure Works","[Product].[Product Categories].[Product Name].&amp;[545]","Color")</f>
        <v>#N/A</v>
      </c>
      <c r="D303" t="e">
        <f t="shared" si="4"/>
        <v>#N/A</v>
      </c>
    </row>
    <row r="304" spans="1:4">
      <c r="A304" s="3" t="e">
        <f>CUBEMEMBER("xlextdat9 Adventure Works DW Adventure Works","[Product].[Product Categories].[Product Name].&amp;[546]")</f>
        <v>#N/A</v>
      </c>
      <c r="B304" s="1"/>
      <c r="C304" s="1" t="e">
        <f>CUBEMEMBERPROPERTY("xlextdat9 Adventure Works DW Adventure Works","[Product].[Product Categories].[Product Name].&amp;[546]","Color")</f>
        <v>#N/A</v>
      </c>
      <c r="D304" t="e">
        <f t="shared" si="4"/>
        <v>#N/A</v>
      </c>
    </row>
    <row r="305" spans="1:4">
      <c r="A305" s="3" t="e">
        <f>CUBEMEMBER("xlextdat9 Adventure Works DW Adventure Works","[Product].[Product Categories].[Product Name].&amp;[547]")</f>
        <v>#N/A</v>
      </c>
      <c r="B305" s="1"/>
      <c r="C305" s="1" t="e">
        <f>CUBEMEMBERPROPERTY("xlextdat9 Adventure Works DW Adventure Works","[Product].[Product Categories].[Product Name].&amp;[547]","Color")</f>
        <v>#N/A</v>
      </c>
      <c r="D305" t="e">
        <f t="shared" si="4"/>
        <v>#N/A</v>
      </c>
    </row>
    <row r="306" spans="1:4">
      <c r="A306" s="3" t="e">
        <f>CUBEMEMBER("xlextdat9 Adventure Works DW Adventure Works","[Product].[Product Categories].[Product Name].&amp;[548]")</f>
        <v>#N/A</v>
      </c>
      <c r="B306" s="1"/>
      <c r="C306" s="1" t="e">
        <f>CUBEMEMBERPROPERTY("xlextdat9 Adventure Works DW Adventure Works","[Product].[Product Categories].[Product Name].&amp;[548]","Color")</f>
        <v>#N/A</v>
      </c>
      <c r="D306" t="e">
        <f t="shared" si="4"/>
        <v>#N/A</v>
      </c>
    </row>
    <row r="307" spans="1:4">
      <c r="A307" s="2" t="str" vm="6">
        <f>CUBEMEMBER("xlextdat9 Adventure Works DW Adventure Works","[Product].[Product Categories].[Subcategory].&amp;[14]")</f>
        <v>Road Frames</v>
      </c>
      <c r="B307" s="1" t="str" vm="46">
        <f>CUBEMEMBERPROPERTY("xlextdat9 Adventure Works DW Adventure Works","[Product].[Product Categories].[Subcategory].&amp;[14]","Category")</f>
        <v>Components</v>
      </c>
      <c r="D307" vm="87">
        <f t="shared" si="4"/>
        <v>3849853.3438000046</v>
      </c>
    </row>
    <row r="308" spans="1:4">
      <c r="A308" s="3" t="e">
        <f>CUBEMEMBER("xlextdat9 Adventure Works DW Adventure Works","[Product].[Product Categories].[Product Name].&amp;[238]")</f>
        <v>#N/A</v>
      </c>
      <c r="B308" s="1"/>
      <c r="C308" s="1" t="e">
        <f>CUBEMEMBERPROPERTY("xlextdat9 Adventure Works DW Adventure Works","[Product].[Product Categories].[Product Name].&amp;[238]","Color")</f>
        <v>#N/A</v>
      </c>
      <c r="D308" t="e">
        <f t="shared" si="4"/>
        <v>#N/A</v>
      </c>
    </row>
    <row r="309" spans="1:4">
      <c r="A309" s="3" t="e">
        <f>CUBEMEMBER("xlextdat9 Adventure Works DW Adventure Works","[Product].[Product Categories].[Product Name].&amp;[239]")</f>
        <v>#N/A</v>
      </c>
      <c r="B309" s="1"/>
      <c r="C309" s="1" t="e">
        <f>CUBEMEMBERPROPERTY("xlextdat9 Adventure Works DW Adventure Works","[Product].[Product Categories].[Product Name].&amp;[239]","Color")</f>
        <v>#N/A</v>
      </c>
      <c r="D309" t="e">
        <f t="shared" si="4"/>
        <v>#N/A</v>
      </c>
    </row>
    <row r="310" spans="1:4">
      <c r="A310" s="3" t="e">
        <f>CUBEMEMBER("xlextdat9 Adventure Works DW Adventure Works","[Product].[Product Categories].[Product Name].&amp;[240]")</f>
        <v>#N/A</v>
      </c>
      <c r="B310" s="1"/>
      <c r="C310" s="1" t="e">
        <f>CUBEMEMBERPROPERTY("xlextdat9 Adventure Works DW Adventure Works","[Product].[Product Categories].[Product Name].&amp;[240]","Color")</f>
        <v>#N/A</v>
      </c>
      <c r="D310" t="e">
        <f t="shared" si="4"/>
        <v>#N/A</v>
      </c>
    </row>
    <row r="311" spans="1:4">
      <c r="A311" s="3" t="e">
        <f>CUBEMEMBER("xlextdat9 Adventure Works DW Adventure Works","[Product].[Product Categories].[Product Name].&amp;[241]")</f>
        <v>#N/A</v>
      </c>
      <c r="B311" s="1"/>
      <c r="C311" s="1" t="e">
        <f>CUBEMEMBERPROPERTY("xlextdat9 Adventure Works DW Adventure Works","[Product].[Product Categories].[Product Name].&amp;[241]","Color")</f>
        <v>#N/A</v>
      </c>
      <c r="D311" t="e">
        <f t="shared" si="4"/>
        <v>#N/A</v>
      </c>
    </row>
    <row r="312" spans="1:4">
      <c r="A312" s="3" t="e">
        <f>CUBEMEMBER("xlextdat9 Adventure Works DW Adventure Works","[Product].[Product Categories].[Product Name].&amp;[242]")</f>
        <v>#N/A</v>
      </c>
      <c r="B312" s="1"/>
      <c r="C312" s="1" t="e">
        <f>CUBEMEMBERPROPERTY("xlextdat9 Adventure Works DW Adventure Works","[Product].[Product Categories].[Product Name].&amp;[242]","Color")</f>
        <v>#N/A</v>
      </c>
      <c r="D312" t="e">
        <f t="shared" si="4"/>
        <v>#N/A</v>
      </c>
    </row>
    <row r="313" spans="1:4">
      <c r="A313" s="3" t="e">
        <f>CUBEMEMBER("xlextdat9 Adventure Works DW Adventure Works","[Product].[Product Categories].[Product Name].&amp;[243]")</f>
        <v>#N/A</v>
      </c>
      <c r="B313" s="1"/>
      <c r="C313" s="1" t="e">
        <f>CUBEMEMBERPROPERTY("xlextdat9 Adventure Works DW Adventure Works","[Product].[Product Categories].[Product Name].&amp;[243]","Color")</f>
        <v>#N/A</v>
      </c>
      <c r="D313" t="e">
        <f t="shared" si="4"/>
        <v>#N/A</v>
      </c>
    </row>
    <row r="314" spans="1:4">
      <c r="A314" s="3" t="e">
        <f>CUBEMEMBER("xlextdat9 Adventure Works DW Adventure Works","[Product].[Product Categories].[Product Name].&amp;[245]")</f>
        <v>#N/A</v>
      </c>
      <c r="B314" s="1"/>
      <c r="C314" s="1" t="e">
        <f>CUBEMEMBERPROPERTY("xlextdat9 Adventure Works DW Adventure Works","[Product].[Product Categories].[Product Name].&amp;[245]","Color")</f>
        <v>#N/A</v>
      </c>
      <c r="D314" t="e">
        <f t="shared" si="4"/>
        <v>#N/A</v>
      </c>
    </row>
    <row r="315" spans="1:4">
      <c r="A315" s="3" t="e">
        <f>CUBEMEMBER("xlextdat9 Adventure Works DW Adventure Works","[Product].[Product Categories].[Product Name].&amp;[246]")</f>
        <v>#N/A</v>
      </c>
      <c r="B315" s="1"/>
      <c r="C315" s="1" t="e">
        <f>CUBEMEMBERPROPERTY("xlextdat9 Adventure Works DW Adventure Works","[Product].[Product Categories].[Product Name].&amp;[246]","Color")</f>
        <v>#N/A</v>
      </c>
      <c r="D315" t="e">
        <f t="shared" si="4"/>
        <v>#N/A</v>
      </c>
    </row>
    <row r="316" spans="1:4">
      <c r="A316" s="3" t="e">
        <f>CUBEMEMBER("xlextdat9 Adventure Works DW Adventure Works","[Product].[Product Categories].[Product Name].&amp;[253]")</f>
        <v>#N/A</v>
      </c>
      <c r="B316" s="1"/>
      <c r="C316" s="1" t="e">
        <f>CUBEMEMBERPROPERTY("xlextdat9 Adventure Works DW Adventure Works","[Product].[Product Categories].[Product Name].&amp;[253]","Color")</f>
        <v>#N/A</v>
      </c>
      <c r="D316" t="e">
        <f t="shared" si="4"/>
        <v>#N/A</v>
      </c>
    </row>
    <row r="317" spans="1:4">
      <c r="A317" s="3" t="e">
        <f>CUBEMEMBER("xlextdat9 Adventure Works DW Adventure Works","[Product].[Product Categories].[Product Name].&amp;[254]")</f>
        <v>#N/A</v>
      </c>
      <c r="B317" s="1"/>
      <c r="C317" s="1" t="e">
        <f>CUBEMEMBERPROPERTY("xlextdat9 Adventure Works DW Adventure Works","[Product].[Product Categories].[Product Name].&amp;[254]","Color")</f>
        <v>#N/A</v>
      </c>
      <c r="D317" t="e">
        <f t="shared" si="4"/>
        <v>#N/A</v>
      </c>
    </row>
    <row r="318" spans="1:4">
      <c r="A318" s="3" t="e">
        <f>CUBEMEMBER("xlextdat9 Adventure Works DW Adventure Works","[Product].[Product Categories].[Product Name].&amp;[255]")</f>
        <v>#N/A</v>
      </c>
      <c r="B318" s="1"/>
      <c r="C318" s="1" t="e">
        <f>CUBEMEMBERPROPERTY("xlextdat9 Adventure Works DW Adventure Works","[Product].[Product Categories].[Product Name].&amp;[255]","Color")</f>
        <v>#N/A</v>
      </c>
      <c r="D318" t="e">
        <f t="shared" si="4"/>
        <v>#N/A</v>
      </c>
    </row>
    <row r="319" spans="1:4">
      <c r="A319" s="3" t="e">
        <f>CUBEMEMBER("xlextdat9 Adventure Works DW Adventure Works","[Product].[Product Categories].[Product Name].&amp;[256]")</f>
        <v>#N/A</v>
      </c>
      <c r="B319" s="1"/>
      <c r="C319" s="1" t="e">
        <f>CUBEMEMBERPROPERTY("xlextdat9 Adventure Works DW Adventure Works","[Product].[Product Categories].[Product Name].&amp;[256]","Color")</f>
        <v>#N/A</v>
      </c>
      <c r="D319" t="e">
        <f t="shared" si="4"/>
        <v>#N/A</v>
      </c>
    </row>
    <row r="320" spans="1:4">
      <c r="A320" s="3" t="e">
        <f>CUBEMEMBER("xlextdat9 Adventure Works DW Adventure Works","[Product].[Product Categories].[Product Name].&amp;[257]")</f>
        <v>#N/A</v>
      </c>
      <c r="B320" s="1"/>
      <c r="C320" s="1" t="e">
        <f>CUBEMEMBERPROPERTY("xlextdat9 Adventure Works DW Adventure Works","[Product].[Product Categories].[Product Name].&amp;[257]","Color")</f>
        <v>#N/A</v>
      </c>
      <c r="D320" t="e">
        <f t="shared" si="4"/>
        <v>#N/A</v>
      </c>
    </row>
    <row r="321" spans="1:4">
      <c r="A321" s="3" t="e">
        <f>CUBEMEMBER("xlextdat9 Adventure Works DW Adventure Works","[Product].[Product Categories].[Product Name].&amp;[258]")</f>
        <v>#N/A</v>
      </c>
      <c r="B321" s="1"/>
      <c r="C321" s="1" t="e">
        <f>CUBEMEMBERPROPERTY("xlextdat9 Adventure Works DW Adventure Works","[Product].[Product Categories].[Product Name].&amp;[258]","Color")</f>
        <v>#N/A</v>
      </c>
      <c r="D321" t="e">
        <f t="shared" si="4"/>
        <v>#N/A</v>
      </c>
    </row>
    <row r="322" spans="1:4">
      <c r="A322" s="3" t="e">
        <f>CUBEMEMBER("xlextdat9 Adventure Works DW Adventure Works","[Product].[Product Categories].[Product Name].&amp;[262]")</f>
        <v>#N/A</v>
      </c>
      <c r="B322" s="1"/>
      <c r="C322" s="1" t="e">
        <f>CUBEMEMBERPROPERTY("xlextdat9 Adventure Works DW Adventure Works","[Product].[Product Categories].[Product Name].&amp;[262]","Color")</f>
        <v>#N/A</v>
      </c>
      <c r="D322" t="e">
        <f t="shared" ref="D322:D385" si="5">CUBEVALUE("xlextdat9 Adventure Works DW Adventure Works",$A322,D$1)</f>
        <v>#N/A</v>
      </c>
    </row>
    <row r="323" spans="1:4">
      <c r="A323" s="3" t="e">
        <f>CUBEMEMBER("xlextdat9 Adventure Works DW Adventure Works","[Product].[Product Categories].[Product Name].&amp;[263]")</f>
        <v>#N/A</v>
      </c>
      <c r="B323" s="1"/>
      <c r="C323" s="1" t="e">
        <f>CUBEMEMBERPROPERTY("xlextdat9 Adventure Works DW Adventure Works","[Product].[Product Categories].[Product Name].&amp;[263]","Color")</f>
        <v>#N/A</v>
      </c>
      <c r="D323" t="e">
        <f t="shared" si="5"/>
        <v>#N/A</v>
      </c>
    </row>
    <row r="324" spans="1:4">
      <c r="A324" s="3" t="e">
        <f>CUBEMEMBER("xlextdat9 Adventure Works DW Adventure Works","[Product].[Product Categories].[Product Name].&amp;[264]")</f>
        <v>#N/A</v>
      </c>
      <c r="B324" s="1"/>
      <c r="C324" s="1" t="e">
        <f>CUBEMEMBERPROPERTY("xlextdat9 Adventure Works DW Adventure Works","[Product].[Product Categories].[Product Name].&amp;[264]","Color")</f>
        <v>#N/A</v>
      </c>
      <c r="D324" t="e">
        <f t="shared" si="5"/>
        <v>#N/A</v>
      </c>
    </row>
    <row r="325" spans="1:4">
      <c r="A325" s="3" t="e">
        <f>CUBEMEMBER("xlextdat9 Adventure Works DW Adventure Works","[Product].[Product Categories].[Product Name].&amp;[265]")</f>
        <v>#N/A</v>
      </c>
      <c r="B325" s="1"/>
      <c r="C325" s="1" t="e">
        <f>CUBEMEMBERPROPERTY("xlextdat9 Adventure Works DW Adventure Works","[Product].[Product Categories].[Product Name].&amp;[265]","Color")</f>
        <v>#N/A</v>
      </c>
      <c r="D325" t="e">
        <f t="shared" si="5"/>
        <v>#N/A</v>
      </c>
    </row>
    <row r="326" spans="1:4">
      <c r="A326" s="3" t="e">
        <f>CUBEMEMBER("xlextdat9 Adventure Works DW Adventure Works","[Product].[Product Categories].[Product Name].&amp;[266]")</f>
        <v>#N/A</v>
      </c>
      <c r="B326" s="1"/>
      <c r="C326" s="1" t="e">
        <f>CUBEMEMBERPROPERTY("xlextdat9 Adventure Works DW Adventure Works","[Product].[Product Categories].[Product Name].&amp;[266]","Color")</f>
        <v>#N/A</v>
      </c>
      <c r="D326" t="e">
        <f t="shared" si="5"/>
        <v>#N/A</v>
      </c>
    </row>
    <row r="327" spans="1:4">
      <c r="A327" s="3" t="e">
        <f>CUBEMEMBER("xlextdat9 Adventure Works DW Adventure Works","[Product].[Product Categories].[Product Name].&amp;[267]")</f>
        <v>#N/A</v>
      </c>
      <c r="B327" s="1"/>
      <c r="C327" s="1" t="e">
        <f>CUBEMEMBERPROPERTY("xlextdat9 Adventure Works DW Adventure Works","[Product].[Product Categories].[Product Name].&amp;[267]","Color")</f>
        <v>#N/A</v>
      </c>
      <c r="D327" t="e">
        <f t="shared" si="5"/>
        <v>#N/A</v>
      </c>
    </row>
    <row r="328" spans="1:4">
      <c r="A328" s="3" t="e">
        <f>CUBEMEMBER("xlextdat9 Adventure Works DW Adventure Works","[Product].[Product Categories].[Product Name].&amp;[270]")</f>
        <v>#N/A</v>
      </c>
      <c r="B328" s="1"/>
      <c r="C328" s="1" t="e">
        <f>CUBEMEMBERPROPERTY("xlextdat9 Adventure Works DW Adventure Works","[Product].[Product Categories].[Product Name].&amp;[270]","Color")</f>
        <v>#N/A</v>
      </c>
      <c r="D328" t="e">
        <f t="shared" si="5"/>
        <v>#N/A</v>
      </c>
    </row>
    <row r="329" spans="1:4">
      <c r="A329" s="3" t="e">
        <f>CUBEMEMBER("xlextdat9 Adventure Works DW Adventure Works","[Product].[Product Categories].[Product Name].&amp;[271]")</f>
        <v>#N/A</v>
      </c>
      <c r="B329" s="1"/>
      <c r="C329" s="1" t="e">
        <f>CUBEMEMBERPROPERTY("xlextdat9 Adventure Works DW Adventure Works","[Product].[Product Categories].[Product Name].&amp;[271]","Color")</f>
        <v>#N/A</v>
      </c>
      <c r="D329" t="e">
        <f t="shared" si="5"/>
        <v>#N/A</v>
      </c>
    </row>
    <row r="330" spans="1:4">
      <c r="A330" s="3" t="e">
        <f>CUBEMEMBER("xlextdat9 Adventure Works DW Adventure Works","[Product].[Product Categories].[Product Name].&amp;[272]")</f>
        <v>#N/A</v>
      </c>
      <c r="B330" s="1"/>
      <c r="C330" s="1" t="e">
        <f>CUBEMEMBERPROPERTY("xlextdat9 Adventure Works DW Adventure Works","[Product].[Product Categories].[Product Name].&amp;[272]","Color")</f>
        <v>#N/A</v>
      </c>
      <c r="D330" t="e">
        <f t="shared" si="5"/>
        <v>#N/A</v>
      </c>
    </row>
    <row r="331" spans="1:4">
      <c r="A331" s="3" t="e">
        <f>CUBEMEMBER("xlextdat9 Adventure Works DW Adventure Works","[Product].[Product Categories].[Product Name].&amp;[273]")</f>
        <v>#N/A</v>
      </c>
      <c r="B331" s="1"/>
      <c r="C331" s="1" t="e">
        <f>CUBEMEMBERPROPERTY("xlextdat9 Adventure Works DW Adventure Works","[Product].[Product Categories].[Product Name].&amp;[273]","Color")</f>
        <v>#N/A</v>
      </c>
      <c r="D331" t="e">
        <f t="shared" si="5"/>
        <v>#N/A</v>
      </c>
    </row>
    <row r="332" spans="1:4">
      <c r="A332" s="3" t="e">
        <f>CUBEMEMBER("xlextdat9 Adventure Works DW Adventure Works","[Product].[Product Categories].[Product Name].&amp;[275]")</f>
        <v>#N/A</v>
      </c>
      <c r="B332" s="1"/>
      <c r="C332" s="1" t="e">
        <f>CUBEMEMBERPROPERTY("xlextdat9 Adventure Works DW Adventure Works","[Product].[Product Categories].[Product Name].&amp;[275]","Color")</f>
        <v>#N/A</v>
      </c>
      <c r="D332" t="e">
        <f t="shared" si="5"/>
        <v>#N/A</v>
      </c>
    </row>
    <row r="333" spans="1:4">
      <c r="A333" s="3" t="e">
        <f>CUBEMEMBER("xlextdat9 Adventure Works DW Adventure Works","[Product].[Product Categories].[Product Name].&amp;[276]")</f>
        <v>#N/A</v>
      </c>
      <c r="B333" s="1"/>
      <c r="C333" s="1" t="e">
        <f>CUBEMEMBERPROPERTY("xlextdat9 Adventure Works DW Adventure Works","[Product].[Product Categories].[Product Name].&amp;[276]","Color")</f>
        <v>#N/A</v>
      </c>
      <c r="D333" t="e">
        <f t="shared" si="5"/>
        <v>#N/A</v>
      </c>
    </row>
    <row r="334" spans="1:4">
      <c r="A334" s="3" t="e">
        <f>CUBEMEMBER("xlextdat9 Adventure Works DW Adventure Works","[Product].[Product Categories].[Product Name].&amp;[279]")</f>
        <v>#N/A</v>
      </c>
      <c r="B334" s="1"/>
      <c r="C334" s="1" t="e">
        <f>CUBEMEMBERPROPERTY("xlextdat9 Adventure Works DW Adventure Works","[Product].[Product Categories].[Product Name].&amp;[279]","Color")</f>
        <v>#N/A</v>
      </c>
      <c r="D334" t="e">
        <f t="shared" si="5"/>
        <v>#N/A</v>
      </c>
    </row>
    <row r="335" spans="1:4">
      <c r="A335" s="3" t="e">
        <f>CUBEMEMBER("xlextdat9 Adventure Works DW Adventure Works","[Product].[Product Categories].[Product Name].&amp;[280]")</f>
        <v>#N/A</v>
      </c>
      <c r="B335" s="1"/>
      <c r="C335" s="1" t="e">
        <f>CUBEMEMBERPROPERTY("xlextdat9 Adventure Works DW Adventure Works","[Product].[Product Categories].[Product Name].&amp;[280]","Color")</f>
        <v>#N/A</v>
      </c>
      <c r="D335" t="e">
        <f t="shared" si="5"/>
        <v>#N/A</v>
      </c>
    </row>
    <row r="336" spans="1:4">
      <c r="A336" s="3" t="e">
        <f>CUBEMEMBER("xlextdat9 Adventure Works DW Adventure Works","[Product].[Product Categories].[Product Name].&amp;[281]")</f>
        <v>#N/A</v>
      </c>
      <c r="B336" s="1"/>
      <c r="C336" s="1" t="e">
        <f>CUBEMEMBERPROPERTY("xlextdat9 Adventure Works DW Adventure Works","[Product].[Product Categories].[Product Name].&amp;[281]","Color")</f>
        <v>#N/A</v>
      </c>
      <c r="D336" t="e">
        <f t="shared" si="5"/>
        <v>#N/A</v>
      </c>
    </row>
    <row r="337" spans="1:4">
      <c r="A337" s="3" t="e">
        <f>CUBEMEMBER("xlextdat9 Adventure Works DW Adventure Works","[Product].[Product Categories].[Product Name].&amp;[285]")</f>
        <v>#N/A</v>
      </c>
      <c r="B337" s="1"/>
      <c r="C337" s="1" t="e">
        <f>CUBEMEMBERPROPERTY("xlextdat9 Adventure Works DW Adventure Works","[Product].[Product Categories].[Product Name].&amp;[285]","Color")</f>
        <v>#N/A</v>
      </c>
      <c r="D337" t="e">
        <f t="shared" si="5"/>
        <v>#N/A</v>
      </c>
    </row>
    <row r="338" spans="1:4">
      <c r="A338" s="3" t="e">
        <f>CUBEMEMBER("xlextdat9 Adventure Works DW Adventure Works","[Product].[Product Categories].[Product Name].&amp;[286]")</f>
        <v>#N/A</v>
      </c>
      <c r="B338" s="1"/>
      <c r="C338" s="1" t="e">
        <f>CUBEMEMBERPROPERTY("xlextdat9 Adventure Works DW Adventure Works","[Product].[Product Categories].[Product Name].&amp;[286]","Color")</f>
        <v>#N/A</v>
      </c>
      <c r="D338" t="e">
        <f t="shared" si="5"/>
        <v>#N/A</v>
      </c>
    </row>
    <row r="339" spans="1:4">
      <c r="A339" s="3" t="e">
        <f>CUBEMEMBER("xlextdat9 Adventure Works DW Adventure Works","[Product].[Product Categories].[Product Name].&amp;[287]")</f>
        <v>#N/A</v>
      </c>
      <c r="B339" s="1"/>
      <c r="C339" s="1" t="e">
        <f>CUBEMEMBERPROPERTY("xlextdat9 Adventure Works DW Adventure Works","[Product].[Product Categories].[Product Name].&amp;[287]","Color")</f>
        <v>#N/A</v>
      </c>
      <c r="D339" t="e">
        <f t="shared" si="5"/>
        <v>#N/A</v>
      </c>
    </row>
    <row r="340" spans="1:4">
      <c r="A340" s="3" t="e">
        <f>CUBEMEMBER("xlextdat9 Adventure Works DW Adventure Works","[Product].[Product Categories].[Product Name].&amp;[417]")</f>
        <v>#N/A</v>
      </c>
      <c r="B340" s="1"/>
      <c r="C340" s="1" t="e">
        <f>CUBEMEMBERPROPERTY("xlextdat9 Adventure Works DW Adventure Works","[Product].[Product Categories].[Product Name].&amp;[417]","Color")</f>
        <v>#N/A</v>
      </c>
      <c r="D340" t="e">
        <f t="shared" si="5"/>
        <v>#N/A</v>
      </c>
    </row>
    <row r="341" spans="1:4">
      <c r="A341" s="3" t="e">
        <f>CUBEMEMBER("xlextdat9 Adventure Works DW Adventure Works","[Product].[Product Categories].[Product Name].&amp;[418]")</f>
        <v>#N/A</v>
      </c>
      <c r="B341" s="1"/>
      <c r="C341" s="1" t="e">
        <f>CUBEMEMBERPROPERTY("xlextdat9 Adventure Works DW Adventure Works","[Product].[Product Categories].[Product Name].&amp;[418]","Color")</f>
        <v>#N/A</v>
      </c>
      <c r="D341" t="e">
        <f t="shared" si="5"/>
        <v>#N/A</v>
      </c>
    </row>
    <row r="342" spans="1:4">
      <c r="A342" s="3" t="e">
        <f>CUBEMEMBER("xlextdat9 Adventure Works DW Adventure Works","[Product].[Product Categories].[Product Name].&amp;[429]")</f>
        <v>#N/A</v>
      </c>
      <c r="B342" s="1"/>
      <c r="C342" s="1" t="e">
        <f>CUBEMEMBERPROPERTY("xlextdat9 Adventure Works DW Adventure Works","[Product].[Product Categories].[Product Name].&amp;[429]","Color")</f>
        <v>#N/A</v>
      </c>
      <c r="D342" t="e">
        <f t="shared" si="5"/>
        <v>#N/A</v>
      </c>
    </row>
    <row r="343" spans="1:4">
      <c r="A343" s="3" t="e">
        <f>CUBEMEMBER("xlextdat9 Adventure Works DW Adventure Works","[Product].[Product Categories].[Product Name].&amp;[430]")</f>
        <v>#N/A</v>
      </c>
      <c r="B343" s="1"/>
      <c r="C343" s="1" t="e">
        <f>CUBEMEMBERPROPERTY("xlextdat9 Adventure Works DW Adventure Works","[Product].[Product Categories].[Product Name].&amp;[430]","Color")</f>
        <v>#N/A</v>
      </c>
      <c r="D343" t="e">
        <f t="shared" si="5"/>
        <v>#N/A</v>
      </c>
    </row>
    <row r="344" spans="1:4">
      <c r="A344" s="3" t="e">
        <f>CUBEMEMBER("xlextdat9 Adventure Works DW Adventure Works","[Product].[Product Categories].[Product Name].&amp;[433]")</f>
        <v>#N/A</v>
      </c>
      <c r="B344" s="1"/>
      <c r="C344" s="1" t="e">
        <f>CUBEMEMBERPROPERTY("xlextdat9 Adventure Works DW Adventure Works","[Product].[Product Categories].[Product Name].&amp;[433]","Color")</f>
        <v>#N/A</v>
      </c>
      <c r="D344" t="e">
        <f t="shared" si="5"/>
        <v>#N/A</v>
      </c>
    </row>
    <row r="345" spans="1:4">
      <c r="A345" s="3" t="e">
        <f>CUBEMEMBER("xlextdat9 Adventure Works DW Adventure Works","[Product].[Product Categories].[Product Name].&amp;[434]")</f>
        <v>#N/A</v>
      </c>
      <c r="B345" s="1"/>
      <c r="C345" s="1" t="e">
        <f>CUBEMEMBERPROPERTY("xlextdat9 Adventure Works DW Adventure Works","[Product].[Product Categories].[Product Name].&amp;[434]","Color")</f>
        <v>#N/A</v>
      </c>
      <c r="D345" t="e">
        <f t="shared" si="5"/>
        <v>#N/A</v>
      </c>
    </row>
    <row r="346" spans="1:4">
      <c r="A346" s="3" t="e">
        <f>CUBEMEMBER("xlextdat9 Adventure Works DW Adventure Works","[Product].[Product Categories].[Product Name].&amp;[435]")</f>
        <v>#N/A</v>
      </c>
      <c r="B346" s="1"/>
      <c r="C346" s="1" t="e">
        <f>CUBEMEMBERPROPERTY("xlextdat9 Adventure Works DW Adventure Works","[Product].[Product Categories].[Product Name].&amp;[435]","Color")</f>
        <v>#N/A</v>
      </c>
      <c r="D346" t="e">
        <f t="shared" si="5"/>
        <v>#N/A</v>
      </c>
    </row>
    <row r="347" spans="1:4">
      <c r="A347" s="3" t="e">
        <f>CUBEMEMBER("xlextdat9 Adventure Works DW Adventure Works","[Product].[Product Categories].[Product Name].&amp;[436]")</f>
        <v>#N/A</v>
      </c>
      <c r="B347" s="1"/>
      <c r="C347" s="1" t="e">
        <f>CUBEMEMBERPROPERTY("xlextdat9 Adventure Works DW Adventure Works","[Product].[Product Categories].[Product Name].&amp;[436]","Color")</f>
        <v>#N/A</v>
      </c>
      <c r="D347" t="e">
        <f t="shared" si="5"/>
        <v>#N/A</v>
      </c>
    </row>
    <row r="348" spans="1:4">
      <c r="A348" s="3" t="e">
        <f>CUBEMEMBER("xlextdat9 Adventure Works DW Adventure Works","[Product].[Product Categories].[Product Name].&amp;[439]")</f>
        <v>#N/A</v>
      </c>
      <c r="B348" s="1"/>
      <c r="C348" s="1" t="e">
        <f>CUBEMEMBERPROPERTY("xlextdat9 Adventure Works DW Adventure Works","[Product].[Product Categories].[Product Name].&amp;[439]","Color")</f>
        <v>#N/A</v>
      </c>
      <c r="D348" t="e">
        <f t="shared" si="5"/>
        <v>#N/A</v>
      </c>
    </row>
    <row r="349" spans="1:4">
      <c r="A349" s="3" t="e">
        <f>CUBEMEMBER("xlextdat9 Adventure Works DW Adventure Works","[Product].[Product Categories].[Product Name].&amp;[440]")</f>
        <v>#N/A</v>
      </c>
      <c r="B349" s="1"/>
      <c r="C349" s="1" t="e">
        <f>CUBEMEMBERPROPERTY("xlextdat9 Adventure Works DW Adventure Works","[Product].[Product Categories].[Product Name].&amp;[440]","Color")</f>
        <v>#N/A</v>
      </c>
      <c r="D349" t="e">
        <f t="shared" si="5"/>
        <v>#N/A</v>
      </c>
    </row>
    <row r="350" spans="1:4">
      <c r="A350" s="3" t="e">
        <f>CUBEMEMBER("xlextdat9 Adventure Works DW Adventure Works","[Product].[Product Categories].[Product Name].&amp;[441]")</f>
        <v>#N/A</v>
      </c>
      <c r="B350" s="1"/>
      <c r="C350" s="1" t="e">
        <f>CUBEMEMBERPROPERTY("xlextdat9 Adventure Works DW Adventure Works","[Product].[Product Categories].[Product Name].&amp;[441]","Color")</f>
        <v>#N/A</v>
      </c>
      <c r="D350" t="e">
        <f t="shared" si="5"/>
        <v>#N/A</v>
      </c>
    </row>
    <row r="351" spans="1:4">
      <c r="A351" s="3" t="e">
        <f>CUBEMEMBER("xlextdat9 Adventure Works DW Adventure Works","[Product].[Product Categories].[Product Name].&amp;[442]")</f>
        <v>#N/A</v>
      </c>
      <c r="B351" s="1"/>
      <c r="C351" s="1" t="e">
        <f>CUBEMEMBERPROPERTY("xlextdat9 Adventure Works DW Adventure Works","[Product].[Product Categories].[Product Name].&amp;[442]","Color")</f>
        <v>#N/A</v>
      </c>
      <c r="D351" t="e">
        <f t="shared" si="5"/>
        <v>#N/A</v>
      </c>
    </row>
    <row r="352" spans="1:4">
      <c r="A352" s="2" t="str" vm="5">
        <f>CUBEMEMBER("xlextdat9 Adventure Works DW Adventure Works","[Product].[Product Categories].[Subcategory].&amp;[15]")</f>
        <v>Saddles</v>
      </c>
      <c r="B352" s="1" t="str" vm="45">
        <f>CUBEMEMBERPROPERTY("xlextdat9 Adventure Works DW Adventure Works","[Product].[Product Categories].[Subcategory].&amp;[15]","Category")</f>
        <v>Components</v>
      </c>
      <c r="D352" vm="101">
        <f t="shared" si="5"/>
        <v>55829.388200000016</v>
      </c>
    </row>
    <row r="353" spans="1:4">
      <c r="A353" s="3" t="e">
        <f>CUBEMEMBER("xlextdat9 Adventure Works DW Adventure Works","[Product].[Product Categories].[Product Name].&amp;[515]")</f>
        <v>#N/A</v>
      </c>
      <c r="B353" s="1"/>
      <c r="C353" s="1" t="e">
        <f>CUBEMEMBERPROPERTY("xlextdat9 Adventure Works DW Adventure Works","[Product].[Product Categories].[Product Name].&amp;[515]","Color")</f>
        <v>#N/A</v>
      </c>
      <c r="D353" t="e">
        <f t="shared" si="5"/>
        <v>#N/A</v>
      </c>
    </row>
    <row r="354" spans="1:4">
      <c r="A354" s="3" t="e">
        <f>CUBEMEMBER("xlextdat9 Adventure Works DW Adventure Works","[Product].[Product Categories].[Product Name].&amp;[516]")</f>
        <v>#N/A</v>
      </c>
      <c r="B354" s="1"/>
      <c r="C354" s="1" t="e">
        <f>CUBEMEMBERPROPERTY("xlextdat9 Adventure Works DW Adventure Works","[Product].[Product Categories].[Product Name].&amp;[516]","Color")</f>
        <v>#N/A</v>
      </c>
      <c r="D354" t="e">
        <f t="shared" si="5"/>
        <v>#N/A</v>
      </c>
    </row>
    <row r="355" spans="1:4">
      <c r="A355" s="3" t="e">
        <f>CUBEMEMBER("xlextdat9 Adventure Works DW Adventure Works","[Product].[Product Categories].[Product Name].&amp;[517]")</f>
        <v>#N/A</v>
      </c>
      <c r="B355" s="1"/>
      <c r="C355" s="1" t="e">
        <f>CUBEMEMBERPROPERTY("xlextdat9 Adventure Works DW Adventure Works","[Product].[Product Categories].[Product Name].&amp;[517]","Color")</f>
        <v>#N/A</v>
      </c>
      <c r="D355" t="e">
        <f t="shared" si="5"/>
        <v>#N/A</v>
      </c>
    </row>
    <row r="356" spans="1:4">
      <c r="A356" s="3" t="e">
        <f>CUBEMEMBER("xlextdat9 Adventure Works DW Adventure Works","[Product].[Product Categories].[Product Name].&amp;[518]")</f>
        <v>#N/A</v>
      </c>
      <c r="B356" s="1"/>
      <c r="C356" s="1" t="e">
        <f>CUBEMEMBERPROPERTY("xlextdat9 Adventure Works DW Adventure Works","[Product].[Product Categories].[Product Name].&amp;[518]","Color")</f>
        <v>#N/A</v>
      </c>
      <c r="D356" t="e">
        <f t="shared" si="5"/>
        <v>#N/A</v>
      </c>
    </row>
    <row r="357" spans="1:4">
      <c r="A357" s="3" t="e">
        <f>CUBEMEMBER("xlextdat9 Adventure Works DW Adventure Works","[Product].[Product Categories].[Product Name].&amp;[520]")</f>
        <v>#N/A</v>
      </c>
      <c r="B357" s="1"/>
      <c r="C357" s="1" t="e">
        <f>CUBEMEMBERPROPERTY("xlextdat9 Adventure Works DW Adventure Works","[Product].[Product Categories].[Product Name].&amp;[520]","Color")</f>
        <v>#N/A</v>
      </c>
      <c r="D357" t="e">
        <f t="shared" si="5"/>
        <v>#N/A</v>
      </c>
    </row>
    <row r="358" spans="1:4">
      <c r="A358" s="3" t="e">
        <f>CUBEMEMBER("xlextdat9 Adventure Works DW Adventure Works","[Product].[Product Categories].[Product Name].&amp;[521]")</f>
        <v>#N/A</v>
      </c>
      <c r="B358" s="1"/>
      <c r="C358" s="1" t="e">
        <f>CUBEMEMBERPROPERTY("xlextdat9 Adventure Works DW Adventure Works","[Product].[Product Categories].[Product Name].&amp;[521]","Color")</f>
        <v>#N/A</v>
      </c>
      <c r="D358" t="e">
        <f t="shared" si="5"/>
        <v>#N/A</v>
      </c>
    </row>
    <row r="359" spans="1:4">
      <c r="A359" s="3" t="e">
        <f>CUBEMEMBER("xlextdat9 Adventure Works DW Adventure Works","[Product].[Product Categories].[Product Name].&amp;[522]")</f>
        <v>#N/A</v>
      </c>
      <c r="B359" s="1"/>
      <c r="C359" s="1" t="e">
        <f>CUBEMEMBERPROPERTY("xlextdat9 Adventure Works DW Adventure Works","[Product].[Product Categories].[Product Name].&amp;[522]","Color")</f>
        <v>#N/A</v>
      </c>
      <c r="D359" t="e">
        <f t="shared" si="5"/>
        <v>#N/A</v>
      </c>
    </row>
    <row r="360" spans="1:4">
      <c r="A360" s="3" t="e">
        <f>CUBEMEMBER("xlextdat9 Adventure Works DW Adventure Works","[Product].[Product Categories].[Product Name].&amp;[523]")</f>
        <v>#N/A</v>
      </c>
      <c r="B360" s="1"/>
      <c r="C360" s="1" t="e">
        <f>CUBEMEMBERPROPERTY("xlextdat9 Adventure Works DW Adventure Works","[Product].[Product Categories].[Product Name].&amp;[523]","Color")</f>
        <v>#N/A</v>
      </c>
      <c r="D360" t="e">
        <f t="shared" si="5"/>
        <v>#N/A</v>
      </c>
    </row>
    <row r="361" spans="1:4">
      <c r="A361" s="2" t="str" vm="4">
        <f>CUBEMEMBER("xlextdat9 Adventure Works DW Adventure Works","[Product].[Product Categories].[Subcategory].&amp;[16]")</f>
        <v>Touring Frames</v>
      </c>
      <c r="B361" s="1" t="str" vm="44">
        <f>CUBEMEMBERPROPERTY("xlextdat9 Adventure Works DW Adventure Works","[Product].[Product Categories].[Subcategory].&amp;[16]","Category")</f>
        <v>Components</v>
      </c>
      <c r="D361" vm="78">
        <f t="shared" si="5"/>
        <v>1642327.6862000017</v>
      </c>
    </row>
    <row r="362" spans="1:4">
      <c r="A362" s="3" t="e">
        <f>CUBEMEMBER("xlextdat9 Adventure Works DW Adventure Works","[Product].[Product Categories].[Product Name].&amp;[492]")</f>
        <v>#N/A</v>
      </c>
      <c r="B362" s="1"/>
      <c r="C362" s="1" t="e">
        <f>CUBEMEMBERPROPERTY("xlextdat9 Adventure Works DW Adventure Works","[Product].[Product Categories].[Product Name].&amp;[492]","Color")</f>
        <v>#N/A</v>
      </c>
      <c r="D362" t="e">
        <f t="shared" si="5"/>
        <v>#N/A</v>
      </c>
    </row>
    <row r="363" spans="1:4">
      <c r="A363" s="3" t="e">
        <f>CUBEMEMBER("xlextdat9 Adventure Works DW Adventure Works","[Product].[Product Categories].[Product Name].&amp;[493]")</f>
        <v>#N/A</v>
      </c>
      <c r="B363" s="1"/>
      <c r="C363" s="1" t="e">
        <f>CUBEMEMBERPROPERTY("xlextdat9 Adventure Works DW Adventure Works","[Product].[Product Categories].[Product Name].&amp;[493]","Color")</f>
        <v>#N/A</v>
      </c>
      <c r="D363" t="e">
        <f t="shared" si="5"/>
        <v>#N/A</v>
      </c>
    </row>
    <row r="364" spans="1:4">
      <c r="A364" s="3" t="e">
        <f>CUBEMEMBER("xlextdat9 Adventure Works DW Adventure Works","[Product].[Product Categories].[Product Name].&amp;[494]")</f>
        <v>#N/A</v>
      </c>
      <c r="B364" s="1"/>
      <c r="C364" s="1" t="e">
        <f>CUBEMEMBERPROPERTY("xlextdat9 Adventure Works DW Adventure Works","[Product].[Product Categories].[Product Name].&amp;[494]","Color")</f>
        <v>#N/A</v>
      </c>
      <c r="D364" t="e">
        <f t="shared" si="5"/>
        <v>#N/A</v>
      </c>
    </row>
    <row r="365" spans="1:4">
      <c r="A365" s="3" t="e">
        <f>CUBEMEMBER("xlextdat9 Adventure Works DW Adventure Works","[Product].[Product Categories].[Product Name].&amp;[495]")</f>
        <v>#N/A</v>
      </c>
      <c r="B365" s="1"/>
      <c r="C365" s="1" t="e">
        <f>CUBEMEMBERPROPERTY("xlextdat9 Adventure Works DW Adventure Works","[Product].[Product Categories].[Product Name].&amp;[495]","Color")</f>
        <v>#N/A</v>
      </c>
      <c r="D365" t="e">
        <f t="shared" si="5"/>
        <v>#N/A</v>
      </c>
    </row>
    <row r="366" spans="1:4">
      <c r="A366" s="3" t="e">
        <f>CUBEMEMBER("xlextdat9 Adventure Works DW Adventure Works","[Product].[Product Categories].[Product Name].&amp;[496]")</f>
        <v>#N/A</v>
      </c>
      <c r="B366" s="1"/>
      <c r="C366" s="1" t="e">
        <f>CUBEMEMBERPROPERTY("xlextdat9 Adventure Works DW Adventure Works","[Product].[Product Categories].[Product Name].&amp;[496]","Color")</f>
        <v>#N/A</v>
      </c>
      <c r="D366" t="e">
        <f t="shared" si="5"/>
        <v>#N/A</v>
      </c>
    </row>
    <row r="367" spans="1:4">
      <c r="A367" s="3" t="e">
        <f>CUBEMEMBER("xlextdat9 Adventure Works DW Adventure Works","[Product].[Product Categories].[Product Name].&amp;[497]")</f>
        <v>#N/A</v>
      </c>
      <c r="B367" s="1"/>
      <c r="C367" s="1" t="e">
        <f>CUBEMEMBERPROPERTY("xlextdat9 Adventure Works DW Adventure Works","[Product].[Product Categories].[Product Name].&amp;[497]","Color")</f>
        <v>#N/A</v>
      </c>
      <c r="D367" t="e">
        <f t="shared" si="5"/>
        <v>#N/A</v>
      </c>
    </row>
    <row r="368" spans="1:4">
      <c r="A368" s="3" t="e">
        <f>CUBEMEMBER("xlextdat9 Adventure Works DW Adventure Works","[Product].[Product Categories].[Product Name].&amp;[498]")</f>
        <v>#N/A</v>
      </c>
      <c r="B368" s="1"/>
      <c r="C368" s="1" t="e">
        <f>CUBEMEMBERPROPERTY("xlextdat9 Adventure Works DW Adventure Works","[Product].[Product Categories].[Product Name].&amp;[498]","Color")</f>
        <v>#N/A</v>
      </c>
      <c r="D368" t="e">
        <f t="shared" si="5"/>
        <v>#N/A</v>
      </c>
    </row>
    <row r="369" spans="1:4">
      <c r="A369" s="3" t="e">
        <f>CUBEMEMBER("xlextdat9 Adventure Works DW Adventure Works","[Product].[Product Categories].[Product Name].&amp;[499]")</f>
        <v>#N/A</v>
      </c>
      <c r="B369" s="1"/>
      <c r="C369" s="1" t="e">
        <f>CUBEMEMBERPROPERTY("xlextdat9 Adventure Works DW Adventure Works","[Product].[Product Categories].[Product Name].&amp;[499]","Color")</f>
        <v>#N/A</v>
      </c>
      <c r="D369" t="e">
        <f t="shared" si="5"/>
        <v>#N/A</v>
      </c>
    </row>
    <row r="370" spans="1:4">
      <c r="A370" s="3" t="e">
        <f>CUBEMEMBER("xlextdat9 Adventure Works DW Adventure Works","[Product].[Product Categories].[Product Name].&amp;[500]")</f>
        <v>#N/A</v>
      </c>
      <c r="B370" s="1"/>
      <c r="C370" s="1" t="e">
        <f>CUBEMEMBERPROPERTY("xlextdat9 Adventure Works DW Adventure Works","[Product].[Product Categories].[Product Name].&amp;[500]","Color")</f>
        <v>#N/A</v>
      </c>
      <c r="D370" t="e">
        <f t="shared" si="5"/>
        <v>#N/A</v>
      </c>
    </row>
    <row r="371" spans="1:4">
      <c r="A371" s="3" t="e">
        <f>CUBEMEMBER("xlextdat9 Adventure Works DW Adventure Works","[Product].[Product Categories].[Product Name].&amp;[502]")</f>
        <v>#N/A</v>
      </c>
      <c r="B371" s="1"/>
      <c r="C371" s="1" t="e">
        <f>CUBEMEMBERPROPERTY("xlextdat9 Adventure Works DW Adventure Works","[Product].[Product Categories].[Product Name].&amp;[502]","Color")</f>
        <v>#N/A</v>
      </c>
      <c r="D371" t="e">
        <f t="shared" si="5"/>
        <v>#N/A</v>
      </c>
    </row>
    <row r="372" spans="1:4">
      <c r="A372" s="3" t="e">
        <f>CUBEMEMBER("xlextdat9 Adventure Works DW Adventure Works","[Product].[Product Categories].[Product Name].&amp;[503]")</f>
        <v>#N/A</v>
      </c>
      <c r="B372" s="1"/>
      <c r="C372" s="1" t="e">
        <f>CUBEMEMBERPROPERTY("xlextdat9 Adventure Works DW Adventure Works","[Product].[Product Categories].[Product Name].&amp;[503]","Color")</f>
        <v>#N/A</v>
      </c>
      <c r="D372" t="e">
        <f t="shared" si="5"/>
        <v>#N/A</v>
      </c>
    </row>
    <row r="373" spans="1:4">
      <c r="A373" s="3" t="e">
        <f>CUBEMEMBER("xlextdat9 Adventure Works DW Adventure Works","[Product].[Product Categories].[Product Name].&amp;[504]")</f>
        <v>#N/A</v>
      </c>
      <c r="B373" s="1"/>
      <c r="C373" s="1" t="e">
        <f>CUBEMEMBERPROPERTY("xlextdat9 Adventure Works DW Adventure Works","[Product].[Product Categories].[Product Name].&amp;[504]","Color")</f>
        <v>#N/A</v>
      </c>
      <c r="D373" t="e">
        <f t="shared" si="5"/>
        <v>#N/A</v>
      </c>
    </row>
    <row r="374" spans="1:4">
      <c r="A374" s="3" t="e">
        <f>CUBEMEMBER("xlextdat9 Adventure Works DW Adventure Works","[Product].[Product Categories].[Product Name].&amp;[505]")</f>
        <v>#N/A</v>
      </c>
      <c r="B374" s="1"/>
      <c r="C374" s="1" t="e">
        <f>CUBEMEMBERPROPERTY("xlextdat9 Adventure Works DW Adventure Works","[Product].[Product Categories].[Product Name].&amp;[505]","Color")</f>
        <v>#N/A</v>
      </c>
      <c r="D374" t="e">
        <f t="shared" si="5"/>
        <v>#N/A</v>
      </c>
    </row>
    <row r="375" spans="1:4">
      <c r="A375" s="3" t="e">
        <f>CUBEMEMBER("xlextdat9 Adventure Works DW Adventure Works","[Product].[Product Categories].[Product Name].&amp;[506]")</f>
        <v>#N/A</v>
      </c>
      <c r="B375" s="1"/>
      <c r="C375" s="1" t="e">
        <f>CUBEMEMBERPROPERTY("xlextdat9 Adventure Works DW Adventure Works","[Product].[Product Categories].[Product Name].&amp;[506]","Color")</f>
        <v>#N/A</v>
      </c>
      <c r="D375" t="e">
        <f t="shared" si="5"/>
        <v>#N/A</v>
      </c>
    </row>
    <row r="376" spans="1:4">
      <c r="A376" s="3" t="e">
        <f>CUBEMEMBER("xlextdat9 Adventure Works DW Adventure Works","[Product].[Product Categories].[Product Name].&amp;[507]")</f>
        <v>#N/A</v>
      </c>
      <c r="B376" s="1"/>
      <c r="C376" s="1" t="e">
        <f>CUBEMEMBERPROPERTY("xlextdat9 Adventure Works DW Adventure Works","[Product].[Product Categories].[Product Name].&amp;[507]","Color")</f>
        <v>#N/A</v>
      </c>
      <c r="D376" t="e">
        <f t="shared" si="5"/>
        <v>#N/A</v>
      </c>
    </row>
    <row r="377" spans="1:4">
      <c r="A377" s="3" t="e">
        <f>CUBEMEMBER("xlextdat9 Adventure Works DW Adventure Works","[Product].[Product Categories].[Product Name].&amp;[509]")</f>
        <v>#N/A</v>
      </c>
      <c r="B377" s="1"/>
      <c r="C377" s="1" t="e">
        <f>CUBEMEMBERPROPERTY("xlextdat9 Adventure Works DW Adventure Works","[Product].[Product Categories].[Product Name].&amp;[509]","Color")</f>
        <v>#N/A</v>
      </c>
      <c r="D377" t="e">
        <f t="shared" si="5"/>
        <v>#N/A</v>
      </c>
    </row>
    <row r="378" spans="1:4">
      <c r="A378" s="3" t="e">
        <f>CUBEMEMBER("xlextdat9 Adventure Works DW Adventure Works","[Product].[Product Categories].[Product Name].&amp;[510]")</f>
        <v>#N/A</v>
      </c>
      <c r="B378" s="1"/>
      <c r="C378" s="1" t="e">
        <f>CUBEMEMBERPROPERTY("xlextdat9 Adventure Works DW Adventure Works","[Product].[Product Categories].[Product Name].&amp;[510]","Color")</f>
        <v>#N/A</v>
      </c>
      <c r="D378" t="e">
        <f t="shared" si="5"/>
        <v>#N/A</v>
      </c>
    </row>
    <row r="379" spans="1:4">
      <c r="A379" s="2" t="str" vm="3">
        <f>CUBEMEMBER("xlextdat9 Adventure Works DW Adventure Works","[Product].[Product Categories].[Subcategory].&amp;[17]")</f>
        <v>Wheels</v>
      </c>
      <c r="B379" s="1" t="str" vm="43">
        <f>CUBEMEMBERPROPERTY("xlextdat9 Adventure Works DW Adventure Works","[Product].[Product Categories].[Subcategory].&amp;[17]","Category")</f>
        <v>Components</v>
      </c>
      <c r="D379" vm="79">
        <f t="shared" si="5"/>
        <v>679070.06539999938</v>
      </c>
    </row>
    <row r="380" spans="1:4">
      <c r="A380" s="3" t="e">
        <f>CUBEMEMBER("xlextdat9 Adventure Works DW Adventure Works","[Product].[Product Categories].[Product Name].&amp;[410]")</f>
        <v>#N/A</v>
      </c>
      <c r="B380" s="1"/>
      <c r="C380" s="1" t="e">
        <f>CUBEMEMBERPROPERTY("xlextdat9 Adventure Works DW Adventure Works","[Product].[Product Categories].[Product Name].&amp;[410]","Color")</f>
        <v>#N/A</v>
      </c>
      <c r="D380" t="e">
        <f t="shared" si="5"/>
        <v>#N/A</v>
      </c>
    </row>
    <row r="381" spans="1:4">
      <c r="A381" s="3" t="e">
        <f>CUBEMEMBER("xlextdat9 Adventure Works DW Adventure Works","[Product].[Product Categories].[Product Name].&amp;[411]")</f>
        <v>#N/A</v>
      </c>
      <c r="B381" s="1"/>
      <c r="C381" s="1" t="e">
        <f>CUBEMEMBERPROPERTY("xlextdat9 Adventure Works DW Adventure Works","[Product].[Product Categories].[Product Name].&amp;[411]","Color")</f>
        <v>#N/A</v>
      </c>
      <c r="D381" t="e">
        <f t="shared" si="5"/>
        <v>#N/A</v>
      </c>
    </row>
    <row r="382" spans="1:4">
      <c r="A382" s="3" t="e">
        <f>CUBEMEMBER("xlextdat9 Adventure Works DW Adventure Works","[Product].[Product Categories].[Product Name].&amp;[412]")</f>
        <v>#N/A</v>
      </c>
      <c r="B382" s="1"/>
      <c r="C382" s="1" t="e">
        <f>CUBEMEMBERPROPERTY("xlextdat9 Adventure Works DW Adventure Works","[Product].[Product Categories].[Product Name].&amp;[412]","Color")</f>
        <v>#N/A</v>
      </c>
      <c r="D382" t="e">
        <f t="shared" si="5"/>
        <v>#N/A</v>
      </c>
    </row>
    <row r="383" spans="1:4">
      <c r="A383" s="3" t="e">
        <f>CUBEMEMBER("xlextdat9 Adventure Works DW Adventure Works","[Product].[Product Categories].[Product Name].&amp;[414]")</f>
        <v>#N/A</v>
      </c>
      <c r="B383" s="1"/>
      <c r="C383" s="1" t="e">
        <f>CUBEMEMBERPROPERTY("xlextdat9 Adventure Works DW Adventure Works","[Product].[Product Categories].[Product Name].&amp;[414]","Color")</f>
        <v>#N/A</v>
      </c>
      <c r="D383" t="e">
        <f t="shared" si="5"/>
        <v>#N/A</v>
      </c>
    </row>
    <row r="384" spans="1:4">
      <c r="A384" s="3" t="e">
        <f>CUBEMEMBER("xlextdat9 Adventure Works DW Adventure Works","[Product].[Product Categories].[Product Name].&amp;[415]")</f>
        <v>#N/A</v>
      </c>
      <c r="B384" s="1"/>
      <c r="C384" s="1" t="e">
        <f>CUBEMEMBERPROPERTY("xlextdat9 Adventure Works DW Adventure Works","[Product].[Product Categories].[Product Name].&amp;[415]","Color")</f>
        <v>#N/A</v>
      </c>
      <c r="D384" t="e">
        <f t="shared" si="5"/>
        <v>#N/A</v>
      </c>
    </row>
    <row r="385" spans="1:4">
      <c r="A385" s="3" t="e">
        <f>CUBEMEMBER("xlextdat9 Adventure Works DW Adventure Works","[Product].[Product Categories].[Product Name].&amp;[419]")</f>
        <v>#N/A</v>
      </c>
      <c r="B385" s="1"/>
      <c r="C385" s="1" t="e">
        <f>CUBEMEMBERPROPERTY("xlextdat9 Adventure Works DW Adventure Works","[Product].[Product Categories].[Product Name].&amp;[419]","Color")</f>
        <v>#N/A</v>
      </c>
      <c r="D385" t="e">
        <f t="shared" si="5"/>
        <v>#N/A</v>
      </c>
    </row>
    <row r="386" spans="1:4">
      <c r="A386" s="3" t="e">
        <f>CUBEMEMBER("xlextdat9 Adventure Works DW Adventure Works","[Product].[Product Categories].[Product Name].&amp;[420]")</f>
        <v>#N/A</v>
      </c>
      <c r="B386" s="1"/>
      <c r="C386" s="1" t="e">
        <f>CUBEMEMBERPROPERTY("xlextdat9 Adventure Works DW Adventure Works","[Product].[Product Categories].[Product Name].&amp;[420]","Color")</f>
        <v>#N/A</v>
      </c>
      <c r="D386" t="e">
        <f t="shared" ref="D386:D391" si="6">CUBEVALUE("xlextdat9 Adventure Works DW Adventure Works",$A386,D$1)</f>
        <v>#N/A</v>
      </c>
    </row>
    <row r="387" spans="1:4">
      <c r="A387" s="3" t="e">
        <f>CUBEMEMBER("xlextdat9 Adventure Works DW Adventure Works","[Product].[Product Categories].[Product Name].&amp;[421]")</f>
        <v>#N/A</v>
      </c>
      <c r="B387" s="1"/>
      <c r="C387" s="1" t="e">
        <f>CUBEMEMBERPROPERTY("xlextdat9 Adventure Works DW Adventure Works","[Product].[Product Categories].[Product Name].&amp;[421]","Color")</f>
        <v>#N/A</v>
      </c>
      <c r="D387" t="e">
        <f t="shared" si="6"/>
        <v>#N/A</v>
      </c>
    </row>
    <row r="388" spans="1:4">
      <c r="A388" s="3" t="e">
        <f>CUBEMEMBER("xlextdat9 Adventure Works DW Adventure Works","[Product].[Product Categories].[Product Name].&amp;[422]")</f>
        <v>#N/A</v>
      </c>
      <c r="B388" s="1"/>
      <c r="C388" s="1" t="e">
        <f>CUBEMEMBERPROPERTY("xlextdat9 Adventure Works DW Adventure Works","[Product].[Product Categories].[Product Name].&amp;[422]","Color")</f>
        <v>#N/A</v>
      </c>
      <c r="D388" t="e">
        <f t="shared" si="6"/>
        <v>#N/A</v>
      </c>
    </row>
    <row r="389" spans="1:4">
      <c r="A389" s="3" t="e">
        <f>CUBEMEMBER("xlextdat9 Adventure Works DW Adventure Works","[Product].[Product Categories].[Product Name].&amp;[423]")</f>
        <v>#N/A</v>
      </c>
      <c r="B389" s="1"/>
      <c r="C389" s="1" t="e">
        <f>CUBEMEMBERPROPERTY("xlextdat9 Adventure Works DW Adventure Works","[Product].[Product Categories].[Product Name].&amp;[423]","Color")</f>
        <v>#N/A</v>
      </c>
      <c r="D389" t="e">
        <f t="shared" si="6"/>
        <v>#N/A</v>
      </c>
    </row>
    <row r="390" spans="1:4">
      <c r="A390" s="3" t="e">
        <f>CUBEMEMBER("xlextdat9 Adventure Works DW Adventure Works","[Product].[Product Categories].[Product Name].&amp;[424]")</f>
        <v>#N/A</v>
      </c>
      <c r="B390" s="1"/>
      <c r="C390" s="1" t="e">
        <f>CUBEMEMBERPROPERTY("xlextdat9 Adventure Works DW Adventure Works","[Product].[Product Categories].[Product Name].&amp;[424]","Color")</f>
        <v>#N/A</v>
      </c>
      <c r="D390" t="e">
        <f t="shared" si="6"/>
        <v>#N/A</v>
      </c>
    </row>
    <row r="391" spans="1:4">
      <c r="A391" s="1" t="str" vm="1">
        <f>CUBEMEMBER("xlextdat9 Adventure Works DW Adventure Works","[Product].[Product Categories].[All Products]","Grand Total")</f>
        <v>Grand Total</v>
      </c>
      <c r="D391" vm="42">
        <f t="shared" si="6"/>
        <v>109809274.20299456</v>
      </c>
    </row>
  </sheetData>
  <conditionalFormatting sqref="D1:D1048576">
    <cfRule type="iconSet" priority="1">
      <iconSet iconSet="3Arrows">
        <cfvo type="percentile" val="0"/>
        <cfvo type="percentile" val="33"/>
        <cfvo type="percentile" val="67"/>
      </iconSet>
    </cfRule>
  </conditionalFormatting>
  <pageMargins left="0.35" right="0.35" top="0.75" bottom="0.75" header="0.25" footer="0.25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"/>
  <sheetViews>
    <sheetView workbookViewId="0"/>
  </sheetViews>
  <sheetFormatPr defaultRowHeight="15"/>
  <sheetData/>
  <pageMargins left="0.35" right="0.35" top="0.75" bottom="0.75" header="0.25" footer="0.25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"/>
  <sheetViews>
    <sheetView workbookViewId="0"/>
  </sheetViews>
  <sheetFormatPr defaultRowHeight="15"/>
  <sheetData/>
  <pageMargins left="0.35" right="0.35" top="0.75" bottom="0.75" header="0.25" footer="0.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Zeenat Arsiwalla</dc:creator>
  <cp:lastModifiedBy>_wwpupil</cp:lastModifiedBy>
  <dcterms:created xsi:type="dcterms:W3CDTF">2005-12-08T18:53:04Z</dcterms:created>
  <dcterms:modified xsi:type="dcterms:W3CDTF">2007-01-09T21:29:12Z</dcterms:modified>
</cp:coreProperties>
</file>