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948c8ed8050305/University/ZZBU6514 Managing Customer Analytics/Assessment 3/"/>
    </mc:Choice>
  </mc:AlternateContent>
  <xr:revisionPtr revIDLastSave="403370" documentId="13_ncr:40009_{4765680A-D99F-4431-A599-A6E983139EFF}" xr6:coauthVersionLast="47" xr6:coauthVersionMax="47" xr10:uidLastSave="{A5172E13-C72B-4643-B9DB-D087E7A80ACD}"/>
  <bookViews>
    <workbookView xWindow="-110" yWindow="-110" windowWidth="38620" windowHeight="21100" activeTab="2" xr2:uid="{00000000-000D-0000-FFFF-FFFF00000000}"/>
  </bookViews>
  <sheets>
    <sheet name="PredictionOutput" sheetId="1" r:id="rId1"/>
    <sheet name="Financials" sheetId="2" r:id="rId2"/>
    <sheet name="More Tables" sheetId="3" r:id="rId3"/>
  </sheets>
  <definedNames>
    <definedName name="_xlchart.v1.0" hidden="1">PredictionOutput!$L$2:$L$1836</definedName>
    <definedName name="solver_adj" localSheetId="0" hidden="1">PredictionOutput!$AQ$25</definedName>
    <definedName name="solver_cvg" localSheetId="0" hidden="1">0.001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PredictionOutput!$AQ$25</definedName>
    <definedName name="solver_lhs2" localSheetId="0" hidden="1">PredictionOutput!$AQ$25</definedName>
    <definedName name="solver_lhs3" localSheetId="0" hidden="1">PredictionOutput!$AV$25</definedName>
    <definedName name="solver_mip" localSheetId="0" hidden="1">2147483647</definedName>
    <definedName name="solver_mni" localSheetId="0" hidden="1">60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PredictionOutput!$AV$25</definedName>
    <definedName name="solver_pre" localSheetId="0" hidden="1">0.01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hs1" localSheetId="0" hidden="1">0.4</definedName>
    <definedName name="solver_rhs2" localSheetId="0" hidden="1">0.3</definedName>
    <definedName name="solver_rhs3" localSheetId="0" hidden="1">PredictionOutput!$AW$25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0.16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3" l="1"/>
  <c r="B27" i="3"/>
  <c r="B28" i="3"/>
  <c r="B29" i="3"/>
  <c r="B30" i="3"/>
  <c r="B31" i="3"/>
  <c r="B32" i="3"/>
  <c r="B33" i="3"/>
  <c r="B34" i="3"/>
  <c r="B35" i="3"/>
  <c r="B36" i="3"/>
  <c r="B25" i="3"/>
  <c r="D19" i="3"/>
  <c r="C19" i="3" a="1"/>
  <c r="C19" i="3" s="1"/>
  <c r="E19" i="3" s="1"/>
  <c r="G19" i="3"/>
  <c r="H19" i="3" s="1"/>
  <c r="D18" i="3"/>
  <c r="C18" i="3" a="1"/>
  <c r="C18" i="3" s="1"/>
  <c r="E18" i="3" s="1"/>
  <c r="G18" i="3"/>
  <c r="H18" i="3" s="1"/>
  <c r="D17" i="3"/>
  <c r="C17" i="3" a="1"/>
  <c r="C17" i="3" s="1"/>
  <c r="G17" i="3"/>
  <c r="H17" i="3" s="1"/>
  <c r="D16" i="3"/>
  <c r="C16" i="3" a="1"/>
  <c r="C16" i="3" s="1"/>
  <c r="E16" i="3" s="1"/>
  <c r="G16" i="3"/>
  <c r="H16" i="3" s="1"/>
  <c r="D15" i="3"/>
  <c r="C15" i="3" a="1"/>
  <c r="C15" i="3" s="1"/>
  <c r="E15" i="3" s="1"/>
  <c r="G15" i="3"/>
  <c r="H15" i="3" s="1"/>
  <c r="D14" i="3"/>
  <c r="C14" i="3" a="1"/>
  <c r="C14" i="3" s="1"/>
  <c r="E14" i="3" s="1"/>
  <c r="G14" i="3"/>
  <c r="H14" i="3" s="1"/>
  <c r="D13" i="3"/>
  <c r="C13" i="3" a="1"/>
  <c r="C13" i="3" s="1"/>
  <c r="E13" i="3" s="1"/>
  <c r="G13" i="3"/>
  <c r="H13" i="3" s="1"/>
  <c r="Y24" i="1"/>
  <c r="Y25" i="1"/>
  <c r="Y26" i="1"/>
  <c r="Y27" i="1"/>
  <c r="Y28" i="1"/>
  <c r="Y29" i="1"/>
  <c r="Y30" i="1"/>
  <c r="Y31" i="1"/>
  <c r="Y32" i="1"/>
  <c r="Y33" i="1"/>
  <c r="T8" i="1"/>
  <c r="T9" i="1" s="1"/>
  <c r="T10" i="1" s="1"/>
  <c r="T11" i="1" s="1"/>
  <c r="F18" i="3" l="1"/>
  <c r="F16" i="3"/>
  <c r="F19" i="3"/>
  <c r="E17" i="3"/>
  <c r="F17" i="3"/>
  <c r="F15" i="3"/>
  <c r="F14" i="3"/>
  <c r="F13" i="3"/>
  <c r="M2" i="2" l="1"/>
  <c r="K2" i="2"/>
  <c r="B4" i="2"/>
  <c r="G4" i="2" s="1"/>
  <c r="D4" i="2"/>
  <c r="B5" i="2"/>
  <c r="D5" i="2"/>
  <c r="B6" i="2"/>
  <c r="D6" i="2"/>
  <c r="B7" i="2"/>
  <c r="G7" i="2" s="1"/>
  <c r="D7" i="2"/>
  <c r="B8" i="2"/>
  <c r="D8" i="2"/>
  <c r="B9" i="2"/>
  <c r="D9" i="2"/>
  <c r="B10" i="2"/>
  <c r="D10" i="2"/>
  <c r="B11" i="2"/>
  <c r="K11" i="2" s="1"/>
  <c r="D11" i="2"/>
  <c r="M11" i="2" s="1"/>
  <c r="B12" i="2"/>
  <c r="D12" i="2"/>
  <c r="B13" i="2"/>
  <c r="D13" i="2"/>
  <c r="B14" i="2"/>
  <c r="D14" i="2"/>
  <c r="B15" i="2"/>
  <c r="D15" i="2"/>
  <c r="B16" i="2"/>
  <c r="D16" i="2"/>
  <c r="B17" i="2"/>
  <c r="D17" i="2"/>
  <c r="B18" i="2"/>
  <c r="D18" i="2"/>
  <c r="B19" i="2"/>
  <c r="K19" i="2" s="1"/>
  <c r="D19" i="2"/>
  <c r="B20" i="2"/>
  <c r="G20" i="2" s="1"/>
  <c r="D20" i="2"/>
  <c r="B21" i="2"/>
  <c r="D21" i="2"/>
  <c r="B22" i="2"/>
  <c r="D22" i="2"/>
  <c r="B23" i="2"/>
  <c r="G23" i="2" s="1"/>
  <c r="D23" i="2"/>
  <c r="B24" i="2"/>
  <c r="D24" i="2"/>
  <c r="B25" i="2"/>
  <c r="D25" i="2"/>
  <c r="B26" i="2"/>
  <c r="D26" i="2"/>
  <c r="B27" i="2"/>
  <c r="G27" i="2" s="1"/>
  <c r="D27" i="2"/>
  <c r="B28" i="2"/>
  <c r="D28" i="2"/>
  <c r="B29" i="2"/>
  <c r="D29" i="2"/>
  <c r="B30" i="2"/>
  <c r="D30" i="2"/>
  <c r="B31" i="2"/>
  <c r="G31" i="2" s="1"/>
  <c r="D31" i="2"/>
  <c r="B32" i="2"/>
  <c r="D32" i="2"/>
  <c r="B33" i="2"/>
  <c r="G33" i="2" s="1"/>
  <c r="D33" i="2"/>
  <c r="B34" i="2"/>
  <c r="D34" i="2"/>
  <c r="B35" i="2"/>
  <c r="D35" i="2"/>
  <c r="M35" i="2" s="1"/>
  <c r="B36" i="2"/>
  <c r="D36" i="2"/>
  <c r="B37" i="2"/>
  <c r="G37" i="2" s="1"/>
  <c r="D37" i="2"/>
  <c r="B38" i="2"/>
  <c r="D38" i="2"/>
  <c r="B39" i="2"/>
  <c r="G39" i="2" s="1"/>
  <c r="D39" i="2"/>
  <c r="B40" i="2"/>
  <c r="D40" i="2"/>
  <c r="B41" i="2"/>
  <c r="D41" i="2"/>
  <c r="B42" i="2"/>
  <c r="D42" i="2"/>
  <c r="B43" i="2"/>
  <c r="G43" i="2" s="1"/>
  <c r="D43" i="2"/>
  <c r="M43" i="2" s="1"/>
  <c r="B44" i="2"/>
  <c r="D44" i="2"/>
  <c r="B45" i="2"/>
  <c r="D45" i="2"/>
  <c r="B46" i="2"/>
  <c r="D46" i="2"/>
  <c r="B47" i="2"/>
  <c r="D47" i="2"/>
  <c r="B48" i="2"/>
  <c r="D48" i="2"/>
  <c r="B49" i="2"/>
  <c r="G49" i="2" s="1"/>
  <c r="D49" i="2"/>
  <c r="B50" i="2"/>
  <c r="D50" i="2"/>
  <c r="B51" i="2"/>
  <c r="K51" i="2" s="1"/>
  <c r="D51" i="2"/>
  <c r="B52" i="2"/>
  <c r="D52" i="2"/>
  <c r="B53" i="2"/>
  <c r="G53" i="2" s="1"/>
  <c r="D53" i="2"/>
  <c r="B54" i="2"/>
  <c r="D54" i="2"/>
  <c r="B55" i="2"/>
  <c r="G55" i="2" s="1"/>
  <c r="D55" i="2"/>
  <c r="B56" i="2"/>
  <c r="D56" i="2"/>
  <c r="B57" i="2"/>
  <c r="K57" i="2" s="1"/>
  <c r="D57" i="2"/>
  <c r="B58" i="2"/>
  <c r="D58" i="2"/>
  <c r="B59" i="2"/>
  <c r="G59" i="2" s="1"/>
  <c r="D59" i="2"/>
  <c r="M59" i="2" s="1"/>
  <c r="B60" i="2"/>
  <c r="G60" i="2" s="1"/>
  <c r="D60" i="2"/>
  <c r="B61" i="2"/>
  <c r="D61" i="2"/>
  <c r="B62" i="2"/>
  <c r="D62" i="2"/>
  <c r="B63" i="2"/>
  <c r="D63" i="2"/>
  <c r="B64" i="2"/>
  <c r="D64" i="2"/>
  <c r="B65" i="2"/>
  <c r="G65" i="2" s="1"/>
  <c r="D65" i="2"/>
  <c r="B66" i="2"/>
  <c r="D66" i="2"/>
  <c r="B67" i="2"/>
  <c r="G67" i="2" s="1"/>
  <c r="D67" i="2"/>
  <c r="B68" i="2"/>
  <c r="G68" i="2" s="1"/>
  <c r="D68" i="2"/>
  <c r="B69" i="2"/>
  <c r="D69" i="2"/>
  <c r="B70" i="2"/>
  <c r="D70" i="2"/>
  <c r="B71" i="2"/>
  <c r="D71" i="2"/>
  <c r="B72" i="2"/>
  <c r="D72" i="2"/>
  <c r="B73" i="2"/>
  <c r="D73" i="2"/>
  <c r="B74" i="2"/>
  <c r="D74" i="2"/>
  <c r="B75" i="2"/>
  <c r="G75" i="2" s="1"/>
  <c r="D75" i="2"/>
  <c r="M75" i="2" s="1"/>
  <c r="B76" i="2"/>
  <c r="D76" i="2"/>
  <c r="B77" i="2"/>
  <c r="D77" i="2"/>
  <c r="B78" i="2"/>
  <c r="D78" i="2"/>
  <c r="B79" i="2"/>
  <c r="G79" i="2" s="1"/>
  <c r="D79" i="2"/>
  <c r="B80" i="2"/>
  <c r="G80" i="2" s="1"/>
  <c r="D80" i="2"/>
  <c r="B81" i="2"/>
  <c r="K81" i="2" s="1"/>
  <c r="D81" i="2"/>
  <c r="B82" i="2"/>
  <c r="G82" i="2" s="1"/>
  <c r="D82" i="2"/>
  <c r="B83" i="2"/>
  <c r="G83" i="2" s="1"/>
  <c r="D83" i="2"/>
  <c r="B84" i="2"/>
  <c r="G84" i="2" s="1"/>
  <c r="D84" i="2"/>
  <c r="B85" i="2"/>
  <c r="D85" i="2"/>
  <c r="B86" i="2"/>
  <c r="G86" i="2" s="1"/>
  <c r="D86" i="2"/>
  <c r="B87" i="2"/>
  <c r="D87" i="2"/>
  <c r="B88" i="2"/>
  <c r="D88" i="2"/>
  <c r="B89" i="2"/>
  <c r="D89" i="2"/>
  <c r="B90" i="2"/>
  <c r="D90" i="2"/>
  <c r="B91" i="2"/>
  <c r="G91" i="2" s="1"/>
  <c r="D91" i="2"/>
  <c r="B92" i="2"/>
  <c r="K92" i="2" s="1"/>
  <c r="D92" i="2"/>
  <c r="B93" i="2"/>
  <c r="D93" i="2"/>
  <c r="B94" i="2"/>
  <c r="D94" i="2"/>
  <c r="B95" i="2"/>
  <c r="G95" i="2" s="1"/>
  <c r="D95" i="2"/>
  <c r="B96" i="2"/>
  <c r="D96" i="2"/>
  <c r="B97" i="2"/>
  <c r="D97" i="2"/>
  <c r="B98" i="2"/>
  <c r="G98" i="2" s="1"/>
  <c r="D98" i="2"/>
  <c r="B99" i="2"/>
  <c r="D99" i="2"/>
  <c r="B100" i="2"/>
  <c r="G100" i="2" s="1"/>
  <c r="D100" i="2"/>
  <c r="B101" i="2"/>
  <c r="D101" i="2"/>
  <c r="B3" i="2"/>
  <c r="D3" i="2"/>
  <c r="B2" i="2"/>
  <c r="G2" i="2" s="1"/>
  <c r="D2" i="2"/>
  <c r="AR25" i="1"/>
  <c r="AT25" i="1"/>
  <c r="AR26" i="1"/>
  <c r="AT26" i="1"/>
  <c r="AR27" i="1"/>
  <c r="AT27" i="1"/>
  <c r="AR28" i="1"/>
  <c r="AT28" i="1"/>
  <c r="AR29" i="1"/>
  <c r="AT29" i="1"/>
  <c r="AT24" i="1"/>
  <c r="AR24" i="1"/>
  <c r="AJ31" i="1"/>
  <c r="AH31" i="1"/>
  <c r="AJ30" i="1"/>
  <c r="AH30" i="1"/>
  <c r="AJ29" i="1"/>
  <c r="AH29" i="1"/>
  <c r="AG28" i="1"/>
  <c r="AJ28" i="1" s="1"/>
  <c r="AG27" i="1"/>
  <c r="AJ27" i="1" s="1"/>
  <c r="AJ26" i="1"/>
  <c r="AH26" i="1"/>
  <c r="AJ25" i="1"/>
  <c r="AI25" i="1" a="1"/>
  <c r="AI25" i="1" s="1"/>
  <c r="AH25" i="1"/>
  <c r="AJ24" i="1"/>
  <c r="AH24" i="1"/>
  <c r="Y114" i="1"/>
  <c r="Y115" i="1"/>
  <c r="Y116" i="1"/>
  <c r="Y117" i="1"/>
  <c r="Y113" i="1"/>
  <c r="W114" i="1"/>
  <c r="W115" i="1"/>
  <c r="W116" i="1"/>
  <c r="W117" i="1"/>
  <c r="W113" i="1"/>
  <c r="X83" i="1"/>
  <c r="Z83" i="1"/>
  <c r="X84" i="1"/>
  <c r="Z84" i="1"/>
  <c r="X85" i="1"/>
  <c r="Z85" i="1"/>
  <c r="X86" i="1"/>
  <c r="Z86" i="1"/>
  <c r="X87" i="1"/>
  <c r="Z87" i="1"/>
  <c r="X88" i="1"/>
  <c r="Z88" i="1"/>
  <c r="X89" i="1"/>
  <c r="Z89" i="1"/>
  <c r="X90" i="1"/>
  <c r="Z90" i="1"/>
  <c r="X91" i="1"/>
  <c r="Z91" i="1"/>
  <c r="X92" i="1"/>
  <c r="Z92" i="1"/>
  <c r="Z82" i="1"/>
  <c r="X82" i="1"/>
  <c r="X46" i="1"/>
  <c r="X45" i="1"/>
  <c r="X44" i="1"/>
  <c r="X43" i="1"/>
  <c r="X42" i="1"/>
  <c r="X41" i="1"/>
  <c r="X40" i="1"/>
  <c r="X39" i="1"/>
  <c r="X38" i="1"/>
  <c r="X37" i="1"/>
  <c r="Z37" i="1"/>
  <c r="X69" i="1"/>
  <c r="Z69" i="1"/>
  <c r="X70" i="1"/>
  <c r="Z70" i="1"/>
  <c r="X71" i="1"/>
  <c r="Z71" i="1"/>
  <c r="X72" i="1"/>
  <c r="Z72" i="1"/>
  <c r="X73" i="1"/>
  <c r="Z73" i="1"/>
  <c r="X74" i="1"/>
  <c r="Z74" i="1"/>
  <c r="X75" i="1"/>
  <c r="Z75" i="1"/>
  <c r="X76" i="1"/>
  <c r="Z76" i="1"/>
  <c r="X77" i="1"/>
  <c r="Z77" i="1"/>
  <c r="X78" i="1"/>
  <c r="Z78" i="1"/>
  <c r="Z68" i="1"/>
  <c r="X68" i="1"/>
  <c r="X59" i="1"/>
  <c r="Z59" i="1"/>
  <c r="X60" i="1"/>
  <c r="Z60" i="1"/>
  <c r="X61" i="1"/>
  <c r="Z61" i="1"/>
  <c r="X62" i="1"/>
  <c r="Z62" i="1"/>
  <c r="X63" i="1"/>
  <c r="Z63" i="1"/>
  <c r="X64" i="1"/>
  <c r="Z64" i="1"/>
  <c r="Z58" i="1"/>
  <c r="X58" i="1"/>
  <c r="X50" i="1"/>
  <c r="Z50" i="1"/>
  <c r="X51" i="1"/>
  <c r="Z51" i="1"/>
  <c r="X52" i="1"/>
  <c r="Z52" i="1"/>
  <c r="X53" i="1"/>
  <c r="Z53" i="1"/>
  <c r="X54" i="1"/>
  <c r="Z54" i="1"/>
  <c r="X55" i="1"/>
  <c r="Z55" i="1"/>
  <c r="Z49" i="1"/>
  <c r="X49" i="1"/>
  <c r="Z46" i="1"/>
  <c r="Z45" i="1"/>
  <c r="Z44" i="1"/>
  <c r="Z43" i="1"/>
  <c r="Z42" i="1"/>
  <c r="Z41" i="1"/>
  <c r="Z40" i="1"/>
  <c r="Z39" i="1"/>
  <c r="Z38" i="1"/>
  <c r="X24" i="1"/>
  <c r="X97" i="1" s="1"/>
  <c r="AA24" i="1"/>
  <c r="X25" i="1"/>
  <c r="AA25" i="1"/>
  <c r="X26" i="1"/>
  <c r="AA26" i="1"/>
  <c r="X27" i="1"/>
  <c r="AA27" i="1"/>
  <c r="X28" i="1"/>
  <c r="AA28" i="1"/>
  <c r="X29" i="1"/>
  <c r="AA29" i="1"/>
  <c r="X30" i="1"/>
  <c r="AA30" i="1"/>
  <c r="X31" i="1"/>
  <c r="AA31" i="1"/>
  <c r="X32" i="1"/>
  <c r="AA32" i="1"/>
  <c r="X33" i="1"/>
  <c r="AA33" i="1"/>
  <c r="X9" i="1"/>
  <c r="Z9" i="1"/>
  <c r="X10" i="1"/>
  <c r="Z10" i="1"/>
  <c r="X11" i="1"/>
  <c r="Z11" i="1"/>
  <c r="X12" i="1"/>
  <c r="Z12" i="1"/>
  <c r="X13" i="1"/>
  <c r="Z13" i="1"/>
  <c r="X14" i="1"/>
  <c r="Z14" i="1"/>
  <c r="X15" i="1"/>
  <c r="Z15" i="1"/>
  <c r="X16" i="1"/>
  <c r="Z16" i="1"/>
  <c r="X17" i="1"/>
  <c r="Z17" i="1"/>
  <c r="X18" i="1"/>
  <c r="Z18" i="1"/>
  <c r="X4" i="1"/>
  <c r="X7" i="1"/>
  <c r="X8" i="1"/>
  <c r="X2" i="1"/>
  <c r="O2" i="1"/>
  <c r="Q2" i="1" s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1002" i="1"/>
  <c r="Q1002" i="1" s="1"/>
  <c r="O1003" i="1"/>
  <c r="Q1003" i="1" s="1"/>
  <c r="O1004" i="1"/>
  <c r="Q1004" i="1" s="1"/>
  <c r="O1005" i="1"/>
  <c r="Q1005" i="1" s="1"/>
  <c r="O1006" i="1"/>
  <c r="Q1006" i="1" s="1"/>
  <c r="O1007" i="1"/>
  <c r="Q1007" i="1" s="1"/>
  <c r="O1008" i="1"/>
  <c r="Q1008" i="1" s="1"/>
  <c r="O1009" i="1"/>
  <c r="Q1009" i="1" s="1"/>
  <c r="O1010" i="1"/>
  <c r="Q1010" i="1" s="1"/>
  <c r="O1011" i="1"/>
  <c r="Q1011" i="1" s="1"/>
  <c r="O1012" i="1"/>
  <c r="Q1012" i="1" s="1"/>
  <c r="O1013" i="1"/>
  <c r="Q1013" i="1" s="1"/>
  <c r="O1014" i="1"/>
  <c r="Q1014" i="1" s="1"/>
  <c r="O1015" i="1"/>
  <c r="Q1015" i="1" s="1"/>
  <c r="O1016" i="1"/>
  <c r="Q1016" i="1" s="1"/>
  <c r="O1017" i="1"/>
  <c r="Q1017" i="1" s="1"/>
  <c r="O1018" i="1"/>
  <c r="Q1018" i="1" s="1"/>
  <c r="O1019" i="1"/>
  <c r="Q1019" i="1" s="1"/>
  <c r="O1020" i="1"/>
  <c r="Q1020" i="1" s="1"/>
  <c r="O1021" i="1"/>
  <c r="Q1021" i="1" s="1"/>
  <c r="O1022" i="1"/>
  <c r="Q1022" i="1" s="1"/>
  <c r="O1023" i="1"/>
  <c r="Q1023" i="1" s="1"/>
  <c r="O1024" i="1"/>
  <c r="Q1024" i="1" s="1"/>
  <c r="O1025" i="1"/>
  <c r="Q1025" i="1" s="1"/>
  <c r="O1026" i="1"/>
  <c r="Q1026" i="1" s="1"/>
  <c r="O1027" i="1"/>
  <c r="Q1027" i="1" s="1"/>
  <c r="O1028" i="1"/>
  <c r="Q1028" i="1" s="1"/>
  <c r="O1029" i="1"/>
  <c r="Q1029" i="1" s="1"/>
  <c r="O1030" i="1"/>
  <c r="Q1030" i="1" s="1"/>
  <c r="O1031" i="1"/>
  <c r="Q1031" i="1" s="1"/>
  <c r="O1032" i="1"/>
  <c r="Q1032" i="1" s="1"/>
  <c r="O1033" i="1"/>
  <c r="Q1033" i="1" s="1"/>
  <c r="O1034" i="1"/>
  <c r="Q1034" i="1" s="1"/>
  <c r="O1035" i="1"/>
  <c r="Q1035" i="1" s="1"/>
  <c r="O1036" i="1"/>
  <c r="Q1036" i="1" s="1"/>
  <c r="O1037" i="1"/>
  <c r="Q1037" i="1" s="1"/>
  <c r="O1038" i="1"/>
  <c r="Q1038" i="1" s="1"/>
  <c r="O1039" i="1"/>
  <c r="Q1039" i="1" s="1"/>
  <c r="O1040" i="1"/>
  <c r="Q1040" i="1" s="1"/>
  <c r="O1041" i="1"/>
  <c r="Q1041" i="1" s="1"/>
  <c r="O1042" i="1"/>
  <c r="Q1042" i="1" s="1"/>
  <c r="O1043" i="1"/>
  <c r="Q1043" i="1" s="1"/>
  <c r="O1044" i="1"/>
  <c r="Q1044" i="1" s="1"/>
  <c r="O1045" i="1"/>
  <c r="Q1045" i="1" s="1"/>
  <c r="O1046" i="1"/>
  <c r="Q1046" i="1" s="1"/>
  <c r="O1047" i="1"/>
  <c r="Q1047" i="1" s="1"/>
  <c r="O1048" i="1"/>
  <c r="Q1048" i="1" s="1"/>
  <c r="O1049" i="1"/>
  <c r="Q1049" i="1" s="1"/>
  <c r="O1050" i="1"/>
  <c r="Q1050" i="1" s="1"/>
  <c r="O1051" i="1"/>
  <c r="Q1051" i="1" s="1"/>
  <c r="O1052" i="1"/>
  <c r="Q1052" i="1" s="1"/>
  <c r="O1053" i="1"/>
  <c r="Q1053" i="1" s="1"/>
  <c r="O1054" i="1"/>
  <c r="Q1054" i="1" s="1"/>
  <c r="O1055" i="1"/>
  <c r="Q1055" i="1" s="1"/>
  <c r="O1056" i="1"/>
  <c r="Q1056" i="1" s="1"/>
  <c r="O1057" i="1"/>
  <c r="Q1057" i="1" s="1"/>
  <c r="O1058" i="1"/>
  <c r="Q1058" i="1" s="1"/>
  <c r="O1059" i="1"/>
  <c r="Q1059" i="1" s="1"/>
  <c r="O1060" i="1"/>
  <c r="Q1060" i="1" s="1"/>
  <c r="O1061" i="1"/>
  <c r="Q1061" i="1" s="1"/>
  <c r="O1062" i="1"/>
  <c r="Q1062" i="1" s="1"/>
  <c r="O1063" i="1"/>
  <c r="Q1063" i="1" s="1"/>
  <c r="O1064" i="1"/>
  <c r="Q1064" i="1" s="1"/>
  <c r="O1065" i="1"/>
  <c r="Q1065" i="1" s="1"/>
  <c r="O1066" i="1"/>
  <c r="Q1066" i="1" s="1"/>
  <c r="O1067" i="1"/>
  <c r="Q1067" i="1" s="1"/>
  <c r="O1068" i="1"/>
  <c r="Q1068" i="1" s="1"/>
  <c r="O1069" i="1"/>
  <c r="Q1069" i="1" s="1"/>
  <c r="O1070" i="1"/>
  <c r="Q1070" i="1" s="1"/>
  <c r="O1071" i="1"/>
  <c r="Q1071" i="1" s="1"/>
  <c r="O1072" i="1"/>
  <c r="Q1072" i="1" s="1"/>
  <c r="O1073" i="1"/>
  <c r="Q1073" i="1" s="1"/>
  <c r="O1074" i="1"/>
  <c r="Q1074" i="1" s="1"/>
  <c r="O1075" i="1"/>
  <c r="Q1075" i="1" s="1"/>
  <c r="O1076" i="1"/>
  <c r="Q1076" i="1" s="1"/>
  <c r="O1077" i="1"/>
  <c r="Q1077" i="1" s="1"/>
  <c r="O1078" i="1"/>
  <c r="Q1078" i="1" s="1"/>
  <c r="O1079" i="1"/>
  <c r="Q1079" i="1" s="1"/>
  <c r="O1080" i="1"/>
  <c r="Q1080" i="1" s="1"/>
  <c r="O1081" i="1"/>
  <c r="Q1081" i="1" s="1"/>
  <c r="O1082" i="1"/>
  <c r="Q1082" i="1" s="1"/>
  <c r="O1083" i="1"/>
  <c r="Q1083" i="1" s="1"/>
  <c r="O1084" i="1"/>
  <c r="Q1084" i="1" s="1"/>
  <c r="O1085" i="1"/>
  <c r="Q1085" i="1" s="1"/>
  <c r="O1086" i="1"/>
  <c r="Q1086" i="1" s="1"/>
  <c r="O1087" i="1"/>
  <c r="Q1087" i="1" s="1"/>
  <c r="O1088" i="1"/>
  <c r="Q1088" i="1" s="1"/>
  <c r="O1089" i="1"/>
  <c r="Q1089" i="1" s="1"/>
  <c r="O1090" i="1"/>
  <c r="Q1090" i="1" s="1"/>
  <c r="O1091" i="1"/>
  <c r="Q1091" i="1" s="1"/>
  <c r="O1092" i="1"/>
  <c r="Q1092" i="1" s="1"/>
  <c r="O1093" i="1"/>
  <c r="Q1093" i="1" s="1"/>
  <c r="O1094" i="1"/>
  <c r="Q1094" i="1" s="1"/>
  <c r="O1095" i="1"/>
  <c r="Q1095" i="1" s="1"/>
  <c r="O1096" i="1"/>
  <c r="Q1096" i="1" s="1"/>
  <c r="O1097" i="1"/>
  <c r="Q1097" i="1" s="1"/>
  <c r="O1098" i="1"/>
  <c r="Q1098" i="1" s="1"/>
  <c r="O1099" i="1"/>
  <c r="Q1099" i="1" s="1"/>
  <c r="O1100" i="1"/>
  <c r="Q1100" i="1" s="1"/>
  <c r="O1101" i="1"/>
  <c r="Q1101" i="1" s="1"/>
  <c r="O1102" i="1"/>
  <c r="Q1102" i="1" s="1"/>
  <c r="O1103" i="1"/>
  <c r="Q1103" i="1" s="1"/>
  <c r="O1104" i="1"/>
  <c r="Q1104" i="1" s="1"/>
  <c r="O1105" i="1"/>
  <c r="Q1105" i="1" s="1"/>
  <c r="O1106" i="1"/>
  <c r="Q1106" i="1" s="1"/>
  <c r="O1107" i="1"/>
  <c r="Q1107" i="1" s="1"/>
  <c r="O1108" i="1"/>
  <c r="Q1108" i="1" s="1"/>
  <c r="O1109" i="1"/>
  <c r="Q1109" i="1" s="1"/>
  <c r="O1110" i="1"/>
  <c r="Q1110" i="1" s="1"/>
  <c r="O1111" i="1"/>
  <c r="Q1111" i="1" s="1"/>
  <c r="O1112" i="1"/>
  <c r="Q1112" i="1" s="1"/>
  <c r="O1113" i="1"/>
  <c r="Q1113" i="1" s="1"/>
  <c r="O1114" i="1"/>
  <c r="Q1114" i="1" s="1"/>
  <c r="O1115" i="1"/>
  <c r="Q1115" i="1" s="1"/>
  <c r="O1116" i="1"/>
  <c r="Q1116" i="1" s="1"/>
  <c r="O1117" i="1"/>
  <c r="Q1117" i="1" s="1"/>
  <c r="O1118" i="1"/>
  <c r="Q1118" i="1" s="1"/>
  <c r="O1119" i="1"/>
  <c r="Q1119" i="1" s="1"/>
  <c r="O1120" i="1"/>
  <c r="Q1120" i="1" s="1"/>
  <c r="O1121" i="1"/>
  <c r="Q1121" i="1" s="1"/>
  <c r="O1122" i="1"/>
  <c r="Q1122" i="1" s="1"/>
  <c r="O1123" i="1"/>
  <c r="Q1123" i="1" s="1"/>
  <c r="O1124" i="1"/>
  <c r="Q1124" i="1" s="1"/>
  <c r="O1125" i="1"/>
  <c r="Q1125" i="1" s="1"/>
  <c r="O1126" i="1"/>
  <c r="Q1126" i="1" s="1"/>
  <c r="O1127" i="1"/>
  <c r="Q1127" i="1" s="1"/>
  <c r="O1128" i="1"/>
  <c r="Q1128" i="1" s="1"/>
  <c r="O1129" i="1"/>
  <c r="Q1129" i="1" s="1"/>
  <c r="O1130" i="1"/>
  <c r="Q1130" i="1" s="1"/>
  <c r="O1131" i="1"/>
  <c r="Q1131" i="1" s="1"/>
  <c r="O1132" i="1"/>
  <c r="Q1132" i="1" s="1"/>
  <c r="O1133" i="1"/>
  <c r="Q1133" i="1" s="1"/>
  <c r="O1134" i="1"/>
  <c r="Q1134" i="1" s="1"/>
  <c r="O1135" i="1"/>
  <c r="Q1135" i="1" s="1"/>
  <c r="O1136" i="1"/>
  <c r="Q1136" i="1" s="1"/>
  <c r="O1137" i="1"/>
  <c r="Q1137" i="1" s="1"/>
  <c r="O1138" i="1"/>
  <c r="Q1138" i="1" s="1"/>
  <c r="O1139" i="1"/>
  <c r="Q1139" i="1" s="1"/>
  <c r="O1140" i="1"/>
  <c r="Q1140" i="1" s="1"/>
  <c r="O1141" i="1"/>
  <c r="Q1141" i="1" s="1"/>
  <c r="O1142" i="1"/>
  <c r="Q1142" i="1" s="1"/>
  <c r="O1143" i="1"/>
  <c r="Q1143" i="1" s="1"/>
  <c r="O1144" i="1"/>
  <c r="Q1144" i="1" s="1"/>
  <c r="O1145" i="1"/>
  <c r="Q1145" i="1" s="1"/>
  <c r="O1146" i="1"/>
  <c r="Q1146" i="1" s="1"/>
  <c r="O1147" i="1"/>
  <c r="Q1147" i="1" s="1"/>
  <c r="O1148" i="1"/>
  <c r="Q1148" i="1" s="1"/>
  <c r="O1149" i="1"/>
  <c r="Q1149" i="1" s="1"/>
  <c r="O1150" i="1"/>
  <c r="Q1150" i="1" s="1"/>
  <c r="O1151" i="1"/>
  <c r="Q1151" i="1" s="1"/>
  <c r="O1152" i="1"/>
  <c r="Q1152" i="1" s="1"/>
  <c r="O1153" i="1"/>
  <c r="Q1153" i="1" s="1"/>
  <c r="O1154" i="1"/>
  <c r="Q1154" i="1" s="1"/>
  <c r="O1155" i="1"/>
  <c r="Q1155" i="1" s="1"/>
  <c r="O1156" i="1"/>
  <c r="Q1156" i="1" s="1"/>
  <c r="O1157" i="1"/>
  <c r="Q1157" i="1" s="1"/>
  <c r="O1158" i="1"/>
  <c r="Q1158" i="1" s="1"/>
  <c r="O1159" i="1"/>
  <c r="Q1159" i="1" s="1"/>
  <c r="O1160" i="1"/>
  <c r="Q1160" i="1" s="1"/>
  <c r="O1161" i="1"/>
  <c r="Q1161" i="1" s="1"/>
  <c r="O1162" i="1"/>
  <c r="Q1162" i="1" s="1"/>
  <c r="O1163" i="1"/>
  <c r="Q1163" i="1" s="1"/>
  <c r="O1164" i="1"/>
  <c r="Q1164" i="1" s="1"/>
  <c r="O1165" i="1"/>
  <c r="Q1165" i="1" s="1"/>
  <c r="O1166" i="1"/>
  <c r="Q1166" i="1" s="1"/>
  <c r="O1167" i="1"/>
  <c r="Q1167" i="1" s="1"/>
  <c r="O1168" i="1"/>
  <c r="Q1168" i="1" s="1"/>
  <c r="O1169" i="1"/>
  <c r="Q1169" i="1" s="1"/>
  <c r="O1170" i="1"/>
  <c r="Q1170" i="1" s="1"/>
  <c r="O1171" i="1"/>
  <c r="Q1171" i="1" s="1"/>
  <c r="O1172" i="1"/>
  <c r="Q1172" i="1" s="1"/>
  <c r="O1173" i="1"/>
  <c r="Q1173" i="1" s="1"/>
  <c r="O1174" i="1"/>
  <c r="Q1174" i="1" s="1"/>
  <c r="O1175" i="1"/>
  <c r="Q1175" i="1" s="1"/>
  <c r="O1176" i="1"/>
  <c r="Q1176" i="1" s="1"/>
  <c r="O1177" i="1"/>
  <c r="Q1177" i="1" s="1"/>
  <c r="O1178" i="1"/>
  <c r="Q1178" i="1" s="1"/>
  <c r="O1179" i="1"/>
  <c r="Q1179" i="1" s="1"/>
  <c r="O1180" i="1"/>
  <c r="Q1180" i="1" s="1"/>
  <c r="O1181" i="1"/>
  <c r="Q1181" i="1" s="1"/>
  <c r="O1182" i="1"/>
  <c r="Q1182" i="1" s="1"/>
  <c r="O1183" i="1"/>
  <c r="Q1183" i="1" s="1"/>
  <c r="O1184" i="1"/>
  <c r="Q1184" i="1" s="1"/>
  <c r="O1185" i="1"/>
  <c r="Q1185" i="1" s="1"/>
  <c r="O1186" i="1"/>
  <c r="Q1186" i="1" s="1"/>
  <c r="O1187" i="1"/>
  <c r="Q1187" i="1" s="1"/>
  <c r="O1188" i="1"/>
  <c r="Q1188" i="1" s="1"/>
  <c r="O1189" i="1"/>
  <c r="Q1189" i="1" s="1"/>
  <c r="O1190" i="1"/>
  <c r="Q1190" i="1" s="1"/>
  <c r="O1191" i="1"/>
  <c r="Q1191" i="1" s="1"/>
  <c r="O1192" i="1"/>
  <c r="Q1192" i="1" s="1"/>
  <c r="O1193" i="1"/>
  <c r="Q1193" i="1" s="1"/>
  <c r="O1194" i="1"/>
  <c r="Q1194" i="1" s="1"/>
  <c r="O1195" i="1"/>
  <c r="Q1195" i="1" s="1"/>
  <c r="O1196" i="1"/>
  <c r="Q1196" i="1" s="1"/>
  <c r="O1197" i="1"/>
  <c r="Q1197" i="1" s="1"/>
  <c r="O1198" i="1"/>
  <c r="Q1198" i="1" s="1"/>
  <c r="O1199" i="1"/>
  <c r="Q1199" i="1" s="1"/>
  <c r="O1200" i="1"/>
  <c r="Q1200" i="1" s="1"/>
  <c r="O1201" i="1"/>
  <c r="Q1201" i="1" s="1"/>
  <c r="O1202" i="1"/>
  <c r="Q1202" i="1" s="1"/>
  <c r="O1203" i="1"/>
  <c r="Q1203" i="1" s="1"/>
  <c r="O1204" i="1"/>
  <c r="Q1204" i="1" s="1"/>
  <c r="O1205" i="1"/>
  <c r="Q1205" i="1" s="1"/>
  <c r="O1206" i="1"/>
  <c r="Q1206" i="1" s="1"/>
  <c r="O1207" i="1"/>
  <c r="Q1207" i="1" s="1"/>
  <c r="O1208" i="1"/>
  <c r="Q1208" i="1" s="1"/>
  <c r="O1209" i="1"/>
  <c r="Q1209" i="1" s="1"/>
  <c r="O1210" i="1"/>
  <c r="Q1210" i="1" s="1"/>
  <c r="O1211" i="1"/>
  <c r="Q1211" i="1" s="1"/>
  <c r="O1212" i="1"/>
  <c r="Q1212" i="1" s="1"/>
  <c r="O1213" i="1"/>
  <c r="Q1213" i="1" s="1"/>
  <c r="O1214" i="1"/>
  <c r="Q1214" i="1" s="1"/>
  <c r="O1215" i="1"/>
  <c r="Q1215" i="1" s="1"/>
  <c r="O1216" i="1"/>
  <c r="Q1216" i="1" s="1"/>
  <c r="O1217" i="1"/>
  <c r="Q1217" i="1" s="1"/>
  <c r="O1218" i="1"/>
  <c r="Q1218" i="1" s="1"/>
  <c r="O1219" i="1"/>
  <c r="Q1219" i="1" s="1"/>
  <c r="O1220" i="1"/>
  <c r="Q1220" i="1" s="1"/>
  <c r="O1221" i="1"/>
  <c r="Q1221" i="1" s="1"/>
  <c r="O1222" i="1"/>
  <c r="Q1222" i="1" s="1"/>
  <c r="O1223" i="1"/>
  <c r="Q1223" i="1" s="1"/>
  <c r="O1224" i="1"/>
  <c r="Q1224" i="1" s="1"/>
  <c r="O1225" i="1"/>
  <c r="Q1225" i="1" s="1"/>
  <c r="O1226" i="1"/>
  <c r="Q1226" i="1" s="1"/>
  <c r="O1227" i="1"/>
  <c r="Q1227" i="1" s="1"/>
  <c r="O1228" i="1"/>
  <c r="Q1228" i="1" s="1"/>
  <c r="O1229" i="1"/>
  <c r="Q1229" i="1" s="1"/>
  <c r="O1230" i="1"/>
  <c r="Q1230" i="1" s="1"/>
  <c r="O1231" i="1"/>
  <c r="Q1231" i="1" s="1"/>
  <c r="O1232" i="1"/>
  <c r="Q1232" i="1" s="1"/>
  <c r="O1233" i="1"/>
  <c r="Q1233" i="1" s="1"/>
  <c r="O1234" i="1"/>
  <c r="Q1234" i="1" s="1"/>
  <c r="O1235" i="1"/>
  <c r="Q1235" i="1" s="1"/>
  <c r="O1236" i="1"/>
  <c r="Q1236" i="1" s="1"/>
  <c r="O1237" i="1"/>
  <c r="Q1237" i="1" s="1"/>
  <c r="O1238" i="1"/>
  <c r="Q1238" i="1" s="1"/>
  <c r="O1239" i="1"/>
  <c r="Q1239" i="1" s="1"/>
  <c r="O1240" i="1"/>
  <c r="Q1240" i="1" s="1"/>
  <c r="O1241" i="1"/>
  <c r="Q1241" i="1" s="1"/>
  <c r="O1242" i="1"/>
  <c r="Q1242" i="1" s="1"/>
  <c r="O1243" i="1"/>
  <c r="Q1243" i="1" s="1"/>
  <c r="O1244" i="1"/>
  <c r="Q1244" i="1" s="1"/>
  <c r="O1245" i="1"/>
  <c r="Q1245" i="1" s="1"/>
  <c r="O1246" i="1"/>
  <c r="Q1246" i="1" s="1"/>
  <c r="O1247" i="1"/>
  <c r="Q1247" i="1" s="1"/>
  <c r="O1248" i="1"/>
  <c r="Q1248" i="1" s="1"/>
  <c r="O1249" i="1"/>
  <c r="Q1249" i="1" s="1"/>
  <c r="O1250" i="1"/>
  <c r="Q1250" i="1" s="1"/>
  <c r="O1251" i="1"/>
  <c r="Q1251" i="1" s="1"/>
  <c r="O1252" i="1"/>
  <c r="Q1252" i="1" s="1"/>
  <c r="O1253" i="1"/>
  <c r="Q1253" i="1" s="1"/>
  <c r="O1254" i="1"/>
  <c r="Q1254" i="1" s="1"/>
  <c r="O1255" i="1"/>
  <c r="Q1255" i="1" s="1"/>
  <c r="O1256" i="1"/>
  <c r="Q1256" i="1" s="1"/>
  <c r="O1257" i="1"/>
  <c r="Q1257" i="1" s="1"/>
  <c r="O1258" i="1"/>
  <c r="Q1258" i="1" s="1"/>
  <c r="O1259" i="1"/>
  <c r="Q1259" i="1" s="1"/>
  <c r="O1260" i="1"/>
  <c r="Q1260" i="1" s="1"/>
  <c r="O1261" i="1"/>
  <c r="Q1261" i="1" s="1"/>
  <c r="O1262" i="1"/>
  <c r="Q1262" i="1" s="1"/>
  <c r="O1263" i="1"/>
  <c r="Q1263" i="1" s="1"/>
  <c r="O1264" i="1"/>
  <c r="Q1264" i="1" s="1"/>
  <c r="O1265" i="1"/>
  <c r="Q1265" i="1" s="1"/>
  <c r="O1266" i="1"/>
  <c r="Q1266" i="1" s="1"/>
  <c r="O1267" i="1"/>
  <c r="Q1267" i="1" s="1"/>
  <c r="O1268" i="1"/>
  <c r="Q1268" i="1" s="1"/>
  <c r="O1269" i="1"/>
  <c r="Q1269" i="1" s="1"/>
  <c r="O1270" i="1"/>
  <c r="Q1270" i="1" s="1"/>
  <c r="O1271" i="1"/>
  <c r="Q1271" i="1" s="1"/>
  <c r="O1272" i="1"/>
  <c r="Q1272" i="1" s="1"/>
  <c r="O1273" i="1"/>
  <c r="Q1273" i="1" s="1"/>
  <c r="O1274" i="1"/>
  <c r="Q1274" i="1" s="1"/>
  <c r="O1275" i="1"/>
  <c r="Q1275" i="1" s="1"/>
  <c r="O1276" i="1"/>
  <c r="Q1276" i="1" s="1"/>
  <c r="O1277" i="1"/>
  <c r="Q1277" i="1" s="1"/>
  <c r="O1278" i="1"/>
  <c r="Q1278" i="1" s="1"/>
  <c r="O1279" i="1"/>
  <c r="Q1279" i="1" s="1"/>
  <c r="O1280" i="1"/>
  <c r="Q1280" i="1" s="1"/>
  <c r="O1281" i="1"/>
  <c r="Q1281" i="1" s="1"/>
  <c r="O1282" i="1"/>
  <c r="Q1282" i="1" s="1"/>
  <c r="O1283" i="1"/>
  <c r="Q1283" i="1" s="1"/>
  <c r="O1284" i="1"/>
  <c r="Q1284" i="1" s="1"/>
  <c r="O1285" i="1"/>
  <c r="Q1285" i="1" s="1"/>
  <c r="O1286" i="1"/>
  <c r="Q1286" i="1" s="1"/>
  <c r="O1287" i="1"/>
  <c r="Q1287" i="1" s="1"/>
  <c r="O1288" i="1"/>
  <c r="Q1288" i="1" s="1"/>
  <c r="O1289" i="1"/>
  <c r="Q1289" i="1" s="1"/>
  <c r="O1290" i="1"/>
  <c r="Q1290" i="1" s="1"/>
  <c r="O1291" i="1"/>
  <c r="Q1291" i="1" s="1"/>
  <c r="O1292" i="1"/>
  <c r="Q1292" i="1" s="1"/>
  <c r="O1293" i="1"/>
  <c r="Q1293" i="1" s="1"/>
  <c r="O1294" i="1"/>
  <c r="Q1294" i="1" s="1"/>
  <c r="O1295" i="1"/>
  <c r="Q1295" i="1" s="1"/>
  <c r="O1296" i="1"/>
  <c r="Q1296" i="1" s="1"/>
  <c r="O1297" i="1"/>
  <c r="Q1297" i="1" s="1"/>
  <c r="O1298" i="1"/>
  <c r="Q1298" i="1" s="1"/>
  <c r="O1299" i="1"/>
  <c r="Q1299" i="1" s="1"/>
  <c r="O1300" i="1"/>
  <c r="Q1300" i="1" s="1"/>
  <c r="O1301" i="1"/>
  <c r="Q1301" i="1" s="1"/>
  <c r="O1302" i="1"/>
  <c r="Q1302" i="1" s="1"/>
  <c r="O1303" i="1"/>
  <c r="Q1303" i="1" s="1"/>
  <c r="O1304" i="1"/>
  <c r="Q1304" i="1" s="1"/>
  <c r="O1305" i="1"/>
  <c r="Q1305" i="1" s="1"/>
  <c r="O1306" i="1"/>
  <c r="Q1306" i="1" s="1"/>
  <c r="O1307" i="1"/>
  <c r="Q1307" i="1" s="1"/>
  <c r="O1308" i="1"/>
  <c r="Q1308" i="1" s="1"/>
  <c r="O1309" i="1"/>
  <c r="Q1309" i="1" s="1"/>
  <c r="O1310" i="1"/>
  <c r="Q1310" i="1" s="1"/>
  <c r="O1311" i="1"/>
  <c r="Q1311" i="1" s="1"/>
  <c r="O1312" i="1"/>
  <c r="Q1312" i="1" s="1"/>
  <c r="O1313" i="1"/>
  <c r="Q1313" i="1" s="1"/>
  <c r="O1314" i="1"/>
  <c r="Q1314" i="1" s="1"/>
  <c r="O1315" i="1"/>
  <c r="Q1315" i="1" s="1"/>
  <c r="O1316" i="1"/>
  <c r="Q1316" i="1" s="1"/>
  <c r="O1317" i="1"/>
  <c r="Q1317" i="1" s="1"/>
  <c r="O1318" i="1"/>
  <c r="Q1318" i="1" s="1"/>
  <c r="O1319" i="1"/>
  <c r="Q1319" i="1" s="1"/>
  <c r="O1320" i="1"/>
  <c r="Q1320" i="1" s="1"/>
  <c r="O1321" i="1"/>
  <c r="Q1321" i="1" s="1"/>
  <c r="O1322" i="1"/>
  <c r="Q1322" i="1" s="1"/>
  <c r="O1323" i="1"/>
  <c r="Q1323" i="1" s="1"/>
  <c r="O1324" i="1"/>
  <c r="Q1324" i="1" s="1"/>
  <c r="O1325" i="1"/>
  <c r="Q1325" i="1" s="1"/>
  <c r="O1326" i="1"/>
  <c r="Q1326" i="1" s="1"/>
  <c r="O1327" i="1"/>
  <c r="Q1327" i="1" s="1"/>
  <c r="O1328" i="1"/>
  <c r="Q1328" i="1" s="1"/>
  <c r="O1329" i="1"/>
  <c r="Q1329" i="1" s="1"/>
  <c r="O1330" i="1"/>
  <c r="Q1330" i="1" s="1"/>
  <c r="O1331" i="1"/>
  <c r="Q1331" i="1" s="1"/>
  <c r="O1332" i="1"/>
  <c r="Q1332" i="1" s="1"/>
  <c r="O1333" i="1"/>
  <c r="Q1333" i="1" s="1"/>
  <c r="O1334" i="1"/>
  <c r="Q1334" i="1" s="1"/>
  <c r="O1335" i="1"/>
  <c r="Q1335" i="1" s="1"/>
  <c r="O1336" i="1"/>
  <c r="Q1336" i="1" s="1"/>
  <c r="O1337" i="1"/>
  <c r="Q1337" i="1" s="1"/>
  <c r="O1338" i="1"/>
  <c r="Q1338" i="1" s="1"/>
  <c r="O1339" i="1"/>
  <c r="Q1339" i="1" s="1"/>
  <c r="O1340" i="1"/>
  <c r="Q1340" i="1" s="1"/>
  <c r="O1341" i="1"/>
  <c r="Q1341" i="1" s="1"/>
  <c r="O1342" i="1"/>
  <c r="Q1342" i="1" s="1"/>
  <c r="O1343" i="1"/>
  <c r="Q1343" i="1" s="1"/>
  <c r="O1344" i="1"/>
  <c r="Q1344" i="1" s="1"/>
  <c r="O1345" i="1"/>
  <c r="Q1345" i="1" s="1"/>
  <c r="O1346" i="1"/>
  <c r="Q1346" i="1" s="1"/>
  <c r="O1347" i="1"/>
  <c r="Q1347" i="1" s="1"/>
  <c r="O1348" i="1"/>
  <c r="Q1348" i="1" s="1"/>
  <c r="O1349" i="1"/>
  <c r="Q1349" i="1" s="1"/>
  <c r="O1350" i="1"/>
  <c r="Q1350" i="1" s="1"/>
  <c r="O1351" i="1"/>
  <c r="Q1351" i="1" s="1"/>
  <c r="O1352" i="1"/>
  <c r="Q1352" i="1" s="1"/>
  <c r="O1353" i="1"/>
  <c r="Q1353" i="1" s="1"/>
  <c r="O1354" i="1"/>
  <c r="Q1354" i="1" s="1"/>
  <c r="O1355" i="1"/>
  <c r="Q1355" i="1" s="1"/>
  <c r="O1356" i="1"/>
  <c r="Q1356" i="1" s="1"/>
  <c r="O1357" i="1"/>
  <c r="Q1357" i="1" s="1"/>
  <c r="O1358" i="1"/>
  <c r="Q1358" i="1" s="1"/>
  <c r="O1359" i="1"/>
  <c r="Q1359" i="1" s="1"/>
  <c r="O1360" i="1"/>
  <c r="Q1360" i="1" s="1"/>
  <c r="O1361" i="1"/>
  <c r="Q1361" i="1" s="1"/>
  <c r="O1362" i="1"/>
  <c r="Q1362" i="1" s="1"/>
  <c r="O1363" i="1"/>
  <c r="Q1363" i="1" s="1"/>
  <c r="O1364" i="1"/>
  <c r="Q1364" i="1" s="1"/>
  <c r="O1365" i="1"/>
  <c r="Q1365" i="1" s="1"/>
  <c r="O1366" i="1"/>
  <c r="Q1366" i="1" s="1"/>
  <c r="O1367" i="1"/>
  <c r="Q1367" i="1" s="1"/>
  <c r="O1368" i="1"/>
  <c r="Q1368" i="1" s="1"/>
  <c r="O1369" i="1"/>
  <c r="Q1369" i="1" s="1"/>
  <c r="O1370" i="1"/>
  <c r="Q1370" i="1" s="1"/>
  <c r="O1371" i="1"/>
  <c r="Q1371" i="1" s="1"/>
  <c r="O1372" i="1"/>
  <c r="Q1372" i="1" s="1"/>
  <c r="O1373" i="1"/>
  <c r="Q1373" i="1" s="1"/>
  <c r="O1374" i="1"/>
  <c r="Q1374" i="1" s="1"/>
  <c r="O1375" i="1"/>
  <c r="Q1375" i="1" s="1"/>
  <c r="O1376" i="1"/>
  <c r="Q1376" i="1" s="1"/>
  <c r="O1377" i="1"/>
  <c r="Q1377" i="1" s="1"/>
  <c r="O1378" i="1"/>
  <c r="Q1378" i="1" s="1"/>
  <c r="O1379" i="1"/>
  <c r="Q1379" i="1" s="1"/>
  <c r="O1380" i="1"/>
  <c r="Q1380" i="1" s="1"/>
  <c r="O1381" i="1"/>
  <c r="Q1381" i="1" s="1"/>
  <c r="O1382" i="1"/>
  <c r="Q1382" i="1" s="1"/>
  <c r="O1383" i="1"/>
  <c r="Q1383" i="1" s="1"/>
  <c r="O1384" i="1"/>
  <c r="Q1384" i="1" s="1"/>
  <c r="O1385" i="1"/>
  <c r="Q1385" i="1" s="1"/>
  <c r="O1386" i="1"/>
  <c r="Q1386" i="1" s="1"/>
  <c r="O1387" i="1"/>
  <c r="Q1387" i="1" s="1"/>
  <c r="O1388" i="1"/>
  <c r="Q1388" i="1" s="1"/>
  <c r="O1389" i="1"/>
  <c r="Q1389" i="1" s="1"/>
  <c r="O1390" i="1"/>
  <c r="Q1390" i="1" s="1"/>
  <c r="O1391" i="1"/>
  <c r="Q1391" i="1" s="1"/>
  <c r="O1392" i="1"/>
  <c r="Q1392" i="1" s="1"/>
  <c r="O1393" i="1"/>
  <c r="Q1393" i="1" s="1"/>
  <c r="O1394" i="1"/>
  <c r="Q1394" i="1" s="1"/>
  <c r="O1395" i="1"/>
  <c r="Q1395" i="1" s="1"/>
  <c r="O1396" i="1"/>
  <c r="Q1396" i="1" s="1"/>
  <c r="O1397" i="1"/>
  <c r="Q1397" i="1" s="1"/>
  <c r="O1398" i="1"/>
  <c r="Q1398" i="1" s="1"/>
  <c r="O1399" i="1"/>
  <c r="Q1399" i="1" s="1"/>
  <c r="O1400" i="1"/>
  <c r="Q1400" i="1" s="1"/>
  <c r="O1401" i="1"/>
  <c r="Q1401" i="1" s="1"/>
  <c r="O1402" i="1"/>
  <c r="Q1402" i="1" s="1"/>
  <c r="O1403" i="1"/>
  <c r="Q1403" i="1" s="1"/>
  <c r="O1404" i="1"/>
  <c r="Q1404" i="1" s="1"/>
  <c r="O1405" i="1"/>
  <c r="Q1405" i="1" s="1"/>
  <c r="O1406" i="1"/>
  <c r="Q1406" i="1" s="1"/>
  <c r="O1407" i="1"/>
  <c r="Q1407" i="1" s="1"/>
  <c r="O1408" i="1"/>
  <c r="Q1408" i="1" s="1"/>
  <c r="O1409" i="1"/>
  <c r="Q1409" i="1" s="1"/>
  <c r="O1410" i="1"/>
  <c r="Q1410" i="1" s="1"/>
  <c r="O1411" i="1"/>
  <c r="Q1411" i="1" s="1"/>
  <c r="O1412" i="1"/>
  <c r="Q1412" i="1" s="1"/>
  <c r="O1413" i="1"/>
  <c r="Q1413" i="1" s="1"/>
  <c r="O1414" i="1"/>
  <c r="Q1414" i="1" s="1"/>
  <c r="O1415" i="1"/>
  <c r="Q1415" i="1" s="1"/>
  <c r="O1416" i="1"/>
  <c r="Q1416" i="1" s="1"/>
  <c r="O1417" i="1"/>
  <c r="Q1417" i="1" s="1"/>
  <c r="O1418" i="1"/>
  <c r="Q1418" i="1" s="1"/>
  <c r="O1419" i="1"/>
  <c r="Q1419" i="1" s="1"/>
  <c r="O1420" i="1"/>
  <c r="Q1420" i="1" s="1"/>
  <c r="O1421" i="1"/>
  <c r="Q1421" i="1" s="1"/>
  <c r="O1422" i="1"/>
  <c r="Q1422" i="1" s="1"/>
  <c r="O1423" i="1"/>
  <c r="Q1423" i="1" s="1"/>
  <c r="O1424" i="1"/>
  <c r="Q1424" i="1" s="1"/>
  <c r="O1425" i="1"/>
  <c r="Q1425" i="1" s="1"/>
  <c r="O1426" i="1"/>
  <c r="Q1426" i="1" s="1"/>
  <c r="O1427" i="1"/>
  <c r="Q1427" i="1" s="1"/>
  <c r="O1428" i="1"/>
  <c r="Q1428" i="1" s="1"/>
  <c r="O1429" i="1"/>
  <c r="Q1429" i="1" s="1"/>
  <c r="O1430" i="1"/>
  <c r="Q1430" i="1" s="1"/>
  <c r="O1431" i="1"/>
  <c r="Q1431" i="1" s="1"/>
  <c r="O1432" i="1"/>
  <c r="Q1432" i="1" s="1"/>
  <c r="O1433" i="1"/>
  <c r="Q1433" i="1" s="1"/>
  <c r="O1434" i="1"/>
  <c r="Q1434" i="1" s="1"/>
  <c r="O1435" i="1"/>
  <c r="Q1435" i="1" s="1"/>
  <c r="O1436" i="1"/>
  <c r="Q1436" i="1" s="1"/>
  <c r="O1437" i="1"/>
  <c r="Q1437" i="1" s="1"/>
  <c r="O1438" i="1"/>
  <c r="Q1438" i="1" s="1"/>
  <c r="O1439" i="1"/>
  <c r="Q1439" i="1" s="1"/>
  <c r="O1440" i="1"/>
  <c r="Q1440" i="1" s="1"/>
  <c r="O1441" i="1"/>
  <c r="Q1441" i="1" s="1"/>
  <c r="O1442" i="1"/>
  <c r="Q1442" i="1" s="1"/>
  <c r="O1443" i="1"/>
  <c r="Q1443" i="1" s="1"/>
  <c r="O1444" i="1"/>
  <c r="Q1444" i="1" s="1"/>
  <c r="O1445" i="1"/>
  <c r="Q1445" i="1" s="1"/>
  <c r="O1446" i="1"/>
  <c r="Q1446" i="1" s="1"/>
  <c r="O1447" i="1"/>
  <c r="Q1447" i="1" s="1"/>
  <c r="O1448" i="1"/>
  <c r="Q1448" i="1" s="1"/>
  <c r="O1449" i="1"/>
  <c r="Q1449" i="1" s="1"/>
  <c r="O1450" i="1"/>
  <c r="Q1450" i="1" s="1"/>
  <c r="O1451" i="1"/>
  <c r="Q1451" i="1" s="1"/>
  <c r="O1452" i="1"/>
  <c r="Q1452" i="1" s="1"/>
  <c r="O1453" i="1"/>
  <c r="Q1453" i="1" s="1"/>
  <c r="O1454" i="1"/>
  <c r="Q1454" i="1" s="1"/>
  <c r="O1455" i="1"/>
  <c r="Q1455" i="1" s="1"/>
  <c r="O1456" i="1"/>
  <c r="Q1456" i="1" s="1"/>
  <c r="O1457" i="1"/>
  <c r="Q1457" i="1" s="1"/>
  <c r="O1458" i="1"/>
  <c r="Q1458" i="1" s="1"/>
  <c r="O1459" i="1"/>
  <c r="Q1459" i="1" s="1"/>
  <c r="O1460" i="1"/>
  <c r="Q1460" i="1" s="1"/>
  <c r="O1461" i="1"/>
  <c r="Q1461" i="1" s="1"/>
  <c r="O1462" i="1"/>
  <c r="Q1462" i="1" s="1"/>
  <c r="O1463" i="1"/>
  <c r="Q1463" i="1" s="1"/>
  <c r="O1464" i="1"/>
  <c r="Q1464" i="1" s="1"/>
  <c r="O1465" i="1"/>
  <c r="Q1465" i="1" s="1"/>
  <c r="O1466" i="1"/>
  <c r="Q1466" i="1" s="1"/>
  <c r="O1467" i="1"/>
  <c r="Q1467" i="1" s="1"/>
  <c r="O1468" i="1"/>
  <c r="Q1468" i="1" s="1"/>
  <c r="O1469" i="1"/>
  <c r="Q1469" i="1" s="1"/>
  <c r="O1470" i="1"/>
  <c r="Q1470" i="1" s="1"/>
  <c r="O1471" i="1"/>
  <c r="Q1471" i="1" s="1"/>
  <c r="O1472" i="1"/>
  <c r="Q1472" i="1" s="1"/>
  <c r="O1473" i="1"/>
  <c r="Q1473" i="1" s="1"/>
  <c r="O1474" i="1"/>
  <c r="Q1474" i="1" s="1"/>
  <c r="O1475" i="1"/>
  <c r="Q1475" i="1" s="1"/>
  <c r="O1476" i="1"/>
  <c r="Q1476" i="1" s="1"/>
  <c r="O1477" i="1"/>
  <c r="Q1477" i="1" s="1"/>
  <c r="O1478" i="1"/>
  <c r="Q1478" i="1" s="1"/>
  <c r="O1479" i="1"/>
  <c r="Q1479" i="1" s="1"/>
  <c r="O1480" i="1"/>
  <c r="Q1480" i="1" s="1"/>
  <c r="O1481" i="1"/>
  <c r="Q1481" i="1" s="1"/>
  <c r="O1482" i="1"/>
  <c r="Q1482" i="1" s="1"/>
  <c r="O1483" i="1"/>
  <c r="Q1483" i="1" s="1"/>
  <c r="O1484" i="1"/>
  <c r="Q1484" i="1" s="1"/>
  <c r="O1485" i="1"/>
  <c r="Q1485" i="1" s="1"/>
  <c r="O1486" i="1"/>
  <c r="Q1486" i="1" s="1"/>
  <c r="O1487" i="1"/>
  <c r="Q1487" i="1" s="1"/>
  <c r="O1488" i="1"/>
  <c r="Q1488" i="1" s="1"/>
  <c r="O1489" i="1"/>
  <c r="Q1489" i="1" s="1"/>
  <c r="O1490" i="1"/>
  <c r="Q1490" i="1" s="1"/>
  <c r="O1491" i="1"/>
  <c r="Q1491" i="1" s="1"/>
  <c r="O1492" i="1"/>
  <c r="Q1492" i="1" s="1"/>
  <c r="O1493" i="1"/>
  <c r="Q1493" i="1" s="1"/>
  <c r="O1494" i="1"/>
  <c r="Q1494" i="1" s="1"/>
  <c r="O1495" i="1"/>
  <c r="Q1495" i="1" s="1"/>
  <c r="O1496" i="1"/>
  <c r="Q1496" i="1" s="1"/>
  <c r="O1497" i="1"/>
  <c r="Q1497" i="1" s="1"/>
  <c r="O1498" i="1"/>
  <c r="Q1498" i="1" s="1"/>
  <c r="O1499" i="1"/>
  <c r="Q1499" i="1" s="1"/>
  <c r="O1500" i="1"/>
  <c r="Q1500" i="1" s="1"/>
  <c r="O1501" i="1"/>
  <c r="Q1501" i="1" s="1"/>
  <c r="O1502" i="1"/>
  <c r="Q1502" i="1" s="1"/>
  <c r="O1503" i="1"/>
  <c r="Q1503" i="1" s="1"/>
  <c r="O1504" i="1"/>
  <c r="Q1504" i="1" s="1"/>
  <c r="O1505" i="1"/>
  <c r="Q1505" i="1" s="1"/>
  <c r="O1506" i="1"/>
  <c r="Q1506" i="1" s="1"/>
  <c r="O1507" i="1"/>
  <c r="Q1507" i="1" s="1"/>
  <c r="O1508" i="1"/>
  <c r="Q1508" i="1" s="1"/>
  <c r="O1509" i="1"/>
  <c r="Q1509" i="1" s="1"/>
  <c r="O1510" i="1"/>
  <c r="Q1510" i="1" s="1"/>
  <c r="O1511" i="1"/>
  <c r="Q1511" i="1" s="1"/>
  <c r="O1512" i="1"/>
  <c r="Q1512" i="1" s="1"/>
  <c r="O1513" i="1"/>
  <c r="Q1513" i="1" s="1"/>
  <c r="O1514" i="1"/>
  <c r="Q1514" i="1" s="1"/>
  <c r="O1515" i="1"/>
  <c r="Q1515" i="1" s="1"/>
  <c r="O1516" i="1"/>
  <c r="Q1516" i="1" s="1"/>
  <c r="O1517" i="1"/>
  <c r="Q1517" i="1" s="1"/>
  <c r="O1518" i="1"/>
  <c r="Q1518" i="1" s="1"/>
  <c r="O1519" i="1"/>
  <c r="Q1519" i="1" s="1"/>
  <c r="O1520" i="1"/>
  <c r="Q1520" i="1" s="1"/>
  <c r="O1521" i="1"/>
  <c r="Q1521" i="1" s="1"/>
  <c r="O1522" i="1"/>
  <c r="Q1522" i="1" s="1"/>
  <c r="O1523" i="1"/>
  <c r="Q1523" i="1" s="1"/>
  <c r="O1524" i="1"/>
  <c r="Q1524" i="1" s="1"/>
  <c r="O1525" i="1"/>
  <c r="Q1525" i="1" s="1"/>
  <c r="O1526" i="1"/>
  <c r="Q1526" i="1" s="1"/>
  <c r="O1527" i="1"/>
  <c r="Q1527" i="1" s="1"/>
  <c r="O1528" i="1"/>
  <c r="Q1528" i="1" s="1"/>
  <c r="O1529" i="1"/>
  <c r="Q1529" i="1" s="1"/>
  <c r="O1530" i="1"/>
  <c r="Q1530" i="1" s="1"/>
  <c r="O1531" i="1"/>
  <c r="Q1531" i="1" s="1"/>
  <c r="O1532" i="1"/>
  <c r="Q1532" i="1" s="1"/>
  <c r="O1533" i="1"/>
  <c r="Q1533" i="1" s="1"/>
  <c r="O1534" i="1"/>
  <c r="Q1534" i="1" s="1"/>
  <c r="O1535" i="1"/>
  <c r="Q1535" i="1" s="1"/>
  <c r="O1536" i="1"/>
  <c r="Q1536" i="1" s="1"/>
  <c r="O1537" i="1"/>
  <c r="Q1537" i="1" s="1"/>
  <c r="O1538" i="1"/>
  <c r="Q1538" i="1" s="1"/>
  <c r="O1539" i="1"/>
  <c r="Q1539" i="1" s="1"/>
  <c r="O1540" i="1"/>
  <c r="Q1540" i="1" s="1"/>
  <c r="O1541" i="1"/>
  <c r="Q1541" i="1" s="1"/>
  <c r="O1542" i="1"/>
  <c r="Q1542" i="1" s="1"/>
  <c r="O1543" i="1"/>
  <c r="Q1543" i="1" s="1"/>
  <c r="O1544" i="1"/>
  <c r="Q1544" i="1" s="1"/>
  <c r="O1545" i="1"/>
  <c r="Q1545" i="1" s="1"/>
  <c r="O1546" i="1"/>
  <c r="Q1546" i="1" s="1"/>
  <c r="O1547" i="1"/>
  <c r="Q1547" i="1" s="1"/>
  <c r="O1548" i="1"/>
  <c r="Q1548" i="1" s="1"/>
  <c r="O1549" i="1"/>
  <c r="Q1549" i="1" s="1"/>
  <c r="O1550" i="1"/>
  <c r="Q1550" i="1" s="1"/>
  <c r="O1551" i="1"/>
  <c r="Q1551" i="1" s="1"/>
  <c r="O1552" i="1"/>
  <c r="Q1552" i="1" s="1"/>
  <c r="O1553" i="1"/>
  <c r="Q1553" i="1" s="1"/>
  <c r="O1554" i="1"/>
  <c r="Q1554" i="1" s="1"/>
  <c r="O1555" i="1"/>
  <c r="Q1555" i="1" s="1"/>
  <c r="O1556" i="1"/>
  <c r="Q1556" i="1" s="1"/>
  <c r="O1557" i="1"/>
  <c r="Q1557" i="1" s="1"/>
  <c r="O1558" i="1"/>
  <c r="Q1558" i="1" s="1"/>
  <c r="O1559" i="1"/>
  <c r="Q1559" i="1" s="1"/>
  <c r="O1560" i="1"/>
  <c r="Q1560" i="1" s="1"/>
  <c r="O1561" i="1"/>
  <c r="Q1561" i="1" s="1"/>
  <c r="O1562" i="1"/>
  <c r="Q1562" i="1" s="1"/>
  <c r="O1563" i="1"/>
  <c r="Q1563" i="1" s="1"/>
  <c r="O1564" i="1"/>
  <c r="Q1564" i="1" s="1"/>
  <c r="O1565" i="1"/>
  <c r="Q1565" i="1" s="1"/>
  <c r="O1566" i="1"/>
  <c r="Q1566" i="1" s="1"/>
  <c r="O1567" i="1"/>
  <c r="Q1567" i="1" s="1"/>
  <c r="O1568" i="1"/>
  <c r="Q1568" i="1" s="1"/>
  <c r="O1569" i="1"/>
  <c r="Q1569" i="1" s="1"/>
  <c r="O1570" i="1"/>
  <c r="Q1570" i="1" s="1"/>
  <c r="O1571" i="1"/>
  <c r="Q1571" i="1" s="1"/>
  <c r="O1572" i="1"/>
  <c r="Q1572" i="1" s="1"/>
  <c r="O1573" i="1"/>
  <c r="Q1573" i="1" s="1"/>
  <c r="O1574" i="1"/>
  <c r="Q1574" i="1" s="1"/>
  <c r="O1575" i="1"/>
  <c r="Q1575" i="1" s="1"/>
  <c r="O1576" i="1"/>
  <c r="Q1576" i="1" s="1"/>
  <c r="O1577" i="1"/>
  <c r="Q1577" i="1" s="1"/>
  <c r="O1578" i="1"/>
  <c r="Q1578" i="1" s="1"/>
  <c r="O1579" i="1"/>
  <c r="Q1579" i="1" s="1"/>
  <c r="O1580" i="1"/>
  <c r="Q1580" i="1" s="1"/>
  <c r="O1581" i="1"/>
  <c r="Q1581" i="1" s="1"/>
  <c r="O1582" i="1"/>
  <c r="Q1582" i="1" s="1"/>
  <c r="O1583" i="1"/>
  <c r="Q1583" i="1" s="1"/>
  <c r="O1584" i="1"/>
  <c r="Q1584" i="1" s="1"/>
  <c r="O1585" i="1"/>
  <c r="Q1585" i="1" s="1"/>
  <c r="O1586" i="1"/>
  <c r="Q1586" i="1" s="1"/>
  <c r="O1587" i="1"/>
  <c r="Q1587" i="1" s="1"/>
  <c r="O1588" i="1"/>
  <c r="Q1588" i="1" s="1"/>
  <c r="O1589" i="1"/>
  <c r="Q1589" i="1" s="1"/>
  <c r="O1590" i="1"/>
  <c r="Q1590" i="1" s="1"/>
  <c r="O1591" i="1"/>
  <c r="Q1591" i="1" s="1"/>
  <c r="O1592" i="1"/>
  <c r="Q1592" i="1" s="1"/>
  <c r="O1593" i="1"/>
  <c r="Q1593" i="1" s="1"/>
  <c r="O1594" i="1"/>
  <c r="Q1594" i="1" s="1"/>
  <c r="O1595" i="1"/>
  <c r="Q1595" i="1" s="1"/>
  <c r="O1596" i="1"/>
  <c r="Q1596" i="1" s="1"/>
  <c r="O1597" i="1"/>
  <c r="Q1597" i="1" s="1"/>
  <c r="O1598" i="1"/>
  <c r="Q1598" i="1" s="1"/>
  <c r="O1599" i="1"/>
  <c r="Q1599" i="1" s="1"/>
  <c r="O1600" i="1"/>
  <c r="Q1600" i="1" s="1"/>
  <c r="O1601" i="1"/>
  <c r="Q1601" i="1" s="1"/>
  <c r="O1602" i="1"/>
  <c r="Q1602" i="1" s="1"/>
  <c r="O1603" i="1"/>
  <c r="Q1603" i="1" s="1"/>
  <c r="O1604" i="1"/>
  <c r="Q1604" i="1" s="1"/>
  <c r="O1605" i="1"/>
  <c r="Q1605" i="1" s="1"/>
  <c r="O1606" i="1"/>
  <c r="Q1606" i="1" s="1"/>
  <c r="O1607" i="1"/>
  <c r="Q1607" i="1" s="1"/>
  <c r="O1608" i="1"/>
  <c r="Q1608" i="1" s="1"/>
  <c r="O1609" i="1"/>
  <c r="Q1609" i="1" s="1"/>
  <c r="O1610" i="1"/>
  <c r="Q1610" i="1" s="1"/>
  <c r="O1611" i="1"/>
  <c r="Q1611" i="1" s="1"/>
  <c r="O1612" i="1"/>
  <c r="Q1612" i="1" s="1"/>
  <c r="O1613" i="1"/>
  <c r="Q1613" i="1" s="1"/>
  <c r="O1614" i="1"/>
  <c r="Q1614" i="1" s="1"/>
  <c r="O1615" i="1"/>
  <c r="Q1615" i="1" s="1"/>
  <c r="O1616" i="1"/>
  <c r="Q1616" i="1" s="1"/>
  <c r="O1617" i="1"/>
  <c r="Q1617" i="1" s="1"/>
  <c r="O1618" i="1"/>
  <c r="Q1618" i="1" s="1"/>
  <c r="O1619" i="1"/>
  <c r="Q1619" i="1" s="1"/>
  <c r="O1620" i="1"/>
  <c r="Q1620" i="1" s="1"/>
  <c r="O1621" i="1"/>
  <c r="Q1621" i="1" s="1"/>
  <c r="O1622" i="1"/>
  <c r="Q1622" i="1" s="1"/>
  <c r="O1623" i="1"/>
  <c r="Q1623" i="1" s="1"/>
  <c r="O1624" i="1"/>
  <c r="Q1624" i="1" s="1"/>
  <c r="O1625" i="1"/>
  <c r="Q1625" i="1" s="1"/>
  <c r="O1626" i="1"/>
  <c r="Q1626" i="1" s="1"/>
  <c r="O1627" i="1"/>
  <c r="Q1627" i="1" s="1"/>
  <c r="O1628" i="1"/>
  <c r="Q1628" i="1" s="1"/>
  <c r="O1629" i="1"/>
  <c r="Q1629" i="1" s="1"/>
  <c r="O1630" i="1"/>
  <c r="Q1630" i="1" s="1"/>
  <c r="O1631" i="1"/>
  <c r="Q1631" i="1" s="1"/>
  <c r="O1632" i="1"/>
  <c r="Q1632" i="1" s="1"/>
  <c r="O1633" i="1"/>
  <c r="Q1633" i="1" s="1"/>
  <c r="O1634" i="1"/>
  <c r="Q1634" i="1" s="1"/>
  <c r="O1635" i="1"/>
  <c r="Q1635" i="1" s="1"/>
  <c r="O1636" i="1"/>
  <c r="Q1636" i="1" s="1"/>
  <c r="O1637" i="1"/>
  <c r="Q1637" i="1" s="1"/>
  <c r="O1638" i="1"/>
  <c r="Q1638" i="1" s="1"/>
  <c r="O1639" i="1"/>
  <c r="Q1639" i="1" s="1"/>
  <c r="O1640" i="1"/>
  <c r="Q1640" i="1" s="1"/>
  <c r="O1641" i="1"/>
  <c r="Q1641" i="1" s="1"/>
  <c r="O1642" i="1"/>
  <c r="Q1642" i="1" s="1"/>
  <c r="O1643" i="1"/>
  <c r="Q1643" i="1" s="1"/>
  <c r="O1644" i="1"/>
  <c r="Q1644" i="1" s="1"/>
  <c r="O1645" i="1"/>
  <c r="Q1645" i="1" s="1"/>
  <c r="O1646" i="1"/>
  <c r="Q1646" i="1" s="1"/>
  <c r="O1647" i="1"/>
  <c r="Q1647" i="1" s="1"/>
  <c r="O1648" i="1"/>
  <c r="Q1648" i="1" s="1"/>
  <c r="O1649" i="1"/>
  <c r="Q1649" i="1" s="1"/>
  <c r="O1650" i="1"/>
  <c r="Q1650" i="1" s="1"/>
  <c r="O1651" i="1"/>
  <c r="Q1651" i="1" s="1"/>
  <c r="O1652" i="1"/>
  <c r="Q1652" i="1" s="1"/>
  <c r="O1653" i="1"/>
  <c r="Q1653" i="1" s="1"/>
  <c r="O1654" i="1"/>
  <c r="Q1654" i="1" s="1"/>
  <c r="O1655" i="1"/>
  <c r="Q1655" i="1" s="1"/>
  <c r="O1656" i="1"/>
  <c r="Q1656" i="1" s="1"/>
  <c r="O1657" i="1"/>
  <c r="Q1657" i="1" s="1"/>
  <c r="O1658" i="1"/>
  <c r="Q1658" i="1" s="1"/>
  <c r="O1659" i="1"/>
  <c r="Q1659" i="1" s="1"/>
  <c r="O1660" i="1"/>
  <c r="Q1660" i="1" s="1"/>
  <c r="O1661" i="1"/>
  <c r="Q1661" i="1" s="1"/>
  <c r="O1662" i="1"/>
  <c r="Q1662" i="1" s="1"/>
  <c r="O1663" i="1"/>
  <c r="Q1663" i="1" s="1"/>
  <c r="O1664" i="1"/>
  <c r="Q1664" i="1" s="1"/>
  <c r="O1665" i="1"/>
  <c r="Q1665" i="1" s="1"/>
  <c r="O1666" i="1"/>
  <c r="Q1666" i="1" s="1"/>
  <c r="O1667" i="1"/>
  <c r="Q1667" i="1" s="1"/>
  <c r="O1668" i="1"/>
  <c r="Q1668" i="1" s="1"/>
  <c r="O1669" i="1"/>
  <c r="Q1669" i="1" s="1"/>
  <c r="O1670" i="1"/>
  <c r="Q1670" i="1" s="1"/>
  <c r="O1671" i="1"/>
  <c r="Q1671" i="1" s="1"/>
  <c r="O1672" i="1"/>
  <c r="Q1672" i="1" s="1"/>
  <c r="O1673" i="1"/>
  <c r="Q1673" i="1" s="1"/>
  <c r="O1674" i="1"/>
  <c r="Q1674" i="1" s="1"/>
  <c r="O1675" i="1"/>
  <c r="Q1675" i="1" s="1"/>
  <c r="O1676" i="1"/>
  <c r="Q1676" i="1" s="1"/>
  <c r="O1677" i="1"/>
  <c r="Q1677" i="1" s="1"/>
  <c r="O1678" i="1"/>
  <c r="Q1678" i="1" s="1"/>
  <c r="O1679" i="1"/>
  <c r="Q1679" i="1" s="1"/>
  <c r="O1680" i="1"/>
  <c r="Q1680" i="1" s="1"/>
  <c r="O1681" i="1"/>
  <c r="Q1681" i="1" s="1"/>
  <c r="O1682" i="1"/>
  <c r="Q1682" i="1" s="1"/>
  <c r="O1683" i="1"/>
  <c r="Q1683" i="1" s="1"/>
  <c r="O1684" i="1"/>
  <c r="Q1684" i="1" s="1"/>
  <c r="O1685" i="1"/>
  <c r="Q1685" i="1" s="1"/>
  <c r="O1686" i="1"/>
  <c r="Q1686" i="1" s="1"/>
  <c r="O1687" i="1"/>
  <c r="Q1687" i="1" s="1"/>
  <c r="O1688" i="1"/>
  <c r="Q1688" i="1" s="1"/>
  <c r="O1689" i="1"/>
  <c r="Q1689" i="1" s="1"/>
  <c r="O1690" i="1"/>
  <c r="Q1690" i="1" s="1"/>
  <c r="O1691" i="1"/>
  <c r="Q1691" i="1" s="1"/>
  <c r="O1692" i="1"/>
  <c r="Q1692" i="1" s="1"/>
  <c r="O1693" i="1"/>
  <c r="Q1693" i="1" s="1"/>
  <c r="O1694" i="1"/>
  <c r="Q1694" i="1" s="1"/>
  <c r="O1695" i="1"/>
  <c r="Q1695" i="1" s="1"/>
  <c r="O1696" i="1"/>
  <c r="Q1696" i="1" s="1"/>
  <c r="O1697" i="1"/>
  <c r="Q1697" i="1" s="1"/>
  <c r="O1698" i="1"/>
  <c r="Q1698" i="1" s="1"/>
  <c r="O1699" i="1"/>
  <c r="Q1699" i="1" s="1"/>
  <c r="O1700" i="1"/>
  <c r="Q1700" i="1" s="1"/>
  <c r="O1701" i="1"/>
  <c r="Q1701" i="1" s="1"/>
  <c r="O1702" i="1"/>
  <c r="Q1702" i="1" s="1"/>
  <c r="O1703" i="1"/>
  <c r="Q1703" i="1" s="1"/>
  <c r="O1704" i="1"/>
  <c r="Q1704" i="1" s="1"/>
  <c r="O1705" i="1"/>
  <c r="Q1705" i="1" s="1"/>
  <c r="O1706" i="1"/>
  <c r="Q1706" i="1" s="1"/>
  <c r="O1707" i="1"/>
  <c r="Q1707" i="1" s="1"/>
  <c r="O1708" i="1"/>
  <c r="Q1708" i="1" s="1"/>
  <c r="O1709" i="1"/>
  <c r="Q1709" i="1" s="1"/>
  <c r="O1710" i="1"/>
  <c r="Q1710" i="1" s="1"/>
  <c r="O1711" i="1"/>
  <c r="Q1711" i="1" s="1"/>
  <c r="O1712" i="1"/>
  <c r="Q1712" i="1" s="1"/>
  <c r="O1713" i="1"/>
  <c r="Q1713" i="1" s="1"/>
  <c r="O1714" i="1"/>
  <c r="Q1714" i="1" s="1"/>
  <c r="O1715" i="1"/>
  <c r="Q1715" i="1" s="1"/>
  <c r="O1716" i="1"/>
  <c r="Q1716" i="1" s="1"/>
  <c r="O1717" i="1"/>
  <c r="Q1717" i="1" s="1"/>
  <c r="O1718" i="1"/>
  <c r="Q1718" i="1" s="1"/>
  <c r="O1719" i="1"/>
  <c r="Q1719" i="1" s="1"/>
  <c r="O1720" i="1"/>
  <c r="Q1720" i="1" s="1"/>
  <c r="O1721" i="1"/>
  <c r="Q1721" i="1" s="1"/>
  <c r="O1722" i="1"/>
  <c r="Q1722" i="1" s="1"/>
  <c r="O1723" i="1"/>
  <c r="Q1723" i="1" s="1"/>
  <c r="O1724" i="1"/>
  <c r="Q1724" i="1" s="1"/>
  <c r="O1725" i="1"/>
  <c r="Q1725" i="1" s="1"/>
  <c r="O1726" i="1"/>
  <c r="Q1726" i="1" s="1"/>
  <c r="O1727" i="1"/>
  <c r="Q1727" i="1" s="1"/>
  <c r="O1728" i="1"/>
  <c r="Q1728" i="1" s="1"/>
  <c r="O1729" i="1"/>
  <c r="Q1729" i="1" s="1"/>
  <c r="O1730" i="1"/>
  <c r="Q1730" i="1" s="1"/>
  <c r="O1731" i="1"/>
  <c r="Q1731" i="1" s="1"/>
  <c r="O1732" i="1"/>
  <c r="Q1732" i="1" s="1"/>
  <c r="O1733" i="1"/>
  <c r="Q1733" i="1" s="1"/>
  <c r="O1734" i="1"/>
  <c r="Q1734" i="1" s="1"/>
  <c r="O1735" i="1"/>
  <c r="Q1735" i="1" s="1"/>
  <c r="O1736" i="1"/>
  <c r="Q1736" i="1" s="1"/>
  <c r="O1737" i="1"/>
  <c r="Q1737" i="1" s="1"/>
  <c r="O1738" i="1"/>
  <c r="Q1738" i="1" s="1"/>
  <c r="O1739" i="1"/>
  <c r="Q1739" i="1" s="1"/>
  <c r="O1740" i="1"/>
  <c r="Q1740" i="1" s="1"/>
  <c r="O1741" i="1"/>
  <c r="Q1741" i="1" s="1"/>
  <c r="O1742" i="1"/>
  <c r="Q1742" i="1" s="1"/>
  <c r="O1743" i="1"/>
  <c r="Q1743" i="1" s="1"/>
  <c r="O1744" i="1"/>
  <c r="Q1744" i="1" s="1"/>
  <c r="O1745" i="1"/>
  <c r="Q1745" i="1" s="1"/>
  <c r="O1746" i="1"/>
  <c r="Q1746" i="1" s="1"/>
  <c r="O1747" i="1"/>
  <c r="Q1747" i="1" s="1"/>
  <c r="O1748" i="1"/>
  <c r="Q1748" i="1" s="1"/>
  <c r="O1749" i="1"/>
  <c r="Q1749" i="1" s="1"/>
  <c r="O1750" i="1"/>
  <c r="Q1750" i="1" s="1"/>
  <c r="O1751" i="1"/>
  <c r="Q1751" i="1" s="1"/>
  <c r="O1752" i="1"/>
  <c r="Q1752" i="1" s="1"/>
  <c r="O1753" i="1"/>
  <c r="Q1753" i="1" s="1"/>
  <c r="O1754" i="1"/>
  <c r="Q1754" i="1" s="1"/>
  <c r="O1755" i="1"/>
  <c r="Q1755" i="1" s="1"/>
  <c r="O1756" i="1"/>
  <c r="Q1756" i="1" s="1"/>
  <c r="O1757" i="1"/>
  <c r="Q1757" i="1" s="1"/>
  <c r="O1758" i="1"/>
  <c r="Q1758" i="1" s="1"/>
  <c r="O1759" i="1"/>
  <c r="Q1759" i="1" s="1"/>
  <c r="O1760" i="1"/>
  <c r="Q1760" i="1" s="1"/>
  <c r="O1761" i="1"/>
  <c r="Q1761" i="1" s="1"/>
  <c r="O1762" i="1"/>
  <c r="Q1762" i="1" s="1"/>
  <c r="O1763" i="1"/>
  <c r="Q1763" i="1" s="1"/>
  <c r="O1764" i="1"/>
  <c r="Q1764" i="1" s="1"/>
  <c r="O1765" i="1"/>
  <c r="Q1765" i="1" s="1"/>
  <c r="O1766" i="1"/>
  <c r="Q1766" i="1" s="1"/>
  <c r="O1767" i="1"/>
  <c r="Q1767" i="1" s="1"/>
  <c r="O1768" i="1"/>
  <c r="Q1768" i="1" s="1"/>
  <c r="O1769" i="1"/>
  <c r="Q1769" i="1" s="1"/>
  <c r="O1770" i="1"/>
  <c r="Q1770" i="1" s="1"/>
  <c r="O1771" i="1"/>
  <c r="Q1771" i="1" s="1"/>
  <c r="O1772" i="1"/>
  <c r="Q1772" i="1" s="1"/>
  <c r="O1773" i="1"/>
  <c r="Q1773" i="1" s="1"/>
  <c r="O1774" i="1"/>
  <c r="Q1774" i="1" s="1"/>
  <c r="O1775" i="1"/>
  <c r="Q1775" i="1" s="1"/>
  <c r="O1776" i="1"/>
  <c r="Q1776" i="1" s="1"/>
  <c r="O1777" i="1"/>
  <c r="Q1777" i="1" s="1"/>
  <c r="O1778" i="1"/>
  <c r="Q1778" i="1" s="1"/>
  <c r="O1779" i="1"/>
  <c r="Q1779" i="1" s="1"/>
  <c r="O1780" i="1"/>
  <c r="Q1780" i="1" s="1"/>
  <c r="O1781" i="1"/>
  <c r="Q1781" i="1" s="1"/>
  <c r="O1782" i="1"/>
  <c r="Q1782" i="1" s="1"/>
  <c r="O1783" i="1"/>
  <c r="Q1783" i="1" s="1"/>
  <c r="O1784" i="1"/>
  <c r="Q1784" i="1" s="1"/>
  <c r="O1785" i="1"/>
  <c r="Q1785" i="1" s="1"/>
  <c r="O1786" i="1"/>
  <c r="Q1786" i="1" s="1"/>
  <c r="O1787" i="1"/>
  <c r="Q1787" i="1" s="1"/>
  <c r="O1788" i="1"/>
  <c r="Q1788" i="1" s="1"/>
  <c r="O1789" i="1"/>
  <c r="Q1789" i="1" s="1"/>
  <c r="O1790" i="1"/>
  <c r="Q1790" i="1" s="1"/>
  <c r="O1791" i="1"/>
  <c r="Q1791" i="1" s="1"/>
  <c r="O1792" i="1"/>
  <c r="Q1792" i="1" s="1"/>
  <c r="O1793" i="1"/>
  <c r="Q1793" i="1" s="1"/>
  <c r="O1794" i="1"/>
  <c r="Q1794" i="1" s="1"/>
  <c r="O1795" i="1"/>
  <c r="Q1795" i="1" s="1"/>
  <c r="O1796" i="1"/>
  <c r="Q1796" i="1" s="1"/>
  <c r="O1797" i="1"/>
  <c r="Q1797" i="1" s="1"/>
  <c r="O1798" i="1"/>
  <c r="Q1798" i="1" s="1"/>
  <c r="O1799" i="1"/>
  <c r="Q1799" i="1" s="1"/>
  <c r="O1800" i="1"/>
  <c r="Q1800" i="1" s="1"/>
  <c r="O1801" i="1"/>
  <c r="Q1801" i="1" s="1"/>
  <c r="O1802" i="1"/>
  <c r="Q1802" i="1" s="1"/>
  <c r="O1803" i="1"/>
  <c r="Q1803" i="1" s="1"/>
  <c r="O1804" i="1"/>
  <c r="Q1804" i="1" s="1"/>
  <c r="O1805" i="1"/>
  <c r="Q1805" i="1" s="1"/>
  <c r="O1806" i="1"/>
  <c r="Q1806" i="1" s="1"/>
  <c r="O1807" i="1"/>
  <c r="Q1807" i="1" s="1"/>
  <c r="O1808" i="1"/>
  <c r="Q1808" i="1" s="1"/>
  <c r="O1809" i="1"/>
  <c r="Q1809" i="1" s="1"/>
  <c r="O1810" i="1"/>
  <c r="Q1810" i="1" s="1"/>
  <c r="O1811" i="1"/>
  <c r="Q1811" i="1" s="1"/>
  <c r="O1812" i="1"/>
  <c r="Q1812" i="1" s="1"/>
  <c r="O1813" i="1"/>
  <c r="Q1813" i="1" s="1"/>
  <c r="O1814" i="1"/>
  <c r="Q1814" i="1" s="1"/>
  <c r="O1815" i="1"/>
  <c r="Q1815" i="1" s="1"/>
  <c r="O1816" i="1"/>
  <c r="Q1816" i="1" s="1"/>
  <c r="O1817" i="1"/>
  <c r="Q1817" i="1" s="1"/>
  <c r="O1818" i="1"/>
  <c r="Q1818" i="1" s="1"/>
  <c r="O1819" i="1"/>
  <c r="Q1819" i="1" s="1"/>
  <c r="O1820" i="1"/>
  <c r="Q1820" i="1" s="1"/>
  <c r="O1821" i="1"/>
  <c r="Q1821" i="1" s="1"/>
  <c r="O1822" i="1"/>
  <c r="Q1822" i="1" s="1"/>
  <c r="O1823" i="1"/>
  <c r="Q1823" i="1" s="1"/>
  <c r="O1824" i="1"/>
  <c r="Q1824" i="1" s="1"/>
  <c r="O1825" i="1"/>
  <c r="Q1825" i="1" s="1"/>
  <c r="O1826" i="1"/>
  <c r="Q1826" i="1" s="1"/>
  <c r="O1827" i="1"/>
  <c r="Q1827" i="1" s="1"/>
  <c r="O1828" i="1"/>
  <c r="Q1828" i="1" s="1"/>
  <c r="O1829" i="1"/>
  <c r="Q1829" i="1" s="1"/>
  <c r="O1830" i="1"/>
  <c r="Q1830" i="1" s="1"/>
  <c r="O1831" i="1"/>
  <c r="Q1831" i="1" s="1"/>
  <c r="O1832" i="1"/>
  <c r="Q1832" i="1" s="1"/>
  <c r="O1833" i="1"/>
  <c r="Q1833" i="1" s="1"/>
  <c r="O1834" i="1"/>
  <c r="Q1834" i="1" s="1"/>
  <c r="O1835" i="1"/>
  <c r="Q1835" i="1" s="1"/>
  <c r="O1836" i="1"/>
  <c r="Q1836" i="1" s="1"/>
  <c r="Z8" i="1"/>
  <c r="Z7" i="1"/>
  <c r="W6" i="1"/>
  <c r="X6" i="1"/>
  <c r="W5" i="1"/>
  <c r="X5" i="1" s="1"/>
  <c r="Z6" i="1"/>
  <c r="Z5" i="1"/>
  <c r="Y6" i="1" a="1"/>
  <c r="Y6" i="1" s="1"/>
  <c r="AA6" i="1" s="1"/>
  <c r="Y5" i="1" a="1"/>
  <c r="Y5" i="1" s="1"/>
  <c r="AA5" i="1" s="1"/>
  <c r="Y4" i="1" a="1"/>
  <c r="Y4" i="1" s="1"/>
  <c r="Y2" i="1" a="1"/>
  <c r="Y2" i="1" s="1"/>
  <c r="Z2" i="1"/>
  <c r="Z4" i="1"/>
  <c r="M82" i="1"/>
  <c r="N82" i="1" s="1"/>
  <c r="M134" i="1"/>
  <c r="N134" i="1" s="1"/>
  <c r="M492" i="1"/>
  <c r="N492" i="1" s="1"/>
  <c r="M340" i="1"/>
  <c r="N340" i="1" s="1"/>
  <c r="M805" i="1"/>
  <c r="N805" i="1" s="1"/>
  <c r="M568" i="1"/>
  <c r="N568" i="1" s="1"/>
  <c r="M1061" i="1"/>
  <c r="N1061" i="1" s="1"/>
  <c r="M983" i="1"/>
  <c r="N983" i="1" s="1"/>
  <c r="M1818" i="1"/>
  <c r="N1818" i="1" s="1"/>
  <c r="M1703" i="1"/>
  <c r="N1703" i="1" s="1"/>
  <c r="M221" i="1"/>
  <c r="N221" i="1" s="1"/>
  <c r="M1688" i="1"/>
  <c r="N1688" i="1" s="1"/>
  <c r="M567" i="1"/>
  <c r="N567" i="1" s="1"/>
  <c r="M1575" i="1"/>
  <c r="N1575" i="1" s="1"/>
  <c r="M157" i="1"/>
  <c r="N157" i="1" s="1"/>
  <c r="M215" i="1"/>
  <c r="N215" i="1" s="1"/>
  <c r="M1512" i="1"/>
  <c r="N1512" i="1" s="1"/>
  <c r="M992" i="1"/>
  <c r="N992" i="1" s="1"/>
  <c r="M1833" i="1"/>
  <c r="N1833" i="1" s="1"/>
  <c r="M292" i="1"/>
  <c r="N292" i="1" s="1"/>
  <c r="M1005" i="1"/>
  <c r="N1005" i="1" s="1"/>
  <c r="M1820" i="1"/>
  <c r="N1820" i="1" s="1"/>
  <c r="M1041" i="1"/>
  <c r="N1041" i="1" s="1"/>
  <c r="M1081" i="1"/>
  <c r="N1081" i="1" s="1"/>
  <c r="M10" i="1"/>
  <c r="N10" i="1" s="1"/>
  <c r="M341" i="1"/>
  <c r="N341" i="1" s="1"/>
  <c r="M1156" i="1"/>
  <c r="N1156" i="1" s="1"/>
  <c r="M1664" i="1"/>
  <c r="N1664" i="1" s="1"/>
  <c r="M1267" i="1"/>
  <c r="N1267" i="1" s="1"/>
  <c r="M499" i="1"/>
  <c r="N499" i="1" s="1"/>
  <c r="M312" i="1"/>
  <c r="N312" i="1" s="1"/>
  <c r="M140" i="1"/>
  <c r="N140" i="1" s="1"/>
  <c r="M1217" i="1"/>
  <c r="N1217" i="1" s="1"/>
  <c r="M804" i="1"/>
  <c r="N804" i="1" s="1"/>
  <c r="M1230" i="1"/>
  <c r="N1230" i="1" s="1"/>
  <c r="M103" i="1"/>
  <c r="N103" i="1" s="1"/>
  <c r="M1389" i="1"/>
  <c r="N1389" i="1" s="1"/>
  <c r="M621" i="1"/>
  <c r="N621" i="1" s="1"/>
  <c r="M1243" i="1"/>
  <c r="N1243" i="1" s="1"/>
  <c r="M1711" i="1"/>
  <c r="N1711" i="1" s="1"/>
  <c r="M522" i="1"/>
  <c r="N522" i="1" s="1"/>
  <c r="M1500" i="1"/>
  <c r="N1500" i="1" s="1"/>
  <c r="M1233" i="1"/>
  <c r="N1233" i="1" s="1"/>
  <c r="M1784" i="1"/>
  <c r="N1784" i="1" s="1"/>
  <c r="M149" i="1"/>
  <c r="N149" i="1" s="1"/>
  <c r="M363" i="1"/>
  <c r="N363" i="1" s="1"/>
  <c r="M796" i="1"/>
  <c r="N796" i="1" s="1"/>
  <c r="M696" i="1"/>
  <c r="N696" i="1" s="1"/>
  <c r="M406" i="1"/>
  <c r="N406" i="1" s="1"/>
  <c r="M782" i="1"/>
  <c r="N782" i="1" s="1"/>
  <c r="M1743" i="1"/>
  <c r="N1743" i="1" s="1"/>
  <c r="M1517" i="1"/>
  <c r="N1517" i="1" s="1"/>
  <c r="M280" i="1"/>
  <c r="N280" i="1" s="1"/>
  <c r="M1780" i="1"/>
  <c r="N1780" i="1" s="1"/>
  <c r="M855" i="1"/>
  <c r="N855" i="1" s="1"/>
  <c r="M1478" i="1"/>
  <c r="N1478" i="1" s="1"/>
  <c r="M468" i="1"/>
  <c r="N468" i="1" s="1"/>
  <c r="M1788" i="1"/>
  <c r="N1788" i="1" s="1"/>
  <c r="M271" i="1"/>
  <c r="N271" i="1" s="1"/>
  <c r="M1477" i="1"/>
  <c r="N1477" i="1" s="1"/>
  <c r="M718" i="1"/>
  <c r="N718" i="1" s="1"/>
  <c r="M1786" i="1"/>
  <c r="N1786" i="1" s="1"/>
  <c r="M185" i="1"/>
  <c r="N185" i="1" s="1"/>
  <c r="M873" i="1"/>
  <c r="N873" i="1" s="1"/>
  <c r="M786" i="1"/>
  <c r="N786" i="1" s="1"/>
  <c r="M387" i="1"/>
  <c r="N387" i="1" s="1"/>
  <c r="M170" i="1"/>
  <c r="N170" i="1" s="1"/>
  <c r="M1762" i="1"/>
  <c r="N1762" i="1" s="1"/>
  <c r="M1605" i="1"/>
  <c r="N1605" i="1" s="1"/>
  <c r="M766" i="1"/>
  <c r="N766" i="1" s="1"/>
  <c r="M1757" i="1"/>
  <c r="N1757" i="1" s="1"/>
  <c r="M1701" i="1"/>
  <c r="N1701" i="1" s="1"/>
  <c r="M1692" i="1"/>
  <c r="N1692" i="1" s="1"/>
  <c r="M790" i="1"/>
  <c r="N790" i="1" s="1"/>
  <c r="M1638" i="1"/>
  <c r="N1638" i="1" s="1"/>
  <c r="M1815" i="1"/>
  <c r="N1815" i="1" s="1"/>
  <c r="M553" i="1"/>
  <c r="N553" i="1" s="1"/>
  <c r="M1346" i="1"/>
  <c r="N1346" i="1" s="1"/>
  <c r="M419" i="1"/>
  <c r="N419" i="1" s="1"/>
  <c r="M1465" i="1"/>
  <c r="N1465" i="1" s="1"/>
  <c r="M1242" i="1"/>
  <c r="N1242" i="1" s="1"/>
  <c r="M462" i="1"/>
  <c r="N462" i="1" s="1"/>
  <c r="M460" i="1"/>
  <c r="N460" i="1" s="1"/>
  <c r="M279" i="1"/>
  <c r="N279" i="1" s="1"/>
  <c r="M180" i="1"/>
  <c r="N180" i="1" s="1"/>
  <c r="M1093" i="1"/>
  <c r="N1093" i="1" s="1"/>
  <c r="M1652" i="1"/>
  <c r="N1652" i="1" s="1"/>
  <c r="M1313" i="1"/>
  <c r="N1313" i="1" s="1"/>
  <c r="M572" i="1"/>
  <c r="N572" i="1" s="1"/>
  <c r="M303" i="1"/>
  <c r="N303" i="1" s="1"/>
  <c r="M1481" i="1"/>
  <c r="N1481" i="1" s="1"/>
  <c r="M897" i="1"/>
  <c r="N897" i="1" s="1"/>
  <c r="M1169" i="1"/>
  <c r="N1169" i="1" s="1"/>
  <c r="M111" i="1"/>
  <c r="N111" i="1" s="1"/>
  <c r="M1074" i="1"/>
  <c r="N1074" i="1" s="1"/>
  <c r="M1580" i="1"/>
  <c r="N1580" i="1" s="1"/>
  <c r="M1774" i="1"/>
  <c r="N1774" i="1" s="1"/>
  <c r="M491" i="1"/>
  <c r="N491" i="1" s="1"/>
  <c r="M1062" i="1"/>
  <c r="N1062" i="1" s="1"/>
  <c r="M1162" i="1"/>
  <c r="N1162" i="1" s="1"/>
  <c r="M1444" i="1"/>
  <c r="N1444" i="1" s="1"/>
  <c r="M1259" i="1"/>
  <c r="N1259" i="1" s="1"/>
  <c r="M1104" i="1"/>
  <c r="N1104" i="1" s="1"/>
  <c r="M1822" i="1"/>
  <c r="N1822" i="1" s="1"/>
  <c r="M653" i="1"/>
  <c r="N653" i="1" s="1"/>
  <c r="M698" i="1"/>
  <c r="N698" i="1" s="1"/>
  <c r="M1689" i="1"/>
  <c r="N1689" i="1" s="1"/>
  <c r="M1028" i="1"/>
  <c r="N1028" i="1" s="1"/>
  <c r="M478" i="1"/>
  <c r="N478" i="1" s="1"/>
  <c r="M156" i="1"/>
  <c r="N156" i="1" s="1"/>
  <c r="M1301" i="1"/>
  <c r="N1301" i="1" s="1"/>
  <c r="M926" i="1"/>
  <c r="N926" i="1" s="1"/>
  <c r="M744" i="1"/>
  <c r="N744" i="1" s="1"/>
  <c r="M1278" i="1"/>
  <c r="N1278" i="1" s="1"/>
  <c r="M1339" i="1"/>
  <c r="N1339" i="1" s="1"/>
  <c r="M512" i="1"/>
  <c r="N512" i="1" s="1"/>
  <c r="M50" i="1"/>
  <c r="N50" i="1" s="1"/>
  <c r="M269" i="1"/>
  <c r="N269" i="1" s="1"/>
  <c r="M1811" i="1"/>
  <c r="N1811" i="1" s="1"/>
  <c r="M1568" i="1"/>
  <c r="N1568" i="1" s="1"/>
  <c r="M1464" i="1"/>
  <c r="N1464" i="1" s="1"/>
  <c r="M1673" i="1"/>
  <c r="N1673" i="1" s="1"/>
  <c r="M1587" i="1"/>
  <c r="N1587" i="1" s="1"/>
  <c r="M908" i="1"/>
  <c r="N908" i="1" s="1"/>
  <c r="M1741" i="1"/>
  <c r="N1741" i="1" s="1"/>
  <c r="M1316" i="1"/>
  <c r="N1316" i="1" s="1"/>
  <c r="M1004" i="1"/>
  <c r="N1004" i="1" s="1"/>
  <c r="M250" i="1"/>
  <c r="N250" i="1" s="1"/>
  <c r="M1312" i="1"/>
  <c r="N1312" i="1" s="1"/>
  <c r="M307" i="1"/>
  <c r="N307" i="1" s="1"/>
  <c r="M1307" i="1"/>
  <c r="N1307" i="1" s="1"/>
  <c r="M131" i="1"/>
  <c r="N131" i="1" s="1"/>
  <c r="M581" i="1"/>
  <c r="N581" i="1" s="1"/>
  <c r="M426" i="1"/>
  <c r="N426" i="1" s="1"/>
  <c r="M1101" i="1"/>
  <c r="N1101" i="1" s="1"/>
  <c r="M476" i="1"/>
  <c r="N476" i="1" s="1"/>
  <c r="M139" i="1"/>
  <c r="N139" i="1" s="1"/>
  <c r="M1207" i="1"/>
  <c r="N1207" i="1" s="1"/>
  <c r="M380" i="1"/>
  <c r="N380" i="1" s="1"/>
  <c r="M703" i="1"/>
  <c r="N703" i="1" s="1"/>
  <c r="M1063" i="1"/>
  <c r="N1063" i="1" s="1"/>
  <c r="M25" i="1"/>
  <c r="N25" i="1" s="1"/>
  <c r="M915" i="1"/>
  <c r="N915" i="1" s="1"/>
  <c r="M1003" i="1"/>
  <c r="N1003" i="1" s="1"/>
  <c r="M964" i="1"/>
  <c r="N964" i="1" s="1"/>
  <c r="M866" i="1"/>
  <c r="N866" i="1" s="1"/>
  <c r="M119" i="1"/>
  <c r="N119" i="1" s="1"/>
  <c r="M1669" i="1"/>
  <c r="N1669" i="1" s="1"/>
  <c r="M808" i="1"/>
  <c r="N808" i="1" s="1"/>
  <c r="M1011" i="1"/>
  <c r="N1011" i="1" s="1"/>
  <c r="M1102" i="1"/>
  <c r="N1102" i="1" s="1"/>
  <c r="M623" i="1"/>
  <c r="N623" i="1" s="1"/>
  <c r="M1248" i="1"/>
  <c r="N1248" i="1" s="1"/>
  <c r="M1209" i="1"/>
  <c r="N1209" i="1" s="1"/>
  <c r="M345" i="1"/>
  <c r="N345" i="1" s="1"/>
  <c r="M1466" i="1"/>
  <c r="N1466" i="1" s="1"/>
  <c r="M401" i="1"/>
  <c r="N401" i="1" s="1"/>
  <c r="M1382" i="1"/>
  <c r="N1382" i="1" s="1"/>
  <c r="M1604" i="1"/>
  <c r="N1604" i="1" s="1"/>
  <c r="M1708" i="1"/>
  <c r="N1708" i="1" s="1"/>
  <c r="M1561" i="1"/>
  <c r="N1561" i="1" s="1"/>
  <c r="M938" i="1"/>
  <c r="N938" i="1" s="1"/>
  <c r="M1827" i="1"/>
  <c r="N1827" i="1" s="1"/>
  <c r="M1751" i="1"/>
  <c r="N1751" i="1" s="1"/>
  <c r="M646" i="1"/>
  <c r="N646" i="1" s="1"/>
  <c r="M431" i="1"/>
  <c r="N431" i="1" s="1"/>
  <c r="M151" i="1"/>
  <c r="N151" i="1" s="1"/>
  <c r="M1270" i="1"/>
  <c r="N1270" i="1" s="1"/>
  <c r="M609" i="1"/>
  <c r="N609" i="1" s="1"/>
  <c r="M302" i="1"/>
  <c r="N302" i="1" s="1"/>
  <c r="M1348" i="1"/>
  <c r="N1348" i="1" s="1"/>
  <c r="M1660" i="1"/>
  <c r="N1660" i="1" s="1"/>
  <c r="M1150" i="1"/>
  <c r="N1150" i="1" s="1"/>
  <c r="M263" i="1"/>
  <c r="N263" i="1" s="1"/>
  <c r="M125" i="1"/>
  <c r="N125" i="1" s="1"/>
  <c r="M1601" i="1"/>
  <c r="N1601" i="1" s="1"/>
  <c r="M747" i="1"/>
  <c r="N747" i="1" s="1"/>
  <c r="M1603" i="1"/>
  <c r="N1603" i="1" s="1"/>
  <c r="M608" i="1"/>
  <c r="N608" i="1" s="1"/>
  <c r="M1606" i="1"/>
  <c r="N1606" i="1" s="1"/>
  <c r="M72" i="1"/>
  <c r="N72" i="1" s="1"/>
  <c r="M1614" i="1"/>
  <c r="N1614" i="1" s="1"/>
  <c r="M1676" i="1"/>
  <c r="N1676" i="1" s="1"/>
  <c r="M799" i="1"/>
  <c r="N799" i="1" s="1"/>
  <c r="M1572" i="1"/>
  <c r="N1572" i="1" s="1"/>
  <c r="M195" i="1"/>
  <c r="N195" i="1" s="1"/>
  <c r="M315" i="1"/>
  <c r="N315" i="1" s="1"/>
  <c r="M1171" i="1"/>
  <c r="N1171" i="1" s="1"/>
  <c r="M424" i="1"/>
  <c r="N424" i="1" s="1"/>
  <c r="M734" i="1"/>
  <c r="N734" i="1" s="1"/>
  <c r="M1296" i="1"/>
  <c r="N1296" i="1" s="1"/>
  <c r="M155" i="1"/>
  <c r="N155" i="1" s="1"/>
  <c r="M1759" i="1"/>
  <c r="N1759" i="1" s="1"/>
  <c r="M293" i="1"/>
  <c r="N293" i="1" s="1"/>
  <c r="M1590" i="1"/>
  <c r="N1590" i="1" s="1"/>
  <c r="M1631" i="1"/>
  <c r="N1631" i="1" s="1"/>
  <c r="M1719" i="1"/>
  <c r="N1719" i="1" s="1"/>
  <c r="M1509" i="1"/>
  <c r="N1509" i="1" s="1"/>
  <c r="M1699" i="1"/>
  <c r="N1699" i="1" s="1"/>
  <c r="M1308" i="1"/>
  <c r="N1308" i="1" s="1"/>
  <c r="M995" i="1"/>
  <c r="N995" i="1" s="1"/>
  <c r="M574" i="1"/>
  <c r="N574" i="1" s="1"/>
  <c r="M579" i="1"/>
  <c r="N579" i="1" s="1"/>
  <c r="M32" i="1"/>
  <c r="N32" i="1" s="1"/>
  <c r="M1554" i="1"/>
  <c r="N1554" i="1" s="1"/>
  <c r="M1392" i="1"/>
  <c r="N1392" i="1" s="1"/>
  <c r="M1263" i="1"/>
  <c r="N1263" i="1" s="1"/>
  <c r="M1834" i="1"/>
  <c r="N1834" i="1" s="1"/>
  <c r="M1027" i="1"/>
  <c r="N1027" i="1" s="1"/>
  <c r="M239" i="1"/>
  <c r="N239" i="1" s="1"/>
  <c r="M283" i="1"/>
  <c r="N283" i="1" s="1"/>
  <c r="M444" i="1"/>
  <c r="N444" i="1" s="1"/>
  <c r="M1364" i="1"/>
  <c r="N1364" i="1" s="1"/>
  <c r="M1147" i="1"/>
  <c r="N1147" i="1" s="1"/>
  <c r="M1354" i="1"/>
  <c r="N1354" i="1" s="1"/>
  <c r="M1228" i="1"/>
  <c r="N1228" i="1" s="1"/>
  <c r="M89" i="1"/>
  <c r="N89" i="1" s="1"/>
  <c r="M267" i="1"/>
  <c r="N267" i="1" s="1"/>
  <c r="M1425" i="1"/>
  <c r="N1425" i="1" s="1"/>
  <c r="M348" i="1"/>
  <c r="N348" i="1" s="1"/>
  <c r="M241" i="1"/>
  <c r="N241" i="1" s="1"/>
  <c r="M1175" i="1"/>
  <c r="N1175" i="1" s="1"/>
  <c r="M485" i="1"/>
  <c r="N485" i="1" s="1"/>
  <c r="M1404" i="1"/>
  <c r="N1404" i="1" s="1"/>
  <c r="M765" i="1"/>
  <c r="N765" i="1" s="1"/>
  <c r="M1226" i="1"/>
  <c r="N1226" i="1" s="1"/>
  <c r="M1320" i="1"/>
  <c r="N1320" i="1" s="1"/>
  <c r="M891" i="1"/>
  <c r="N891" i="1" s="1"/>
  <c r="M1234" i="1"/>
  <c r="N1234" i="1" s="1"/>
  <c r="M1236" i="1"/>
  <c r="N1236" i="1" s="1"/>
  <c r="M1654" i="1"/>
  <c r="N1654" i="1" s="1"/>
  <c r="M1328" i="1"/>
  <c r="N1328" i="1" s="1"/>
  <c r="M98" i="1"/>
  <c r="N98" i="1" s="1"/>
  <c r="M937" i="1"/>
  <c r="N937" i="1" s="1"/>
  <c r="M1050" i="1"/>
  <c r="N1050" i="1" s="1"/>
  <c r="M1618" i="1"/>
  <c r="N1618" i="1" s="1"/>
  <c r="M668" i="1"/>
  <c r="N668" i="1" s="1"/>
  <c r="M1555" i="1"/>
  <c r="N1555" i="1" s="1"/>
  <c r="M1229" i="1"/>
  <c r="N1229" i="1" s="1"/>
  <c r="M1015" i="1"/>
  <c r="N1015" i="1" s="1"/>
  <c r="M1777" i="1"/>
  <c r="N1777" i="1" s="1"/>
  <c r="M1458" i="1"/>
  <c r="N1458" i="1" s="1"/>
  <c r="M264" i="1"/>
  <c r="N264" i="1" s="1"/>
  <c r="M613" i="1"/>
  <c r="N613" i="1" s="1"/>
  <c r="M571" i="1"/>
  <c r="N571" i="1" s="1"/>
  <c r="M630" i="1"/>
  <c r="N630" i="1" s="1"/>
  <c r="M750" i="1"/>
  <c r="N750" i="1" s="1"/>
  <c r="M1722" i="1"/>
  <c r="N1722" i="1" s="1"/>
  <c r="M1384" i="1"/>
  <c r="N1384" i="1" s="1"/>
  <c r="M712" i="1"/>
  <c r="N712" i="1" s="1"/>
  <c r="M364" i="1"/>
  <c r="N364" i="1" s="1"/>
  <c r="M1119" i="1"/>
  <c r="N1119" i="1" s="1"/>
  <c r="M1372" i="1"/>
  <c r="N1372" i="1" s="1"/>
  <c r="M1353" i="1"/>
  <c r="N1353" i="1" s="1"/>
  <c r="M716" i="1"/>
  <c r="N716" i="1" s="1"/>
  <c r="M601" i="1"/>
  <c r="N601" i="1" s="1"/>
  <c r="M385" i="1"/>
  <c r="N385" i="1" s="1"/>
  <c r="M691" i="1"/>
  <c r="N691" i="1" s="1"/>
  <c r="M398" i="1"/>
  <c r="N398" i="1" s="1"/>
  <c r="M1535" i="1"/>
  <c r="N1535" i="1" s="1"/>
  <c r="M758" i="1"/>
  <c r="N758" i="1" s="1"/>
  <c r="M528" i="1"/>
  <c r="N528" i="1" s="1"/>
  <c r="M1182" i="1"/>
  <c r="N1182" i="1" s="1"/>
  <c r="M673" i="1"/>
  <c r="N673" i="1" s="1"/>
  <c r="M953" i="1"/>
  <c r="N953" i="1" s="1"/>
  <c r="M1769" i="1"/>
  <c r="N1769" i="1" s="1"/>
  <c r="M1671" i="1"/>
  <c r="N1671" i="1" s="1"/>
  <c r="M1771" i="1"/>
  <c r="N1771" i="1" s="1"/>
  <c r="M960" i="1"/>
  <c r="N960" i="1" s="1"/>
  <c r="M642" i="1"/>
  <c r="N642" i="1" s="1"/>
  <c r="M1755" i="1"/>
  <c r="N1755" i="1" s="1"/>
  <c r="M1143" i="1"/>
  <c r="N1143" i="1" s="1"/>
  <c r="M1031" i="1"/>
  <c r="N1031" i="1" s="1"/>
  <c r="M1077" i="1"/>
  <c r="N1077" i="1" s="1"/>
  <c r="M268" i="1"/>
  <c r="N268" i="1" s="1"/>
  <c r="M809" i="1"/>
  <c r="N809" i="1" s="1"/>
  <c r="M520" i="1"/>
  <c r="N520" i="1" s="1"/>
  <c r="M834" i="1"/>
  <c r="N834" i="1" s="1"/>
  <c r="M1825" i="1"/>
  <c r="N1825" i="1" s="1"/>
  <c r="M882" i="1"/>
  <c r="N882" i="1" s="1"/>
  <c r="M1770" i="1"/>
  <c r="N1770" i="1" s="1"/>
  <c r="M1034" i="1"/>
  <c r="N1034" i="1" s="1"/>
  <c r="M130" i="1"/>
  <c r="N130" i="1" s="1"/>
  <c r="M1529" i="1"/>
  <c r="N1529" i="1" s="1"/>
  <c r="M22" i="1"/>
  <c r="N22" i="1" s="1"/>
  <c r="M1744" i="1"/>
  <c r="N1744" i="1" s="1"/>
  <c r="M770" i="1"/>
  <c r="N770" i="1" s="1"/>
  <c r="M1341" i="1"/>
  <c r="N1341" i="1" s="1"/>
  <c r="M286" i="1"/>
  <c r="N286" i="1" s="1"/>
  <c r="M1302" i="1"/>
  <c r="N1302" i="1" s="1"/>
  <c r="M807" i="1"/>
  <c r="N807" i="1" s="1"/>
  <c r="M184" i="1"/>
  <c r="N184" i="1" s="1"/>
  <c r="M1264" i="1"/>
  <c r="N1264" i="1" s="1"/>
  <c r="M1266" i="1"/>
  <c r="N1266" i="1" s="1"/>
  <c r="M869" i="1"/>
  <c r="N869" i="1" s="1"/>
  <c r="M1325" i="1"/>
  <c r="N1325" i="1" s="1"/>
  <c r="M812" i="1"/>
  <c r="N812" i="1" s="1"/>
  <c r="M1350" i="1"/>
  <c r="N1350" i="1" s="1"/>
  <c r="M1166" i="1"/>
  <c r="N1166" i="1" s="1"/>
  <c r="M244" i="1"/>
  <c r="N244" i="1" s="1"/>
  <c r="M1543" i="1"/>
  <c r="N1543" i="1" s="1"/>
  <c r="M174" i="1"/>
  <c r="N174" i="1" s="1"/>
  <c r="M1073" i="1"/>
  <c r="N1073" i="1" s="1"/>
  <c r="M1178" i="1"/>
  <c r="N1178" i="1" s="1"/>
  <c r="M1727" i="1"/>
  <c r="N1727" i="1" s="1"/>
  <c r="M655" i="1"/>
  <c r="N655" i="1" s="1"/>
  <c r="M390" i="1"/>
  <c r="N390" i="1" s="1"/>
  <c r="M1282" i="1"/>
  <c r="N1282" i="1" s="1"/>
  <c r="M1549" i="1"/>
  <c r="N1549" i="1" s="1"/>
  <c r="M607" i="1"/>
  <c r="N607" i="1" s="1"/>
  <c r="M1496" i="1"/>
  <c r="N1496" i="1" s="1"/>
  <c r="M1485" i="1"/>
  <c r="N1485" i="1" s="1"/>
  <c r="M1075" i="1"/>
  <c r="N1075" i="1" s="1"/>
  <c r="M474" i="1"/>
  <c r="N474" i="1" s="1"/>
  <c r="M1374" i="1"/>
  <c r="N1374" i="1" s="1"/>
  <c r="M1355" i="1"/>
  <c r="N1355" i="1" s="1"/>
  <c r="M996" i="1"/>
  <c r="N996" i="1" s="1"/>
  <c r="M944" i="1"/>
  <c r="N944" i="1" s="1"/>
  <c r="M1787" i="1"/>
  <c r="N1787" i="1" s="1"/>
  <c r="M1695" i="1"/>
  <c r="N1695" i="1" s="1"/>
  <c r="M688" i="1"/>
  <c r="N688" i="1" s="1"/>
  <c r="M1112" i="1"/>
  <c r="N1112" i="1" s="1"/>
  <c r="M67" i="1"/>
  <c r="N67" i="1" s="1"/>
  <c r="M1076" i="1"/>
  <c r="N1076" i="1" s="1"/>
  <c r="M1726" i="1"/>
  <c r="N1726" i="1" s="1"/>
  <c r="M1502" i="1"/>
  <c r="N1502" i="1" s="1"/>
  <c r="M913" i="1"/>
  <c r="N913" i="1" s="1"/>
  <c r="M1164" i="1"/>
  <c r="N1164" i="1" s="1"/>
  <c r="M658" i="1"/>
  <c r="N658" i="1" s="1"/>
  <c r="M1331" i="1"/>
  <c r="N1331" i="1" s="1"/>
  <c r="M1479" i="1"/>
  <c r="N1479" i="1" s="1"/>
  <c r="M1072" i="1"/>
  <c r="N1072" i="1" s="1"/>
  <c r="M659" i="1"/>
  <c r="N659" i="1" s="1"/>
  <c r="M1462" i="1"/>
  <c r="N1462" i="1" s="1"/>
  <c r="M324" i="1"/>
  <c r="N324" i="1" s="1"/>
  <c r="M752" i="1"/>
  <c r="N752" i="1" s="1"/>
  <c r="M500" i="1"/>
  <c r="N500" i="1" s="1"/>
  <c r="M309" i="1"/>
  <c r="N309" i="1" s="1"/>
  <c r="M289" i="1"/>
  <c r="N289" i="1" s="1"/>
  <c r="M1439" i="1"/>
  <c r="N1439" i="1" s="1"/>
  <c r="M530" i="1"/>
  <c r="N530" i="1" s="1"/>
  <c r="M625" i="1"/>
  <c r="N625" i="1" s="1"/>
  <c r="M407" i="1"/>
  <c r="N407" i="1" s="1"/>
  <c r="M1792" i="1"/>
  <c r="N1792" i="1" s="1"/>
  <c r="M820" i="1"/>
  <c r="N820" i="1" s="1"/>
  <c r="M1245" i="1"/>
  <c r="N1245" i="1" s="1"/>
  <c r="M306" i="1"/>
  <c r="N306" i="1" s="1"/>
  <c r="M1137" i="1"/>
  <c r="N1137" i="1" s="1"/>
  <c r="M1742" i="1"/>
  <c r="N1742" i="1" s="1"/>
  <c r="M1285" i="1"/>
  <c r="N1285" i="1" s="1"/>
  <c r="M1079" i="1"/>
  <c r="N1079" i="1" s="1"/>
  <c r="M1497" i="1"/>
  <c r="N1497" i="1" s="1"/>
  <c r="M272" i="1"/>
  <c r="N272" i="1" s="1"/>
  <c r="M1633" i="1"/>
  <c r="N1633" i="1" s="1"/>
  <c r="M1142" i="1"/>
  <c r="N1142" i="1" s="1"/>
  <c r="M1830" i="1"/>
  <c r="N1830" i="1" s="1"/>
  <c r="M1058" i="1"/>
  <c r="N1058" i="1" s="1"/>
  <c r="M1396" i="1"/>
  <c r="N1396" i="1" s="1"/>
  <c r="M1576" i="1"/>
  <c r="N1576" i="1" s="1"/>
  <c r="M575" i="1"/>
  <c r="N575" i="1" s="1"/>
  <c r="M488" i="1"/>
  <c r="N488" i="1" s="1"/>
  <c r="M1538" i="1"/>
  <c r="N1538" i="1" s="1"/>
  <c r="M1506" i="1"/>
  <c r="N1506" i="1" s="1"/>
  <c r="M1047" i="1"/>
  <c r="N1047" i="1" s="1"/>
  <c r="M693" i="1"/>
  <c r="N693" i="1" s="1"/>
  <c r="M848" i="1"/>
  <c r="N848" i="1" s="1"/>
  <c r="M1132" i="1"/>
  <c r="N1132" i="1" s="1"/>
  <c r="M649" i="1"/>
  <c r="N649" i="1" s="1"/>
  <c r="M566" i="1"/>
  <c r="N566" i="1" s="1"/>
  <c r="M1424" i="1"/>
  <c r="N1424" i="1" s="1"/>
  <c r="M459" i="1"/>
  <c r="N459" i="1" s="1"/>
  <c r="M1581" i="1"/>
  <c r="N1581" i="1" s="1"/>
  <c r="M881" i="1"/>
  <c r="N881" i="1" s="1"/>
  <c r="M1163" i="1"/>
  <c r="N1163" i="1" s="1"/>
  <c r="M55" i="1"/>
  <c r="N55" i="1" s="1"/>
  <c r="M1620" i="1"/>
  <c r="N1620" i="1" s="1"/>
  <c r="M1281" i="1"/>
  <c r="N1281" i="1" s="1"/>
  <c r="M587" i="1"/>
  <c r="N587" i="1" s="1"/>
  <c r="M440" i="1"/>
  <c r="N440" i="1" s="1"/>
  <c r="M589" i="1"/>
  <c r="N589" i="1" s="1"/>
  <c r="M1740" i="1"/>
  <c r="N1740" i="1" s="1"/>
  <c r="M448" i="1"/>
  <c r="N448" i="1" s="1"/>
  <c r="M1540" i="1"/>
  <c r="N1540" i="1" s="1"/>
  <c r="M709" i="1"/>
  <c r="N709" i="1" s="1"/>
  <c r="M555" i="1"/>
  <c r="N555" i="1" s="1"/>
  <c r="M582" i="1"/>
  <c r="N582" i="1" s="1"/>
  <c r="M73" i="1"/>
  <c r="N73" i="1" s="1"/>
  <c r="M53" i="1"/>
  <c r="N53" i="1" s="1"/>
  <c r="M620" i="1"/>
  <c r="N620" i="1" s="1"/>
  <c r="M187" i="1"/>
  <c r="N187" i="1" s="1"/>
  <c r="M1403" i="1"/>
  <c r="N1403" i="1" s="1"/>
  <c r="M1231" i="1"/>
  <c r="N1231" i="1" s="1"/>
  <c r="M78" i="1"/>
  <c r="N78" i="1" s="1"/>
  <c r="M1213" i="1"/>
  <c r="N1213" i="1" s="1"/>
  <c r="M1410" i="1"/>
  <c r="N1410" i="1" s="1"/>
  <c r="M728" i="1"/>
  <c r="N728" i="1" s="1"/>
  <c r="M573" i="1"/>
  <c r="N573" i="1" s="1"/>
  <c r="M648" i="1"/>
  <c r="N648" i="1" s="1"/>
  <c r="M1304" i="1"/>
  <c r="N1304" i="1" s="1"/>
  <c r="M1667" i="1"/>
  <c r="N1667" i="1" s="1"/>
  <c r="M52" i="1"/>
  <c r="N52" i="1" s="1"/>
  <c r="M179" i="1"/>
  <c r="N179" i="1" s="1"/>
  <c r="M20" i="1"/>
  <c r="N20" i="1" s="1"/>
  <c r="M234" i="1"/>
  <c r="N234" i="1" s="1"/>
  <c r="M1800" i="1"/>
  <c r="N1800" i="1" s="1"/>
  <c r="M164" i="1"/>
  <c r="N164" i="1" s="1"/>
  <c r="M182" i="1"/>
  <c r="N182" i="1" s="1"/>
  <c r="M1801" i="1"/>
  <c r="N1801" i="1" s="1"/>
  <c r="M1057" i="1"/>
  <c r="N1057" i="1" s="1"/>
  <c r="M197" i="1"/>
  <c r="N197" i="1" s="1"/>
  <c r="M713" i="1"/>
  <c r="N713" i="1" s="1"/>
  <c r="M1128" i="1"/>
  <c r="N1128" i="1" s="1"/>
  <c r="M639" i="1"/>
  <c r="N639" i="1" s="1"/>
  <c r="M299" i="1"/>
  <c r="N299" i="1" s="1"/>
  <c r="M1277" i="1"/>
  <c r="N1277" i="1" s="1"/>
  <c r="M741" i="1"/>
  <c r="N741" i="1" s="1"/>
  <c r="M1176" i="1"/>
  <c r="N1176" i="1" s="1"/>
  <c r="M245" i="1"/>
  <c r="N245" i="1" s="1"/>
  <c r="M1493" i="1"/>
  <c r="N1493" i="1" s="1"/>
  <c r="M1637" i="1"/>
  <c r="N1637" i="1" s="1"/>
  <c r="M1136" i="1"/>
  <c r="N1136" i="1" s="1"/>
  <c r="M252" i="1"/>
  <c r="N252" i="1" s="1"/>
  <c r="M821" i="1"/>
  <c r="N821" i="1" s="1"/>
  <c r="M150" i="1"/>
  <c r="N150" i="1" s="1"/>
  <c r="M1486" i="1"/>
  <c r="N1486" i="1" s="1"/>
  <c r="M1505" i="1"/>
  <c r="N1505" i="1" s="1"/>
  <c r="M843" i="1"/>
  <c r="N843" i="1" s="1"/>
  <c r="M755" i="1"/>
  <c r="N755" i="1" s="1"/>
  <c r="M1373" i="1"/>
  <c r="N1373" i="1" s="1"/>
  <c r="M1440" i="1"/>
  <c r="N1440" i="1" s="1"/>
  <c r="M1144" i="1"/>
  <c r="N1144" i="1" s="1"/>
  <c r="M780" i="1"/>
  <c r="N780" i="1" s="1"/>
  <c r="M1025" i="1"/>
  <c r="N1025" i="1" s="1"/>
  <c r="M1753" i="1"/>
  <c r="N1753" i="1" s="1"/>
  <c r="M816" i="1"/>
  <c r="N816" i="1" s="1"/>
  <c r="M1244" i="1"/>
  <c r="N1244" i="1" s="1"/>
  <c r="M719" i="1"/>
  <c r="N719" i="1" s="1"/>
  <c r="M359" i="1"/>
  <c r="N359" i="1" s="1"/>
  <c r="M1588" i="1"/>
  <c r="N1588" i="1" s="1"/>
  <c r="M640" i="1"/>
  <c r="N640" i="1" s="1"/>
  <c r="M1661" i="1"/>
  <c r="N1661" i="1" s="1"/>
  <c r="M316" i="1"/>
  <c r="N316" i="1" s="1"/>
  <c r="M1473" i="1"/>
  <c r="N1473" i="1" s="1"/>
  <c r="M904" i="1"/>
  <c r="N904" i="1" s="1"/>
  <c r="M1221" i="1"/>
  <c r="N1221" i="1" s="1"/>
  <c r="M930" i="1"/>
  <c r="N930" i="1" s="1"/>
  <c r="M813" i="1"/>
  <c r="N813" i="1" s="1"/>
  <c r="M914" i="1"/>
  <c r="N914" i="1" s="1"/>
  <c r="M911" i="1"/>
  <c r="N911" i="1" s="1"/>
  <c r="M857" i="1"/>
  <c r="N857" i="1" s="1"/>
  <c r="M393" i="1"/>
  <c r="N393" i="1" s="1"/>
  <c r="M644" i="1"/>
  <c r="N644" i="1" s="1"/>
  <c r="M1185" i="1"/>
  <c r="N1185" i="1" s="1"/>
  <c r="M127" i="1"/>
  <c r="N127" i="1" s="1"/>
  <c r="M118" i="1"/>
  <c r="N118" i="1" s="1"/>
  <c r="M1460" i="1"/>
  <c r="N1460" i="1" s="1"/>
  <c r="M1256" i="1"/>
  <c r="N1256" i="1" s="1"/>
  <c r="M1288" i="1"/>
  <c r="N1288" i="1" s="1"/>
  <c r="M1766" i="1"/>
  <c r="N1766" i="1" s="1"/>
  <c r="M1445" i="1"/>
  <c r="N1445" i="1" s="1"/>
  <c r="M162" i="1"/>
  <c r="N162" i="1" s="1"/>
  <c r="M863" i="1"/>
  <c r="N863" i="1" s="1"/>
  <c r="M1411" i="1"/>
  <c r="N1411" i="1" s="1"/>
  <c r="M1168" i="1"/>
  <c r="N1168" i="1" s="1"/>
  <c r="M825" i="1"/>
  <c r="N825" i="1" s="1"/>
  <c r="M40" i="1"/>
  <c r="N40" i="1" s="1"/>
  <c r="M1210" i="1"/>
  <c r="N1210" i="1" s="1"/>
  <c r="M1739" i="1"/>
  <c r="N1739" i="1" s="1"/>
  <c r="M1048" i="1"/>
  <c r="N1048" i="1" s="1"/>
  <c r="M584" i="1"/>
  <c r="N584" i="1" s="1"/>
  <c r="M898" i="1"/>
  <c r="N898" i="1" s="1"/>
  <c r="M1574" i="1"/>
  <c r="N1574" i="1" s="1"/>
  <c r="M1039" i="1"/>
  <c r="N1039" i="1" s="1"/>
  <c r="M1153" i="1"/>
  <c r="N1153" i="1" s="1"/>
  <c r="M1552" i="1"/>
  <c r="N1552" i="1" s="1"/>
  <c r="M871" i="1"/>
  <c r="N871" i="1" s="1"/>
  <c r="M794" i="1"/>
  <c r="N794" i="1" s="1"/>
  <c r="M987" i="1"/>
  <c r="N987" i="1" s="1"/>
  <c r="M619" i="1"/>
  <c r="N619" i="1" s="1"/>
  <c r="M449" i="1"/>
  <c r="N449" i="1" s="1"/>
  <c r="M83" i="1"/>
  <c r="N83" i="1" s="1"/>
  <c r="M1158" i="1"/>
  <c r="N1158" i="1" s="1"/>
  <c r="M1203" i="1"/>
  <c r="N1203" i="1" s="1"/>
  <c r="M1246" i="1"/>
  <c r="N1246" i="1" s="1"/>
  <c r="M845" i="1"/>
  <c r="N845" i="1" s="1"/>
  <c r="M414" i="1"/>
  <c r="N414" i="1" s="1"/>
  <c r="M610" i="1"/>
  <c r="N610" i="1" s="1"/>
  <c r="M940" i="1"/>
  <c r="N940" i="1" s="1"/>
  <c r="M262" i="1"/>
  <c r="N262" i="1" s="1"/>
  <c r="M346" i="1"/>
  <c r="N346" i="1" s="1"/>
  <c r="M427" i="1"/>
  <c r="N427" i="1" s="1"/>
  <c r="M1797" i="1"/>
  <c r="N1797" i="1" s="1"/>
  <c r="M910" i="1"/>
  <c r="N910" i="1" s="1"/>
  <c r="M1455" i="1"/>
  <c r="N1455" i="1" s="1"/>
  <c r="M837" i="1"/>
  <c r="N837" i="1" s="1"/>
  <c r="M473" i="1"/>
  <c r="N473" i="1" s="1"/>
  <c r="M1001" i="1"/>
  <c r="N1001" i="1" s="1"/>
  <c r="M1157" i="1"/>
  <c r="N1157" i="1" s="1"/>
  <c r="M477" i="1"/>
  <c r="N477" i="1" s="1"/>
  <c r="M683" i="1"/>
  <c r="N683" i="1" s="1"/>
  <c r="M1094" i="1"/>
  <c r="N1094" i="1" s="1"/>
  <c r="M1069" i="1"/>
  <c r="N1069" i="1" s="1"/>
  <c r="M17" i="1"/>
  <c r="N17" i="1" s="1"/>
  <c r="M1607" i="1"/>
  <c r="N1607" i="1" s="1"/>
  <c r="M1067" i="1"/>
  <c r="N1067" i="1" s="1"/>
  <c r="M1155" i="1"/>
  <c r="N1155" i="1" s="1"/>
  <c r="M879" i="1"/>
  <c r="N879" i="1" s="1"/>
  <c r="M453" i="1"/>
  <c r="N453" i="1" s="1"/>
  <c r="M917" i="1"/>
  <c r="N917" i="1" s="1"/>
  <c r="M1715" i="1"/>
  <c r="N1715" i="1" s="1"/>
  <c r="M367" i="1"/>
  <c r="N367" i="1" s="1"/>
  <c r="M833" i="1"/>
  <c r="N833" i="1" s="1"/>
  <c r="M1305" i="1"/>
  <c r="N1305" i="1" s="1"/>
  <c r="M509" i="1"/>
  <c r="N509" i="1" s="1"/>
  <c r="M868" i="1"/>
  <c r="N868" i="1" s="1"/>
  <c r="M400" i="1"/>
  <c r="N400" i="1" s="1"/>
  <c r="M815" i="1"/>
  <c r="N815" i="1" s="1"/>
  <c r="M1640" i="1"/>
  <c r="N1640" i="1" s="1"/>
  <c r="M902" i="1"/>
  <c r="N902" i="1" s="1"/>
  <c r="M121" i="1"/>
  <c r="N121" i="1" s="1"/>
  <c r="M1362" i="1"/>
  <c r="N1362" i="1" s="1"/>
  <c r="M878" i="1"/>
  <c r="N878" i="1" s="1"/>
  <c r="M503" i="1"/>
  <c r="N503" i="1" s="1"/>
  <c r="M109" i="1"/>
  <c r="N109" i="1" s="1"/>
  <c r="M856" i="1"/>
  <c r="N856" i="1" s="1"/>
  <c r="M1397" i="1"/>
  <c r="N1397" i="1" s="1"/>
  <c r="M921" i="1"/>
  <c r="N921" i="1" s="1"/>
  <c r="M852" i="1"/>
  <c r="N852" i="1" s="1"/>
  <c r="M506" i="1"/>
  <c r="N506" i="1" s="1"/>
  <c r="M546" i="1"/>
  <c r="N546" i="1" s="1"/>
  <c r="M1528" i="1"/>
  <c r="N1528" i="1" s="1"/>
  <c r="M1152" i="1"/>
  <c r="N1152" i="1" s="1"/>
  <c r="M841" i="1"/>
  <c r="N841" i="1" s="1"/>
  <c r="M281" i="1"/>
  <c r="N281" i="1" s="1"/>
  <c r="M1693" i="1"/>
  <c r="N1693" i="1" s="1"/>
  <c r="M112" i="1"/>
  <c r="N112" i="1" s="1"/>
  <c r="M1747" i="1"/>
  <c r="N1747" i="1" s="1"/>
  <c r="M1520" i="1"/>
  <c r="N1520" i="1" s="1"/>
  <c r="M1407" i="1"/>
  <c r="N1407" i="1" s="1"/>
  <c r="M1002" i="1"/>
  <c r="N1002" i="1" s="1"/>
  <c r="M665" i="1"/>
  <c r="N665" i="1" s="1"/>
  <c r="M463" i="1"/>
  <c r="N463" i="1" s="1"/>
  <c r="M1299" i="1"/>
  <c r="N1299" i="1" s="1"/>
  <c r="M1536" i="1"/>
  <c r="N1536" i="1" s="1"/>
  <c r="M501" i="1"/>
  <c r="N501" i="1" s="1"/>
  <c r="M273" i="1"/>
  <c r="N273" i="1" s="1"/>
  <c r="M382" i="1"/>
  <c r="N382" i="1" s="1"/>
  <c r="M632" i="1"/>
  <c r="N632" i="1" s="1"/>
  <c r="M1368" i="1"/>
  <c r="N1368" i="1" s="1"/>
  <c r="M208" i="1"/>
  <c r="N208" i="1" s="1"/>
  <c r="M386" i="1"/>
  <c r="N386" i="1" s="1"/>
  <c r="M1358" i="1"/>
  <c r="N1358" i="1" s="1"/>
  <c r="M56" i="1"/>
  <c r="N56" i="1" s="1"/>
  <c r="M1418" i="1"/>
  <c r="N1418" i="1" s="1"/>
  <c r="M248" i="1"/>
  <c r="N248" i="1" s="1"/>
  <c r="M1332" i="1"/>
  <c r="N1332" i="1" s="1"/>
  <c r="M482" i="1"/>
  <c r="N482" i="1" s="1"/>
  <c r="M1013" i="1"/>
  <c r="N1013" i="1" s="1"/>
  <c r="M756" i="1"/>
  <c r="N756" i="1" s="1"/>
  <c r="M731" i="1"/>
  <c r="N731" i="1" s="1"/>
  <c r="M259" i="1"/>
  <c r="N259" i="1" s="1"/>
  <c r="M1663" i="1"/>
  <c r="N1663" i="1" s="1"/>
  <c r="M907" i="1"/>
  <c r="N907" i="1" s="1"/>
  <c r="M618" i="1"/>
  <c r="N618" i="1" s="1"/>
  <c r="M351" i="1"/>
  <c r="N351" i="1" s="1"/>
  <c r="M1585" i="1"/>
  <c r="N1585" i="1" s="1"/>
  <c r="M859" i="1"/>
  <c r="N859" i="1" s="1"/>
  <c r="M988" i="1"/>
  <c r="N988" i="1" s="1"/>
  <c r="M537" i="1"/>
  <c r="N537" i="1" s="1"/>
  <c r="M216" i="1"/>
  <c r="N216" i="1" s="1"/>
  <c r="M759" i="1"/>
  <c r="N759" i="1" s="1"/>
  <c r="M1516" i="1"/>
  <c r="N1516" i="1" s="1"/>
  <c r="M328" i="1"/>
  <c r="N328" i="1" s="1"/>
  <c r="M889" i="1"/>
  <c r="N889" i="1" s="1"/>
  <c r="M974" i="1"/>
  <c r="N974" i="1" s="1"/>
  <c r="M59" i="1"/>
  <c r="N59" i="1" s="1"/>
  <c r="M895" i="1"/>
  <c r="N895" i="1" s="1"/>
  <c r="M161" i="1"/>
  <c r="N161" i="1" s="1"/>
  <c r="M205" i="1"/>
  <c r="N205" i="1" s="1"/>
  <c r="M1187" i="1"/>
  <c r="N1187" i="1" s="1"/>
  <c r="M1629" i="1"/>
  <c r="N1629" i="1" s="1"/>
  <c r="M329" i="1"/>
  <c r="N329" i="1" s="1"/>
  <c r="M725" i="1"/>
  <c r="N725" i="1" s="1"/>
  <c r="M1258" i="1"/>
  <c r="N1258" i="1" s="1"/>
  <c r="M1035" i="1"/>
  <c r="N1035" i="1" s="1"/>
  <c r="M1056" i="1"/>
  <c r="N1056" i="1" s="1"/>
  <c r="M3" i="1"/>
  <c r="M434" i="1"/>
  <c r="N434" i="1" s="1"/>
  <c r="M631" i="1"/>
  <c r="N631" i="1" s="1"/>
  <c r="M495" i="1"/>
  <c r="N495" i="1" s="1"/>
  <c r="M1141" i="1"/>
  <c r="N1141" i="1" s="1"/>
  <c r="M1819" i="1"/>
  <c r="N1819" i="1" s="1"/>
  <c r="M563" i="1"/>
  <c r="N563" i="1" s="1"/>
  <c r="M232" i="1"/>
  <c r="N232" i="1" s="1"/>
  <c r="M1394" i="1"/>
  <c r="N1394" i="1" s="1"/>
  <c r="M616" i="1"/>
  <c r="N616" i="1" s="1"/>
  <c r="M1201" i="1"/>
  <c r="N1201" i="1" s="1"/>
  <c r="M371" i="1"/>
  <c r="N371" i="1" s="1"/>
  <c r="M1180" i="1"/>
  <c r="N1180" i="1" s="1"/>
  <c r="M1227" i="1"/>
  <c r="N1227" i="1" s="1"/>
  <c r="M1054" i="1"/>
  <c r="N1054" i="1" s="1"/>
  <c r="M605" i="1"/>
  <c r="N605" i="1" s="1"/>
  <c r="M1295" i="1"/>
  <c r="N1295" i="1" s="1"/>
  <c r="M300" i="1"/>
  <c r="N300" i="1" s="1"/>
  <c r="M723" i="1"/>
  <c r="N723" i="1" s="1"/>
  <c r="M295" i="1"/>
  <c r="N295" i="1" s="1"/>
  <c r="M505" i="1"/>
  <c r="N505" i="1" s="1"/>
  <c r="M1666" i="1"/>
  <c r="N1666" i="1" s="1"/>
  <c r="M1696" i="1"/>
  <c r="N1696" i="1" s="1"/>
  <c r="M583" i="1"/>
  <c r="N583" i="1" s="1"/>
  <c r="M254" i="1"/>
  <c r="N254" i="1" s="1"/>
  <c r="M1087" i="1"/>
  <c r="N1087" i="1" s="1"/>
  <c r="M439" i="1"/>
  <c r="N439" i="1" s="1"/>
  <c r="M1773" i="1"/>
  <c r="N1773" i="1" s="1"/>
  <c r="M1724" i="1"/>
  <c r="N1724" i="1" s="1"/>
  <c r="M225" i="1"/>
  <c r="N225" i="1" s="1"/>
  <c r="M325" i="1"/>
  <c r="N325" i="1" s="1"/>
  <c r="M1474" i="1"/>
  <c r="N1474" i="1" s="1"/>
  <c r="M934" i="1"/>
  <c r="N934" i="1" s="1"/>
  <c r="M1199" i="1"/>
  <c r="N1199" i="1" s="1"/>
  <c r="M1105" i="1"/>
  <c r="N1105" i="1" s="1"/>
  <c r="M132" i="1"/>
  <c r="N132" i="1" s="1"/>
  <c r="M540" i="1"/>
  <c r="N540" i="1" s="1"/>
  <c r="M114" i="1"/>
  <c r="N114" i="1" s="1"/>
  <c r="M403" i="1"/>
  <c r="N403" i="1" s="1"/>
  <c r="M1386" i="1"/>
  <c r="N1386" i="1" s="1"/>
  <c r="M278" i="1"/>
  <c r="N278" i="1" s="1"/>
  <c r="M860" i="1"/>
  <c r="N860" i="1" s="1"/>
  <c r="M1318" i="1"/>
  <c r="N1318" i="1" s="1"/>
  <c r="M984" i="1"/>
  <c r="N984" i="1" s="1"/>
  <c r="M1564" i="1"/>
  <c r="N1564" i="1" s="1"/>
  <c r="M680" i="1"/>
  <c r="N680" i="1" s="1"/>
  <c r="M5" i="1"/>
  <c r="N5" i="1" s="1"/>
  <c r="M148" i="1"/>
  <c r="N148" i="1" s="1"/>
  <c r="M1592" i="1"/>
  <c r="N1592" i="1" s="1"/>
  <c r="M4" i="1"/>
  <c r="N4" i="1" s="1"/>
  <c r="M435" i="1"/>
  <c r="N435" i="1" s="1"/>
  <c r="M1193" i="1"/>
  <c r="N1193" i="1" s="1"/>
  <c r="M1675" i="1"/>
  <c r="N1675" i="1" s="1"/>
  <c r="M1091" i="1"/>
  <c r="N1091" i="1" s="1"/>
  <c r="M117" i="1"/>
  <c r="N117" i="1" s="1"/>
  <c r="M931" i="1"/>
  <c r="N931" i="1" s="1"/>
  <c r="M1284" i="1"/>
  <c r="N1284" i="1" s="1"/>
  <c r="M1756" i="1"/>
  <c r="N1756" i="1" s="1"/>
  <c r="M1560" i="1"/>
  <c r="N1560" i="1" s="1"/>
  <c r="M1232" i="1"/>
  <c r="N1232" i="1" s="1"/>
  <c r="M1700" i="1"/>
  <c r="N1700" i="1" s="1"/>
  <c r="M998" i="1"/>
  <c r="N998" i="1" s="1"/>
  <c r="M1009" i="1"/>
  <c r="N1009" i="1" s="1"/>
  <c r="M966" i="1"/>
  <c r="N966" i="1" s="1"/>
  <c r="M405" i="1"/>
  <c r="N405" i="1" s="1"/>
  <c r="M1205" i="1"/>
  <c r="N1205" i="1" s="1"/>
  <c r="M11" i="1"/>
  <c r="N11" i="1" s="1"/>
  <c r="M513" i="1"/>
  <c r="N513" i="1" s="1"/>
  <c r="M551" i="1"/>
  <c r="N551" i="1" s="1"/>
  <c r="M1495" i="1"/>
  <c r="N1495" i="1" s="1"/>
  <c r="M1257" i="1"/>
  <c r="N1257" i="1" s="1"/>
  <c r="M35" i="1"/>
  <c r="N35" i="1" s="1"/>
  <c r="M1775" i="1"/>
  <c r="N1775" i="1" s="1"/>
  <c r="M106" i="1"/>
  <c r="N106" i="1" s="1"/>
  <c r="M534" i="1"/>
  <c r="N534" i="1" s="1"/>
  <c r="M560" i="1"/>
  <c r="N560" i="1" s="1"/>
  <c r="M676" i="1"/>
  <c r="N676" i="1" s="1"/>
  <c r="M102" i="1"/>
  <c r="N102" i="1" s="1"/>
  <c r="M447" i="1"/>
  <c r="N447" i="1" s="1"/>
  <c r="M517" i="1"/>
  <c r="N517" i="1" s="1"/>
  <c r="M1356" i="1"/>
  <c r="N1356" i="1" s="1"/>
  <c r="M1206" i="1"/>
  <c r="N1206" i="1" s="1"/>
  <c r="M1734" i="1"/>
  <c r="N1734" i="1" s="1"/>
  <c r="M994" i="1"/>
  <c r="N994" i="1" s="1"/>
  <c r="M896" i="1"/>
  <c r="N896" i="1" s="1"/>
  <c r="M429" i="1"/>
  <c r="N429" i="1" s="1"/>
  <c r="M297" i="1"/>
  <c r="N297" i="1" s="1"/>
  <c r="M594" i="1"/>
  <c r="N594" i="1" s="1"/>
  <c r="M1553" i="1"/>
  <c r="N1553" i="1" s="1"/>
  <c r="M1053" i="1"/>
  <c r="N1053" i="1" s="1"/>
  <c r="M1596" i="1"/>
  <c r="N1596" i="1" s="1"/>
  <c r="M1173" i="1"/>
  <c r="N1173" i="1" s="1"/>
  <c r="M1007" i="1"/>
  <c r="N1007" i="1" s="1"/>
  <c r="M326" i="1"/>
  <c r="N326" i="1" s="1"/>
  <c r="M1731" i="1"/>
  <c r="N1731" i="1" s="1"/>
  <c r="M1146" i="1"/>
  <c r="N1146" i="1" s="1"/>
  <c r="M188" i="1"/>
  <c r="N188" i="1" s="1"/>
  <c r="M1051" i="1"/>
  <c r="N1051" i="1" s="1"/>
  <c r="M70" i="1"/>
  <c r="N70" i="1" s="1"/>
  <c r="M1717" i="1"/>
  <c r="N1717" i="1" s="1"/>
  <c r="M133" i="1"/>
  <c r="N133" i="1" s="1"/>
  <c r="M466" i="1"/>
  <c r="N466" i="1" s="1"/>
  <c r="M586" i="1"/>
  <c r="N586" i="1" s="1"/>
  <c r="M1489" i="1"/>
  <c r="N1489" i="1" s="1"/>
  <c r="M1598" i="1"/>
  <c r="N1598" i="1" s="1"/>
  <c r="M1677" i="1"/>
  <c r="N1677" i="1" s="1"/>
  <c r="M1262" i="1"/>
  <c r="N1262" i="1" s="1"/>
  <c r="M647" i="1"/>
  <c r="N647" i="1" s="1"/>
  <c r="M1539" i="1"/>
  <c r="N1539" i="1" s="1"/>
  <c r="M564" i="1"/>
  <c r="N564" i="1" s="1"/>
  <c r="M334" i="1"/>
  <c r="N334" i="1" s="1"/>
  <c r="M1413" i="1"/>
  <c r="N1413" i="1" s="1"/>
  <c r="M526" i="1"/>
  <c r="N526" i="1" s="1"/>
  <c r="M511" i="1"/>
  <c r="N511" i="1" s="1"/>
  <c r="M1040" i="1"/>
  <c r="N1040" i="1" s="1"/>
  <c r="M515" i="1"/>
  <c r="N515" i="1" s="1"/>
  <c r="M778" i="1"/>
  <c r="N778" i="1" s="1"/>
  <c r="M1286" i="1"/>
  <c r="N1286" i="1" s="1"/>
  <c r="M1398" i="1"/>
  <c r="N1398" i="1" s="1"/>
  <c r="M1518" i="1"/>
  <c r="N1518" i="1" s="1"/>
  <c r="M191" i="1"/>
  <c r="N191" i="1" s="1"/>
  <c r="M1192" i="1"/>
  <c r="N1192" i="1" s="1"/>
  <c r="M202" i="1"/>
  <c r="N202" i="1" s="1"/>
  <c r="M514" i="1"/>
  <c r="N514" i="1" s="1"/>
  <c r="M1024" i="1"/>
  <c r="N1024" i="1" s="1"/>
  <c r="M550" i="1"/>
  <c r="N550" i="1" s="1"/>
  <c r="M742" i="1"/>
  <c r="N742" i="1" s="1"/>
  <c r="M1599" i="1"/>
  <c r="N1599" i="1" s="1"/>
  <c r="M858" i="1"/>
  <c r="N858" i="1" s="1"/>
  <c r="M657" i="1"/>
  <c r="N657" i="1" s="1"/>
  <c r="M935" i="1"/>
  <c r="N935" i="1" s="1"/>
  <c r="M194" i="1"/>
  <c r="N194" i="1" s="1"/>
  <c r="M1662" i="1"/>
  <c r="N1662" i="1" s="1"/>
  <c r="M757" i="1"/>
  <c r="N757" i="1" s="1"/>
  <c r="M253" i="1"/>
  <c r="N253" i="1" s="1"/>
  <c r="M1767" i="1"/>
  <c r="N1767" i="1" s="1"/>
  <c r="M1714" i="1"/>
  <c r="N1714" i="1" s="1"/>
  <c r="M1326" i="1"/>
  <c r="N1326" i="1" s="1"/>
  <c r="M954" i="1"/>
  <c r="N954" i="1" s="1"/>
  <c r="M1810" i="1"/>
  <c r="N1810" i="1" s="1"/>
  <c r="M192" i="1"/>
  <c r="N192" i="1" s="1"/>
  <c r="M787" i="1"/>
  <c r="N787" i="1" s="1"/>
  <c r="M68" i="1"/>
  <c r="N68" i="1" s="1"/>
  <c r="M1816" i="1"/>
  <c r="N1816" i="1" s="1"/>
  <c r="M1705" i="1"/>
  <c r="N1705" i="1" s="1"/>
  <c r="M441" i="1"/>
  <c r="N441" i="1" s="1"/>
  <c r="M810" i="1"/>
  <c r="N810" i="1" s="1"/>
  <c r="M115" i="1"/>
  <c r="N115" i="1" s="1"/>
  <c r="M1803" i="1"/>
  <c r="N1803" i="1" s="1"/>
  <c r="M1636" i="1"/>
  <c r="N1636" i="1" s="1"/>
  <c r="M969" i="1"/>
  <c r="N969" i="1" s="1"/>
  <c r="M570" i="1"/>
  <c r="N570" i="1" s="1"/>
  <c r="M791" i="1"/>
  <c r="N791" i="1" s="1"/>
  <c r="M356" i="1"/>
  <c r="N356" i="1" s="1"/>
  <c r="M467" i="1"/>
  <c r="N467" i="1" s="1"/>
  <c r="M178" i="1"/>
  <c r="N178" i="1" s="1"/>
  <c r="M347" i="1"/>
  <c r="N347" i="1" s="1"/>
  <c r="M342" i="1"/>
  <c r="N342" i="1" s="1"/>
  <c r="M199" i="1"/>
  <c r="N199" i="1" s="1"/>
  <c r="M51" i="1"/>
  <c r="N51" i="1" s="1"/>
  <c r="M1252" i="1"/>
  <c r="N1252" i="1" s="1"/>
  <c r="M772" i="1"/>
  <c r="N772" i="1" s="1"/>
  <c r="M1513" i="1"/>
  <c r="N1513" i="1" s="1"/>
  <c r="M1533" i="1"/>
  <c r="N1533" i="1" s="1"/>
  <c r="M1371" i="1"/>
  <c r="N1371" i="1" s="1"/>
  <c r="M1484" i="1"/>
  <c r="N1484" i="1" s="1"/>
  <c r="M412" i="1"/>
  <c r="N412" i="1" s="1"/>
  <c r="M189" i="1"/>
  <c r="N189" i="1" s="1"/>
  <c r="M523" i="1"/>
  <c r="N523" i="1" s="1"/>
  <c r="M638" i="1"/>
  <c r="N638" i="1" s="1"/>
  <c r="M81" i="1"/>
  <c r="N81" i="1" s="1"/>
  <c r="M706" i="1"/>
  <c r="N706" i="1" s="1"/>
  <c r="M1507" i="1"/>
  <c r="N1507" i="1" s="1"/>
  <c r="M1578" i="1"/>
  <c r="N1578" i="1" s="1"/>
  <c r="M230" i="1"/>
  <c r="N230" i="1" s="1"/>
  <c r="M1447" i="1"/>
  <c r="N1447" i="1" s="1"/>
  <c r="M450" i="1"/>
  <c r="N450" i="1" s="1"/>
  <c r="M1709" i="1"/>
  <c r="N1709" i="1" s="1"/>
  <c r="M792" i="1"/>
  <c r="N792" i="1" s="1"/>
  <c r="M672" i="1"/>
  <c r="N672" i="1" s="1"/>
  <c r="M62" i="1"/>
  <c r="N62" i="1" s="1"/>
  <c r="M260" i="1"/>
  <c r="N260" i="1" s="1"/>
  <c r="M1630" i="1"/>
  <c r="N1630" i="1" s="1"/>
  <c r="M1639" i="1"/>
  <c r="N1639" i="1" s="1"/>
  <c r="M1785" i="1"/>
  <c r="N1785" i="1" s="1"/>
  <c r="M1463" i="1"/>
  <c r="N1463" i="1" s="1"/>
  <c r="M454" i="1"/>
  <c r="N454" i="1" s="1"/>
  <c r="M544" i="1"/>
  <c r="N544" i="1" s="1"/>
  <c r="M77" i="1"/>
  <c r="N77" i="1" s="1"/>
  <c r="M496" i="1"/>
  <c r="N496" i="1" s="1"/>
  <c r="M1123" i="1"/>
  <c r="N1123" i="1" s="1"/>
  <c r="M1167" i="1"/>
  <c r="N1167" i="1" s="1"/>
  <c r="M1577" i="1"/>
  <c r="N1577" i="1" s="1"/>
  <c r="M864" i="1"/>
  <c r="N864" i="1" s="1"/>
  <c r="M941" i="1"/>
  <c r="N941" i="1" s="1"/>
  <c r="M1329" i="1"/>
  <c r="N1329" i="1" s="1"/>
  <c r="M442" i="1"/>
  <c r="N442" i="1" s="1"/>
  <c r="M1419" i="1"/>
  <c r="N1419" i="1" s="1"/>
  <c r="M1038" i="1"/>
  <c r="N1038" i="1" s="1"/>
  <c r="M1036" i="1"/>
  <c r="N1036" i="1" s="1"/>
  <c r="M203" i="1"/>
  <c r="N203" i="1" s="1"/>
  <c r="M66" i="1"/>
  <c r="N66" i="1" s="1"/>
  <c r="M975" i="1"/>
  <c r="N975" i="1" s="1"/>
  <c r="M420" i="1"/>
  <c r="N420" i="1" s="1"/>
  <c r="M839" i="1"/>
  <c r="N839" i="1" s="1"/>
  <c r="M1127" i="1"/>
  <c r="N1127" i="1" s="1"/>
  <c r="M1619" i="1"/>
  <c r="N1619" i="1" s="1"/>
  <c r="M479" i="1"/>
  <c r="N479" i="1" s="1"/>
  <c r="M1135" i="1"/>
  <c r="N1135" i="1" s="1"/>
  <c r="M1609" i="1"/>
  <c r="N1609" i="1" s="1"/>
  <c r="M1380" i="1"/>
  <c r="N1380" i="1" s="1"/>
  <c r="M965" i="1"/>
  <c r="N965" i="1" s="1"/>
  <c r="M1151" i="1"/>
  <c r="N1151" i="1" s="1"/>
  <c r="M1370" i="1"/>
  <c r="N1370" i="1" s="1"/>
  <c r="M1648" i="1"/>
  <c r="N1648" i="1" s="1"/>
  <c r="M163" i="1"/>
  <c r="N163" i="1" s="1"/>
  <c r="M1272" i="1"/>
  <c r="N1272" i="1" s="1"/>
  <c r="M493" i="1"/>
  <c r="N493" i="1" s="1"/>
  <c r="M290" i="1"/>
  <c r="N290" i="1" s="1"/>
  <c r="M1684" i="1"/>
  <c r="N1684" i="1" s="1"/>
  <c r="M87" i="1"/>
  <c r="N87" i="1" s="1"/>
  <c r="M1108" i="1"/>
  <c r="N1108" i="1" s="1"/>
  <c r="M753" i="1"/>
  <c r="N753" i="1" s="1"/>
  <c r="M415" i="1"/>
  <c r="N415" i="1" s="1"/>
  <c r="M1544" i="1"/>
  <c r="N1544" i="1" s="1"/>
  <c r="M141" i="1"/>
  <c r="N141" i="1" s="1"/>
  <c r="M166" i="1"/>
  <c r="N166" i="1" s="1"/>
  <c r="M63" i="1"/>
  <c r="N63" i="1" s="1"/>
  <c r="M1678" i="1"/>
  <c r="N1678" i="1" s="1"/>
  <c r="M464" i="1"/>
  <c r="N464" i="1" s="1"/>
  <c r="M1107" i="1"/>
  <c r="N1107" i="1" s="1"/>
  <c r="M971" i="1"/>
  <c r="N971" i="1" s="1"/>
  <c r="M562" i="1"/>
  <c r="N562" i="1" s="1"/>
  <c r="M585" i="1"/>
  <c r="N585" i="1" s="1"/>
  <c r="M1317" i="1"/>
  <c r="N1317" i="1" s="1"/>
  <c r="M1342" i="1"/>
  <c r="N1342" i="1" s="1"/>
  <c r="M1429" i="1"/>
  <c r="N1429" i="1" s="1"/>
  <c r="M519" i="1"/>
  <c r="N519" i="1" s="1"/>
  <c r="M1798" i="1"/>
  <c r="N1798" i="1" s="1"/>
  <c r="M726" i="1"/>
  <c r="N726" i="1" s="1"/>
  <c r="M1736" i="1"/>
  <c r="N1736" i="1" s="1"/>
  <c r="M1472" i="1"/>
  <c r="N1472" i="1" s="1"/>
  <c r="M524" i="1"/>
  <c r="N524" i="1" s="1"/>
  <c r="M475" i="1"/>
  <c r="N475" i="1" s="1"/>
  <c r="M282" i="1"/>
  <c r="N282" i="1" s="1"/>
  <c r="M760" i="1"/>
  <c r="N760" i="1" s="1"/>
  <c r="M656" i="1"/>
  <c r="N656" i="1" s="1"/>
  <c r="M1349" i="1"/>
  <c r="N1349" i="1" s="1"/>
  <c r="M1115" i="1"/>
  <c r="N1115" i="1" s="1"/>
  <c r="M991" i="1"/>
  <c r="N991" i="1" s="1"/>
  <c r="M370" i="1"/>
  <c r="N370" i="1" s="1"/>
  <c r="M209" i="1"/>
  <c r="N209" i="1" s="1"/>
  <c r="M305" i="1"/>
  <c r="N305" i="1" s="1"/>
  <c r="M1340" i="1"/>
  <c r="N1340" i="1" s="1"/>
  <c r="M1417" i="1"/>
  <c r="N1417" i="1" s="1"/>
  <c r="M1570" i="1"/>
  <c r="N1570" i="1" s="1"/>
  <c r="M1052" i="1"/>
  <c r="N1052" i="1" s="1"/>
  <c r="M874" i="1"/>
  <c r="N874" i="1" s="1"/>
  <c r="M23" i="1"/>
  <c r="N23" i="1" s="1"/>
  <c r="M45" i="1"/>
  <c r="N45" i="1" s="1"/>
  <c r="M614" i="1"/>
  <c r="N614" i="1" s="1"/>
  <c r="M436" i="1"/>
  <c r="N436" i="1" s="1"/>
  <c r="M220" i="1"/>
  <c r="N220" i="1" s="1"/>
  <c r="M884" i="1"/>
  <c r="N884" i="1" s="1"/>
  <c r="M1754" i="1"/>
  <c r="N1754" i="1" s="1"/>
  <c r="M1085" i="1"/>
  <c r="N1085" i="1" s="1"/>
  <c r="M549" i="1"/>
  <c r="N549" i="1" s="1"/>
  <c r="M224" i="1"/>
  <c r="N224" i="1" s="1"/>
  <c r="M336" i="1"/>
  <c r="N336" i="1" s="1"/>
  <c r="M124" i="1"/>
  <c r="N124" i="1" s="1"/>
  <c r="M838" i="1"/>
  <c r="N838" i="1" s="1"/>
  <c r="M75" i="1"/>
  <c r="N75" i="1" s="1"/>
  <c r="M1097" i="1"/>
  <c r="N1097" i="1" s="1"/>
  <c r="M136" i="1"/>
  <c r="N136" i="1" s="1"/>
  <c r="M590" i="1"/>
  <c r="N590" i="1" s="1"/>
  <c r="M472" i="1"/>
  <c r="N472" i="1" s="1"/>
  <c r="M1083" i="1"/>
  <c r="N1083" i="1" s="1"/>
  <c r="M933" i="1"/>
  <c r="N933" i="1" s="1"/>
  <c r="M1253" i="1"/>
  <c r="N1253" i="1" s="1"/>
  <c r="M1776" i="1"/>
  <c r="N1776" i="1" s="1"/>
  <c r="M105" i="1"/>
  <c r="N105" i="1" s="1"/>
  <c r="M378" i="1"/>
  <c r="N378" i="1" s="1"/>
  <c r="M275" i="1"/>
  <c r="N275" i="1" s="1"/>
  <c r="M368" i="1"/>
  <c r="N368" i="1" s="1"/>
  <c r="M1487" i="1"/>
  <c r="N1487" i="1" s="1"/>
  <c r="M945" i="1"/>
  <c r="N945" i="1" s="1"/>
  <c r="M1628" i="1"/>
  <c r="N1628" i="1" s="1"/>
  <c r="M354" i="1"/>
  <c r="N354" i="1" s="1"/>
  <c r="M1799" i="1"/>
  <c r="N1799" i="1" s="1"/>
  <c r="M823" i="1"/>
  <c r="N823" i="1" s="1"/>
  <c r="M1504" i="1"/>
  <c r="N1504" i="1" s="1"/>
  <c r="M1624" i="1"/>
  <c r="N1624" i="1" s="1"/>
  <c r="M1010" i="1"/>
  <c r="N1010" i="1" s="1"/>
  <c r="M1806" i="1"/>
  <c r="N1806" i="1" s="1"/>
  <c r="M901" i="1"/>
  <c r="N901" i="1" s="1"/>
  <c r="M548" i="1"/>
  <c r="N548" i="1" s="1"/>
  <c r="M1783" i="1"/>
  <c r="N1783" i="1" s="1"/>
  <c r="M395" i="1"/>
  <c r="N395" i="1" s="1"/>
  <c r="M145" i="1"/>
  <c r="N145" i="1" s="1"/>
  <c r="M1033" i="1"/>
  <c r="N1033" i="1" s="1"/>
  <c r="M97" i="1"/>
  <c r="N97" i="1" s="1"/>
  <c r="M1682" i="1"/>
  <c r="N1682" i="1" s="1"/>
  <c r="M1550" i="1"/>
  <c r="N1550" i="1" s="1"/>
  <c r="M1456" i="1"/>
  <c r="N1456" i="1" s="1"/>
  <c r="M847" i="1"/>
  <c r="N847" i="1" s="1"/>
  <c r="M128" i="1"/>
  <c r="N128" i="1" s="1"/>
  <c r="M1563" i="1"/>
  <c r="N1563" i="1" s="1"/>
  <c r="M64" i="1"/>
  <c r="N64" i="1" s="1"/>
  <c r="M49" i="1"/>
  <c r="N49" i="1" s="1"/>
  <c r="M1622" i="1"/>
  <c r="N1622" i="1" s="1"/>
  <c r="M1186" i="1"/>
  <c r="N1186" i="1" s="1"/>
  <c r="M1758" i="1"/>
  <c r="N1758" i="1" s="1"/>
  <c r="M695" i="1"/>
  <c r="N695" i="1" s="1"/>
  <c r="M1627" i="1"/>
  <c r="N1627" i="1" s="1"/>
  <c r="M980" i="1"/>
  <c r="N980" i="1" s="1"/>
  <c r="M498" i="1"/>
  <c r="N498" i="1" s="1"/>
  <c r="M1523" i="1"/>
  <c r="N1523" i="1" s="1"/>
  <c r="M1457" i="1"/>
  <c r="N1457" i="1" s="1"/>
  <c r="M18" i="1"/>
  <c r="N18" i="1" s="1"/>
  <c r="M1247" i="1"/>
  <c r="N1247" i="1" s="1"/>
  <c r="M1752" i="1"/>
  <c r="N1752" i="1" s="1"/>
  <c r="M951" i="1"/>
  <c r="N951" i="1" s="1"/>
  <c r="M1805" i="1"/>
  <c r="N1805" i="1" s="1"/>
  <c r="M622" i="1"/>
  <c r="N622" i="1" s="1"/>
  <c r="M888" i="1"/>
  <c r="N888" i="1" s="1"/>
  <c r="M1712" i="1"/>
  <c r="N1712" i="1" s="1"/>
  <c r="M1449" i="1"/>
  <c r="N1449" i="1" s="1"/>
  <c r="M1100" i="1"/>
  <c r="N1100" i="1" s="1"/>
  <c r="M705" i="1"/>
  <c r="N705" i="1" s="1"/>
  <c r="M1006" i="1"/>
  <c r="N1006" i="1" s="1"/>
  <c r="M704" i="1"/>
  <c r="N704" i="1" s="1"/>
  <c r="M1778" i="1"/>
  <c r="N1778" i="1" s="1"/>
  <c r="M727" i="1"/>
  <c r="N727" i="1" s="1"/>
  <c r="M210" i="1"/>
  <c r="N210" i="1" s="1"/>
  <c r="M287" i="1"/>
  <c r="N287" i="1" s="1"/>
  <c r="M767" i="1"/>
  <c r="N767" i="1" s="1"/>
  <c r="M433" i="1"/>
  <c r="N433" i="1" s="1"/>
  <c r="M1215" i="1"/>
  <c r="N1215" i="1" s="1"/>
  <c r="M1835" i="1"/>
  <c r="N1835" i="1" s="1"/>
  <c r="M784" i="1"/>
  <c r="N784" i="1" s="1"/>
  <c r="M811" i="1"/>
  <c r="N811" i="1" s="1"/>
  <c r="M832" i="1"/>
  <c r="N832" i="1" s="1"/>
  <c r="M1763" i="1"/>
  <c r="N1763" i="1" s="1"/>
  <c r="M711" i="1"/>
  <c r="N711" i="1" s="1"/>
  <c r="M6" i="1"/>
  <c r="N6" i="1" s="1"/>
  <c r="M1658" i="1"/>
  <c r="N1658" i="1" s="1"/>
  <c r="M1566" i="1"/>
  <c r="N1566" i="1" s="1"/>
  <c r="M1066" i="1"/>
  <c r="N1066" i="1" s="1"/>
  <c r="M1060" i="1"/>
  <c r="N1060" i="1" s="1"/>
  <c r="M773" i="1"/>
  <c r="N773" i="1" s="1"/>
  <c r="M100" i="1"/>
  <c r="N100" i="1" s="1"/>
  <c r="M1586" i="1"/>
  <c r="N1586" i="1" s="1"/>
  <c r="M1279" i="1"/>
  <c r="N1279" i="1" s="1"/>
  <c r="M877" i="1"/>
  <c r="N877" i="1" s="1"/>
  <c r="M314" i="1"/>
  <c r="N314" i="1" s="1"/>
  <c r="M1508" i="1"/>
  <c r="N1508" i="1" s="1"/>
  <c r="M1591" i="1"/>
  <c r="N1591" i="1" s="1"/>
  <c r="M1490" i="1"/>
  <c r="N1490" i="1" s="1"/>
  <c r="M748" i="1"/>
  <c r="N748" i="1" s="1"/>
  <c r="M849" i="1"/>
  <c r="N849" i="1" s="1"/>
  <c r="M219" i="1"/>
  <c r="N219" i="1" s="1"/>
  <c r="M321" i="1"/>
  <c r="N321" i="1" s="1"/>
  <c r="M15" i="1"/>
  <c r="N15" i="1" s="1"/>
  <c r="M1680" i="1"/>
  <c r="N1680" i="1" s="1"/>
  <c r="M211" i="1"/>
  <c r="N211" i="1" s="1"/>
  <c r="M1694" i="1"/>
  <c r="N1694" i="1" s="1"/>
  <c r="M883" i="1"/>
  <c r="N883" i="1" s="1"/>
  <c r="M617" i="1"/>
  <c r="N617" i="1" s="1"/>
  <c r="M963" i="1"/>
  <c r="N963" i="1" s="1"/>
  <c r="M909" i="1"/>
  <c r="N909" i="1" s="1"/>
  <c r="M1092" i="1"/>
  <c r="N1092" i="1" s="1"/>
  <c r="M861" i="1"/>
  <c r="N861" i="1" s="1"/>
  <c r="M1111" i="1"/>
  <c r="N1111" i="1" s="1"/>
  <c r="M27" i="1"/>
  <c r="N27" i="1" s="1"/>
  <c r="M418" i="1"/>
  <c r="N418" i="1" s="1"/>
  <c r="M1546" i="1"/>
  <c r="N1546" i="1" s="1"/>
  <c r="M510" i="1"/>
  <c r="N510" i="1" s="1"/>
  <c r="M177" i="1"/>
  <c r="N177" i="1" s="1"/>
  <c r="M1690" i="1"/>
  <c r="N1690" i="1" s="1"/>
  <c r="M1611" i="1"/>
  <c r="N1611" i="1" s="1"/>
  <c r="M330" i="1"/>
  <c r="N330" i="1" s="1"/>
  <c r="M557" i="1"/>
  <c r="N557" i="1" s="1"/>
  <c r="M1214" i="1"/>
  <c r="N1214" i="1" s="1"/>
  <c r="M1300" i="1"/>
  <c r="N1300" i="1" s="1"/>
  <c r="M599" i="1"/>
  <c r="N599" i="1" s="1"/>
  <c r="M597" i="1"/>
  <c r="N597" i="1" s="1"/>
  <c r="M1165" i="1"/>
  <c r="N1165" i="1" s="1"/>
  <c r="M1532" i="1"/>
  <c r="N1532" i="1" s="1"/>
  <c r="M1375" i="1"/>
  <c r="N1375" i="1" s="1"/>
  <c r="M1090" i="1"/>
  <c r="N1090" i="1" s="1"/>
  <c r="M1323" i="1"/>
  <c r="N1323" i="1" s="1"/>
  <c r="M1020" i="1"/>
  <c r="N1020" i="1" s="1"/>
  <c r="M993" i="1"/>
  <c r="N993" i="1" s="1"/>
  <c r="M1198" i="1"/>
  <c r="N1198" i="1" s="1"/>
  <c r="M1608" i="1"/>
  <c r="N1608" i="1" s="1"/>
  <c r="M1804" i="1"/>
  <c r="N1804" i="1" s="1"/>
  <c r="M1360" i="1"/>
  <c r="N1360" i="1" s="1"/>
  <c r="M207" i="1"/>
  <c r="N207" i="1" s="1"/>
  <c r="M776" i="1"/>
  <c r="N776" i="1" s="1"/>
  <c r="M1829" i="1"/>
  <c r="N1829" i="1" s="1"/>
  <c r="M233" i="1"/>
  <c r="N233" i="1" s="1"/>
  <c r="M527" i="1"/>
  <c r="N527" i="1" s="1"/>
  <c r="M1579" i="1"/>
  <c r="N1579" i="1" s="1"/>
  <c r="M602" i="1"/>
  <c r="N602" i="1" s="1"/>
  <c r="M920" i="1"/>
  <c r="N920" i="1" s="1"/>
  <c r="M777" i="1"/>
  <c r="N777" i="1" s="1"/>
  <c r="M227" i="1"/>
  <c r="N227" i="1" s="1"/>
  <c r="M413" i="1"/>
  <c r="N413" i="1" s="1"/>
  <c r="M1600" i="1"/>
  <c r="N1600" i="1" s="1"/>
  <c r="M1745" i="1"/>
  <c r="N1745" i="1" s="1"/>
  <c r="M1130" i="1"/>
  <c r="N1130" i="1" s="1"/>
  <c r="M29" i="1"/>
  <c r="N29" i="1" s="1"/>
  <c r="M1381" i="1"/>
  <c r="N1381" i="1" s="1"/>
  <c r="M65" i="1"/>
  <c r="N65" i="1" s="1"/>
  <c r="M1023" i="1"/>
  <c r="N1023" i="1" s="1"/>
  <c r="M919" i="1"/>
  <c r="N919" i="1" s="1"/>
  <c r="M958" i="1"/>
  <c r="N958" i="1" s="1"/>
  <c r="M678" i="1"/>
  <c r="N678" i="1" s="1"/>
  <c r="M1760" i="1"/>
  <c r="N1760" i="1" s="1"/>
  <c r="M338" i="1"/>
  <c r="N338" i="1" s="1"/>
  <c r="M458" i="1"/>
  <c r="N458" i="1" s="1"/>
  <c r="M1159" i="1"/>
  <c r="N1159" i="1" s="1"/>
  <c r="M751" i="1"/>
  <c r="N751" i="1" s="1"/>
  <c r="M1196" i="1"/>
  <c r="N1196" i="1" s="1"/>
  <c r="M1145" i="1"/>
  <c r="N1145" i="1" s="1"/>
  <c r="M724" i="1"/>
  <c r="N724" i="1" s="1"/>
  <c r="M679" i="1"/>
  <c r="N679" i="1" s="1"/>
  <c r="M1655" i="1"/>
  <c r="N1655" i="1" s="1"/>
  <c r="M304" i="1"/>
  <c r="N304" i="1" s="1"/>
  <c r="M739" i="1"/>
  <c r="N739" i="1" s="1"/>
  <c r="M296" i="1"/>
  <c r="N296" i="1" s="1"/>
  <c r="M1434" i="1"/>
  <c r="N1434" i="1" s="1"/>
  <c r="M797" i="1"/>
  <c r="N797" i="1" s="1"/>
  <c r="M982" i="1"/>
  <c r="N982" i="1" s="1"/>
  <c r="M1625" i="1"/>
  <c r="N1625" i="1" s="1"/>
  <c r="M193" i="1"/>
  <c r="N193" i="1" s="1"/>
  <c r="M483" i="1"/>
  <c r="N483" i="1" s="1"/>
  <c r="M817" i="1"/>
  <c r="N817" i="1" s="1"/>
  <c r="M979" i="1"/>
  <c r="N979" i="1" s="1"/>
  <c r="M990" i="1"/>
  <c r="N990" i="1" s="1"/>
  <c r="M1309" i="1"/>
  <c r="N1309" i="1" s="1"/>
  <c r="M1749" i="1"/>
  <c r="N1749" i="1" s="1"/>
  <c r="M1685" i="1"/>
  <c r="N1685" i="1" s="1"/>
  <c r="M836" i="1"/>
  <c r="N836" i="1" s="1"/>
  <c r="M764" i="1"/>
  <c r="N764" i="1" s="1"/>
  <c r="M116" i="1"/>
  <c r="N116" i="1" s="1"/>
  <c r="M952" i="1"/>
  <c r="N952" i="1" s="1"/>
  <c r="M1812" i="1"/>
  <c r="N1812" i="1" s="1"/>
  <c r="M925" i="1"/>
  <c r="N925" i="1" s="1"/>
  <c r="M1068" i="1"/>
  <c r="N1068" i="1" s="1"/>
  <c r="M1204" i="1"/>
  <c r="N1204" i="1" s="1"/>
  <c r="M771" i="1"/>
  <c r="N771" i="1" s="1"/>
  <c r="M1821" i="1"/>
  <c r="N1821" i="1" s="1"/>
  <c r="M1070" i="1"/>
  <c r="N1070" i="1" s="1"/>
  <c r="M1728" i="1"/>
  <c r="N1728" i="1" s="1"/>
  <c r="M1610" i="1"/>
  <c r="N1610" i="1" s="1"/>
  <c r="M1823" i="1"/>
  <c r="N1823" i="1" s="1"/>
  <c r="M828" i="1"/>
  <c r="N828" i="1" s="1"/>
  <c r="M37" i="1"/>
  <c r="N37" i="1" s="1"/>
  <c r="M1344" i="1"/>
  <c r="N1344" i="1" s="1"/>
  <c r="M978" i="1"/>
  <c r="N978" i="1" s="1"/>
  <c r="M694" i="1"/>
  <c r="N694" i="1" s="1"/>
  <c r="M1436" i="1"/>
  <c r="N1436" i="1" s="1"/>
  <c r="M769" i="1"/>
  <c r="N769" i="1" s="1"/>
  <c r="M518" i="1"/>
  <c r="N518" i="1" s="1"/>
  <c r="M335" i="1"/>
  <c r="N335" i="1" s="1"/>
  <c r="M1443" i="1"/>
  <c r="N1443" i="1" s="1"/>
  <c r="M373" i="1"/>
  <c r="N373" i="1" s="1"/>
  <c r="M229" i="1"/>
  <c r="N229" i="1" s="1"/>
  <c r="M1617" i="1"/>
  <c r="N1617" i="1" s="1"/>
  <c r="M1194" i="1"/>
  <c r="N1194" i="1" s="1"/>
  <c r="M1366" i="1"/>
  <c r="N1366" i="1" s="1"/>
  <c r="M1813" i="1"/>
  <c r="N1813" i="1" s="1"/>
  <c r="M1746" i="1"/>
  <c r="N1746" i="1" s="1"/>
  <c r="M1303" i="1"/>
  <c r="N1303" i="1" s="1"/>
  <c r="M692" i="1"/>
  <c r="N692" i="1" s="1"/>
  <c r="M137" i="1"/>
  <c r="N137" i="1" s="1"/>
  <c r="M1294" i="1"/>
  <c r="N1294" i="1" s="1"/>
  <c r="M800" i="1"/>
  <c r="N800" i="1" s="1"/>
  <c r="M1765" i="1"/>
  <c r="N1765" i="1" s="1"/>
  <c r="M721" i="1"/>
  <c r="N721" i="1" s="1"/>
  <c r="M1345" i="1"/>
  <c r="N1345" i="1" s="1"/>
  <c r="M445" i="1"/>
  <c r="N445" i="1" s="1"/>
  <c r="M1271" i="1"/>
  <c r="N1271" i="1" s="1"/>
  <c r="M1679" i="1"/>
  <c r="N1679" i="1" s="1"/>
  <c r="M1114" i="1"/>
  <c r="N1114" i="1" s="1"/>
  <c r="M1645" i="1"/>
  <c r="N1645" i="1" s="1"/>
  <c r="M1480" i="1"/>
  <c r="N1480" i="1" s="1"/>
  <c r="M1615" i="1"/>
  <c r="N1615" i="1" s="1"/>
  <c r="M1399" i="1"/>
  <c r="N1399" i="1" s="1"/>
  <c r="M173" i="1"/>
  <c r="N173" i="1" s="1"/>
  <c r="M556" i="1"/>
  <c r="N556" i="1" s="1"/>
  <c r="M91" i="1"/>
  <c r="N91" i="1" s="1"/>
  <c r="M1721" i="1"/>
  <c r="N1721" i="1" s="1"/>
  <c r="M754" i="1"/>
  <c r="N754" i="1" s="1"/>
  <c r="M916" i="1"/>
  <c r="N916" i="1" s="1"/>
  <c r="M525" i="1"/>
  <c r="N525" i="1" s="1"/>
  <c r="M1044" i="1"/>
  <c r="N1044" i="1" s="1"/>
  <c r="M1103" i="1"/>
  <c r="N1103" i="1" s="1"/>
  <c r="M1055" i="1"/>
  <c r="N1055" i="1" s="1"/>
  <c r="M41" i="1"/>
  <c r="N41" i="1" s="1"/>
  <c r="M1737" i="1"/>
  <c r="N1737" i="1" s="1"/>
  <c r="M1450" i="1"/>
  <c r="N1450" i="1" s="1"/>
  <c r="M1190" i="1"/>
  <c r="N1190" i="1" s="1"/>
  <c r="M301" i="1"/>
  <c r="N301" i="1" s="1"/>
  <c r="M962" i="1"/>
  <c r="N962" i="1" s="1"/>
  <c r="M167" i="1"/>
  <c r="N167" i="1" s="1"/>
  <c r="M110" i="1"/>
  <c r="N110" i="1" s="1"/>
  <c r="M1791" i="1"/>
  <c r="N1791" i="1" s="1"/>
  <c r="M795" i="1"/>
  <c r="N795" i="1" s="1"/>
  <c r="M352" i="1"/>
  <c r="N352" i="1" s="1"/>
  <c r="M1390" i="1"/>
  <c r="N1390" i="1" s="1"/>
  <c r="M1781" i="1"/>
  <c r="N1781" i="1" s="1"/>
  <c r="M26" i="1"/>
  <c r="N26" i="1" s="1"/>
  <c r="M1556" i="1"/>
  <c r="N1556" i="1" s="1"/>
  <c r="M1029" i="1"/>
  <c r="N1029" i="1" s="1"/>
  <c r="M246" i="1"/>
  <c r="N246" i="1" s="1"/>
  <c r="M1422" i="1"/>
  <c r="N1422" i="1" s="1"/>
  <c r="M1235" i="1"/>
  <c r="N1235" i="1" s="1"/>
  <c r="M543" i="1"/>
  <c r="N543" i="1" s="1"/>
  <c r="M1468" i="1"/>
  <c r="N1468" i="1" s="1"/>
  <c r="M1254" i="1"/>
  <c r="N1254" i="1" s="1"/>
  <c r="M79" i="1"/>
  <c r="N79" i="1" s="1"/>
  <c r="M1832" i="1"/>
  <c r="N1832" i="1" s="1"/>
  <c r="M1337" i="1"/>
  <c r="N1337" i="1" s="1"/>
  <c r="M76" i="1"/>
  <c r="N76" i="1" s="1"/>
  <c r="M504" i="1"/>
  <c r="N504" i="1" s="1"/>
  <c r="M737" i="1"/>
  <c r="N737" i="1" s="1"/>
  <c r="M1292" i="1"/>
  <c r="N1292" i="1" s="1"/>
  <c r="M1593" i="1"/>
  <c r="N1593" i="1" s="1"/>
  <c r="M793" i="1"/>
  <c r="N793" i="1" s="1"/>
  <c r="M226" i="1"/>
  <c r="N226" i="1" s="1"/>
  <c r="M1265" i="1"/>
  <c r="N1265" i="1" s="1"/>
  <c r="M9" i="1"/>
  <c r="N9" i="1" s="1"/>
  <c r="M1393" i="1"/>
  <c r="N1393" i="1" s="1"/>
  <c r="M1547" i="1"/>
  <c r="N1547" i="1" s="1"/>
  <c r="M1314" i="1"/>
  <c r="N1314" i="1" s="1"/>
  <c r="M410" i="1"/>
  <c r="N410" i="1" s="1"/>
  <c r="M204" i="1"/>
  <c r="N204" i="1" s="1"/>
  <c r="M1361" i="1"/>
  <c r="N1361" i="1" s="1"/>
  <c r="M1276" i="1"/>
  <c r="N1276" i="1" s="1"/>
  <c r="M1723" i="1"/>
  <c r="N1723" i="1" s="1"/>
  <c r="M829" i="1"/>
  <c r="N829" i="1" s="1"/>
  <c r="M344" i="1"/>
  <c r="N344" i="1" s="1"/>
  <c r="M1432" i="1"/>
  <c r="N1432" i="1" s="1"/>
  <c r="M1017" i="1"/>
  <c r="N1017" i="1" s="1"/>
  <c r="M298" i="1"/>
  <c r="N298" i="1" s="1"/>
  <c r="M615" i="1"/>
  <c r="N615" i="1" s="1"/>
  <c r="M143" i="1"/>
  <c r="N143" i="1" s="1"/>
  <c r="M1750" i="1"/>
  <c r="N1750" i="1" s="1"/>
  <c r="M391" i="1"/>
  <c r="N391" i="1" s="1"/>
  <c r="M1406" i="1"/>
  <c r="N1406" i="1" s="1"/>
  <c r="M1475" i="1"/>
  <c r="N1475" i="1" s="1"/>
  <c r="M1720" i="1"/>
  <c r="N1720" i="1" s="1"/>
  <c r="M86" i="1"/>
  <c r="N86" i="1" s="1"/>
  <c r="M1008" i="1"/>
  <c r="N1008" i="1" s="1"/>
  <c r="M735" i="1"/>
  <c r="N735" i="1" s="1"/>
  <c r="M763" i="1"/>
  <c r="N763" i="1" s="1"/>
  <c r="M1522" i="1"/>
  <c r="N1522" i="1" s="1"/>
  <c r="M588" i="1"/>
  <c r="N588" i="1" s="1"/>
  <c r="M85" i="1"/>
  <c r="N85" i="1" s="1"/>
  <c r="M835" i="1"/>
  <c r="N835" i="1" s="1"/>
  <c r="M1224" i="1"/>
  <c r="N1224" i="1" s="1"/>
  <c r="M1181" i="1"/>
  <c r="N1181" i="1" s="1"/>
  <c r="M1306" i="1"/>
  <c r="N1306" i="1" s="1"/>
  <c r="M593" i="1"/>
  <c r="N593" i="1" s="1"/>
  <c r="M310" i="1"/>
  <c r="N310" i="1" s="1"/>
  <c r="M1583" i="1"/>
  <c r="N1583" i="1" s="1"/>
  <c r="M985" i="1"/>
  <c r="N985" i="1" s="1"/>
  <c r="M432" i="1"/>
  <c r="N432" i="1" s="1"/>
  <c r="M720" i="1"/>
  <c r="N720" i="1" s="1"/>
  <c r="M469" i="1"/>
  <c r="N469" i="1" s="1"/>
  <c r="M284" i="1"/>
  <c r="N284" i="1" s="1"/>
  <c r="M396" i="1"/>
  <c r="N396" i="1" s="1"/>
  <c r="M1503" i="1"/>
  <c r="N1503" i="1" s="1"/>
  <c r="M1099" i="1"/>
  <c r="N1099" i="1" s="1"/>
  <c r="M664" i="1"/>
  <c r="N664" i="1" s="1"/>
  <c r="M999" i="1"/>
  <c r="N999" i="1" s="1"/>
  <c r="M1542" i="1"/>
  <c r="N1542" i="1" s="1"/>
  <c r="M374" i="1"/>
  <c r="N374" i="1" s="1"/>
  <c r="M558" i="1"/>
  <c r="N558" i="1" s="1"/>
  <c r="M1548" i="1"/>
  <c r="N1548" i="1" s="1"/>
  <c r="M1170" i="1"/>
  <c r="N1170" i="1" s="1"/>
  <c r="M237" i="1"/>
  <c r="N237" i="1" s="1"/>
  <c r="M1565" i="1"/>
  <c r="N1565" i="1" s="1"/>
  <c r="M1106" i="1"/>
  <c r="N1106" i="1" s="1"/>
  <c r="M521" i="1"/>
  <c r="N521" i="1" s="1"/>
  <c r="M1134" i="1"/>
  <c r="N1134" i="1" s="1"/>
  <c r="M1764" i="1"/>
  <c r="N1764" i="1" s="1"/>
  <c r="M715" i="1"/>
  <c r="N715" i="1" s="1"/>
  <c r="M1405" i="1"/>
  <c r="N1405" i="1" s="1"/>
  <c r="M660" i="1"/>
  <c r="N660" i="1" s="1"/>
  <c r="M798" i="1"/>
  <c r="N798" i="1" s="1"/>
  <c r="M471" i="1"/>
  <c r="N471" i="1" s="1"/>
  <c r="M1632" i="1"/>
  <c r="N1632" i="1" s="1"/>
  <c r="M487" i="1"/>
  <c r="N487" i="1" s="1"/>
  <c r="M123" i="1"/>
  <c r="N123" i="1" s="1"/>
  <c r="M595" i="1"/>
  <c r="N595" i="1" s="1"/>
  <c r="M1790" i="1"/>
  <c r="N1790" i="1" s="1"/>
  <c r="M1635" i="1"/>
  <c r="N1635" i="1" s="1"/>
  <c r="M730" i="1"/>
  <c r="N730" i="1" s="1"/>
  <c r="M1772" i="1"/>
  <c r="N1772" i="1" s="1"/>
  <c r="M1668" i="1"/>
  <c r="N1668" i="1" s="1"/>
  <c r="M1515" i="1"/>
  <c r="N1515" i="1" s="1"/>
  <c r="M274" i="1"/>
  <c r="N274" i="1" s="1"/>
  <c r="M38" i="1"/>
  <c r="N38" i="1" s="1"/>
  <c r="M1448" i="1"/>
  <c r="N1448" i="1" s="1"/>
  <c r="M989" i="1"/>
  <c r="N989" i="1" s="1"/>
  <c r="M266" i="1"/>
  <c r="N266" i="1" s="1"/>
  <c r="M389" i="1"/>
  <c r="N389" i="1" s="1"/>
  <c r="M1551" i="1"/>
  <c r="N1551" i="1" s="1"/>
  <c r="M1098" i="1"/>
  <c r="N1098" i="1" s="1"/>
  <c r="M1657" i="1"/>
  <c r="N1657" i="1" s="1"/>
  <c r="M535" i="1"/>
  <c r="N535" i="1" s="1"/>
  <c r="M905" i="1"/>
  <c r="N905" i="1" s="1"/>
  <c r="M430" i="1"/>
  <c r="N430" i="1" s="1"/>
  <c r="M580" i="1"/>
  <c r="N580" i="1" s="1"/>
  <c r="M1335" i="1"/>
  <c r="N1335" i="1" s="1"/>
  <c r="M1817" i="1"/>
  <c r="N1817" i="1" s="1"/>
  <c r="M1383" i="1"/>
  <c r="N1383" i="1" s="1"/>
  <c r="M372" i="1"/>
  <c r="N372" i="1" s="1"/>
  <c r="M168" i="1"/>
  <c r="N168" i="1" s="1"/>
  <c r="M1139" i="1"/>
  <c r="N1139" i="1" s="1"/>
  <c r="M1188" i="1"/>
  <c r="N1188" i="1" s="1"/>
  <c r="M360" i="1"/>
  <c r="N360" i="1" s="1"/>
  <c r="M446" i="1"/>
  <c r="N446" i="1" s="1"/>
  <c r="M1451" i="1"/>
  <c r="N1451" i="1" s="1"/>
  <c r="M369" i="1"/>
  <c r="N369" i="1" s="1"/>
  <c r="M1376" i="1"/>
  <c r="N1376" i="1" s="1"/>
  <c r="M650" i="1"/>
  <c r="N650" i="1" s="1"/>
  <c r="M1525" i="1"/>
  <c r="N1525" i="1" s="1"/>
  <c r="M1080" i="1"/>
  <c r="N1080" i="1" s="1"/>
  <c r="M80" i="1"/>
  <c r="N80" i="1" s="1"/>
  <c r="M256" i="1"/>
  <c r="N256" i="1" s="1"/>
  <c r="M1000" i="1"/>
  <c r="N1000" i="1" s="1"/>
  <c r="M1084" i="1"/>
  <c r="N1084" i="1" s="1"/>
  <c r="M147" i="1"/>
  <c r="N147" i="1" s="1"/>
  <c r="M928" i="1"/>
  <c r="N928" i="1" s="1"/>
  <c r="M404" i="1"/>
  <c r="N404" i="1" s="1"/>
  <c r="M494" i="1"/>
  <c r="N494" i="1" s="1"/>
  <c r="M1420" i="1"/>
  <c r="N1420" i="1" s="1"/>
  <c r="M876" i="1"/>
  <c r="N876" i="1" s="1"/>
  <c r="M918" i="1"/>
  <c r="N918" i="1" s="1"/>
  <c r="M604" i="1"/>
  <c r="N604" i="1" s="1"/>
  <c r="M1022" i="1"/>
  <c r="N1022" i="1" s="1"/>
  <c r="M1415" i="1"/>
  <c r="N1415" i="1" s="1"/>
  <c r="M700" i="1"/>
  <c r="N700" i="1" s="1"/>
  <c r="M1437" i="1"/>
  <c r="N1437" i="1" s="1"/>
  <c r="M1124" i="1"/>
  <c r="N1124" i="1" s="1"/>
  <c r="M497" i="1"/>
  <c r="N497" i="1" s="1"/>
  <c r="M1491" i="1"/>
  <c r="N1491" i="1" s="1"/>
  <c r="M1521" i="1"/>
  <c r="N1521" i="1" s="1"/>
  <c r="M1698" i="1"/>
  <c r="N1698" i="1" s="1"/>
  <c r="M490" i="1"/>
  <c r="N490" i="1" s="1"/>
  <c r="M1582" i="1"/>
  <c r="N1582" i="1" s="1"/>
  <c r="M416" i="1"/>
  <c r="N416" i="1" s="1"/>
  <c r="M1388" i="1"/>
  <c r="N1388" i="1" s="1"/>
  <c r="M1616" i="1"/>
  <c r="N1616" i="1" s="1"/>
  <c r="M1118" i="1"/>
  <c r="N1118" i="1" s="1"/>
  <c r="M42" i="1"/>
  <c r="N42" i="1" s="1"/>
  <c r="M1120" i="1"/>
  <c r="N1120" i="1" s="1"/>
  <c r="M1707" i="1"/>
  <c r="N1707" i="1" s="1"/>
  <c r="M1088" i="1"/>
  <c r="N1088" i="1" s="1"/>
  <c r="M1021" i="1"/>
  <c r="N1021" i="1" s="1"/>
  <c r="M1519" i="1"/>
  <c r="N1519" i="1" s="1"/>
  <c r="M1189" i="1"/>
  <c r="N1189" i="1" s="1"/>
  <c r="M1222" i="1"/>
  <c r="N1222" i="1" s="1"/>
  <c r="M251" i="1"/>
  <c r="N251" i="1" s="1"/>
  <c r="M923" i="1"/>
  <c r="N923" i="1" s="1"/>
  <c r="M842" i="1"/>
  <c r="N842" i="1" s="1"/>
  <c r="M1421" i="1"/>
  <c r="N1421" i="1" s="1"/>
  <c r="M1687" i="1"/>
  <c r="N1687" i="1" s="1"/>
  <c r="M1037" i="1"/>
  <c r="N1037" i="1" s="1"/>
  <c r="M1659" i="1"/>
  <c r="N1659" i="1" s="1"/>
  <c r="M1225" i="1"/>
  <c r="N1225" i="1" s="1"/>
  <c r="M561" i="1"/>
  <c r="N561" i="1" s="1"/>
  <c r="M1476" i="1"/>
  <c r="N1476" i="1" s="1"/>
  <c r="M362" i="1"/>
  <c r="N362" i="1" s="1"/>
  <c r="M906" i="1"/>
  <c r="N906" i="1" s="1"/>
  <c r="M844" i="1"/>
  <c r="N844" i="1" s="1"/>
  <c r="M1363" i="1"/>
  <c r="N1363" i="1" s="1"/>
  <c r="M238" i="1"/>
  <c r="N238" i="1" s="1"/>
  <c r="M961" i="1"/>
  <c r="N961" i="1" s="1"/>
  <c r="M870" i="1"/>
  <c r="N870" i="1" s="1"/>
  <c r="M662" i="1"/>
  <c r="N662" i="1" s="1"/>
  <c r="M822" i="1"/>
  <c r="N822" i="1" s="1"/>
  <c r="M331" i="1"/>
  <c r="N331" i="1" s="1"/>
  <c r="M1461" i="1"/>
  <c r="N1461" i="1" s="1"/>
  <c r="M533" i="1"/>
  <c r="N533" i="1" s="1"/>
  <c r="M1650" i="1"/>
  <c r="N1650" i="1" s="1"/>
  <c r="M104" i="1"/>
  <c r="N104" i="1" s="1"/>
  <c r="M1241" i="1"/>
  <c r="N1241" i="1" s="1"/>
  <c r="M1557" i="1"/>
  <c r="N1557" i="1" s="1"/>
  <c r="M1293" i="1"/>
  <c r="N1293" i="1" s="1"/>
  <c r="M1177" i="1"/>
  <c r="N1177" i="1" s="1"/>
  <c r="M172" i="1"/>
  <c r="N172" i="1" s="1"/>
  <c r="M768" i="1"/>
  <c r="N768" i="1" s="1"/>
  <c r="M1453" i="1"/>
  <c r="N1453" i="1" s="1"/>
  <c r="M152" i="1"/>
  <c r="N152" i="1" s="1"/>
  <c r="M1191" i="1"/>
  <c r="N1191" i="1" s="1"/>
  <c r="M1059" i="1"/>
  <c r="N1059" i="1" s="1"/>
  <c r="M94" i="1"/>
  <c r="N94" i="1" s="1"/>
  <c r="M126" i="1"/>
  <c r="N126" i="1" s="1"/>
  <c r="M421" i="1"/>
  <c r="N421" i="1" s="1"/>
  <c r="M1511" i="1"/>
  <c r="N1511" i="1" s="1"/>
  <c r="M228" i="1"/>
  <c r="N228" i="1" s="1"/>
  <c r="M651" i="1"/>
  <c r="N651" i="1" s="1"/>
  <c r="M235" i="1"/>
  <c r="N235" i="1" s="1"/>
  <c r="M502" i="1"/>
  <c r="N502" i="1" s="1"/>
  <c r="M1391" i="1"/>
  <c r="N1391" i="1" s="1"/>
  <c r="M84" i="1"/>
  <c r="N84" i="1" s="1"/>
  <c r="M171" i="1"/>
  <c r="N171" i="1" s="1"/>
  <c r="M1351" i="1"/>
  <c r="N1351" i="1" s="1"/>
  <c r="M967" i="1"/>
  <c r="N967" i="1" s="1"/>
  <c r="M1704" i="1"/>
  <c r="N1704" i="1" s="1"/>
  <c r="M1642" i="1"/>
  <c r="N1642" i="1" s="1"/>
  <c r="M1808" i="1"/>
  <c r="N1808" i="1" s="1"/>
  <c r="M636" i="1"/>
  <c r="N636" i="1" s="1"/>
  <c r="M1730" i="1"/>
  <c r="N1730" i="1" s="1"/>
  <c r="M1172" i="1"/>
  <c r="N1172" i="1" s="1"/>
  <c r="M58" i="1"/>
  <c r="N58" i="1" s="1"/>
  <c r="M313" i="1"/>
  <c r="N313" i="1" s="1"/>
  <c r="M394" i="1"/>
  <c r="N394" i="1" s="1"/>
  <c r="M1571" i="1"/>
  <c r="N1571" i="1" s="1"/>
  <c r="M1573" i="1"/>
  <c r="N1573" i="1" s="1"/>
  <c r="M366" i="1"/>
  <c r="N366" i="1" s="1"/>
  <c r="M1452" i="1"/>
  <c r="N1452" i="1" s="1"/>
  <c r="M699" i="1"/>
  <c r="N699" i="1" s="1"/>
  <c r="M922" i="1"/>
  <c r="N922" i="1" s="1"/>
  <c r="M1202" i="1"/>
  <c r="N1202" i="1" s="1"/>
  <c r="M627" i="1"/>
  <c r="N627" i="1" s="1"/>
  <c r="M1527" i="1"/>
  <c r="N1527" i="1" s="1"/>
  <c r="M399" i="1"/>
  <c r="N399" i="1" s="1"/>
  <c r="M1438" i="1"/>
  <c r="N1438" i="1" s="1"/>
  <c r="M743" i="1"/>
  <c r="N743" i="1" s="1"/>
  <c r="M887" i="1"/>
  <c r="N887" i="1" s="1"/>
  <c r="M702" i="1"/>
  <c r="N702" i="1" s="1"/>
  <c r="M1594" i="1"/>
  <c r="N1594" i="1" s="1"/>
  <c r="M1377" i="1"/>
  <c r="N1377" i="1" s="1"/>
  <c r="M1032" i="1"/>
  <c r="N1032" i="1" s="1"/>
  <c r="M912" i="1"/>
  <c r="N912" i="1" s="1"/>
  <c r="M14" i="1"/>
  <c r="N14" i="1" s="1"/>
  <c r="M1154" i="1"/>
  <c r="N1154" i="1" s="1"/>
  <c r="M1595" i="1"/>
  <c r="N1595" i="1" s="1"/>
  <c r="M1412" i="1"/>
  <c r="N1412" i="1" s="1"/>
  <c r="M1414" i="1"/>
  <c r="N1414" i="1" s="1"/>
  <c r="M1683" i="1"/>
  <c r="N1683" i="1" s="1"/>
  <c r="M160" i="1"/>
  <c r="N160" i="1" s="1"/>
  <c r="M1584" i="1"/>
  <c r="N1584" i="1" s="1"/>
  <c r="M1826" i="1"/>
  <c r="N1826" i="1" s="1"/>
  <c r="M899" i="1"/>
  <c r="N899" i="1" s="1"/>
  <c r="M774" i="1"/>
  <c r="N774" i="1" s="1"/>
  <c r="M60" i="1"/>
  <c r="N60" i="1" s="1"/>
  <c r="M508" i="1"/>
  <c r="N508" i="1" s="1"/>
  <c r="M223" i="1"/>
  <c r="N223" i="1" s="1"/>
  <c r="M1095" i="1"/>
  <c r="N1095" i="1" s="1"/>
  <c r="M1691" i="1"/>
  <c r="N1691" i="1" s="1"/>
  <c r="M1471" i="1"/>
  <c r="N1471" i="1" s="1"/>
  <c r="M762" i="1"/>
  <c r="N762" i="1" s="1"/>
  <c r="M1333" i="1"/>
  <c r="N1333" i="1" s="1"/>
  <c r="M24" i="1"/>
  <c r="N24" i="1" s="1"/>
  <c r="M1768" i="1"/>
  <c r="N1768" i="1" s="1"/>
  <c r="M1287" i="1"/>
  <c r="N1287" i="1" s="1"/>
  <c r="M981" i="1"/>
  <c r="N981" i="1" s="1"/>
  <c r="M349" i="1"/>
  <c r="N349" i="1" s="1"/>
  <c r="M1732" i="1"/>
  <c r="N1732" i="1" s="1"/>
  <c r="M1043" i="1"/>
  <c r="N1043" i="1" s="1"/>
  <c r="M1019" i="1"/>
  <c r="N1019" i="1" s="1"/>
  <c r="M422" i="1"/>
  <c r="N422" i="1" s="1"/>
  <c r="M423" i="1"/>
  <c r="N423" i="1" s="1"/>
  <c r="M443" i="1"/>
  <c r="N443" i="1" s="1"/>
  <c r="M690" i="1"/>
  <c r="N690" i="1" s="1"/>
  <c r="M465" i="1"/>
  <c r="N465" i="1" s="1"/>
  <c r="M320" i="1"/>
  <c r="N320" i="1" s="1"/>
  <c r="M337" i="1"/>
  <c r="N337" i="1" s="1"/>
  <c r="M1836" i="1"/>
  <c r="N1836" i="1" s="1"/>
  <c r="M1131" i="1"/>
  <c r="N1131" i="1" s="1"/>
  <c r="M1086" i="1"/>
  <c r="N1086" i="1" s="1"/>
  <c r="M1537" i="1"/>
  <c r="N1537" i="1" s="1"/>
  <c r="M947" i="1"/>
  <c r="N947" i="1" s="1"/>
  <c r="M671" i="1"/>
  <c r="N671" i="1" s="1"/>
  <c r="M1129" i="1"/>
  <c r="N1129" i="1" s="1"/>
  <c r="M949" i="1"/>
  <c r="N949" i="1" s="1"/>
  <c r="M1428" i="1"/>
  <c r="N1428" i="1" s="1"/>
  <c r="M624" i="1"/>
  <c r="N624" i="1" s="1"/>
  <c r="M1126" i="1"/>
  <c r="N1126" i="1" s="1"/>
  <c r="M486" i="1"/>
  <c r="N486" i="1" s="1"/>
  <c r="M291" i="1"/>
  <c r="N291" i="1" s="1"/>
  <c r="M353" i="1"/>
  <c r="N353" i="1" s="1"/>
  <c r="M851" i="1"/>
  <c r="N851" i="1" s="1"/>
  <c r="M1275" i="1"/>
  <c r="N1275" i="1" s="1"/>
  <c r="M1621" i="1"/>
  <c r="N1621" i="1" s="1"/>
  <c r="M1250" i="1"/>
  <c r="N1250" i="1" s="1"/>
  <c r="M327" i="1"/>
  <c r="N327" i="1" s="1"/>
  <c r="M19" i="1"/>
  <c r="N19" i="1" s="1"/>
  <c r="M1494" i="1"/>
  <c r="N1494" i="1" s="1"/>
  <c r="M95" i="1"/>
  <c r="N95" i="1" s="1"/>
  <c r="M850" i="1"/>
  <c r="N850" i="1" s="1"/>
  <c r="M470" i="1"/>
  <c r="N470" i="1" s="1"/>
  <c r="M30" i="1"/>
  <c r="N30" i="1" s="1"/>
  <c r="M158" i="1"/>
  <c r="N158" i="1" s="1"/>
  <c r="M1330" i="1"/>
  <c r="N1330" i="1" s="1"/>
  <c r="M1321" i="1"/>
  <c r="N1321" i="1" s="1"/>
  <c r="M154" i="1"/>
  <c r="N154" i="1" s="1"/>
  <c r="M1672" i="1"/>
  <c r="N1672" i="1" s="1"/>
  <c r="M107" i="1"/>
  <c r="N107" i="1" s="1"/>
  <c r="M1499" i="1"/>
  <c r="N1499" i="1" s="1"/>
  <c r="M1441" i="1"/>
  <c r="N1441" i="1" s="1"/>
  <c r="M1338" i="1"/>
  <c r="N1338" i="1" s="1"/>
  <c r="M661" i="1"/>
  <c r="N661" i="1" s="1"/>
  <c r="M218" i="1"/>
  <c r="N218" i="1" s="1"/>
  <c r="M181" i="1"/>
  <c r="N181" i="1" s="1"/>
  <c r="M972" i="1"/>
  <c r="N972" i="1" s="1"/>
  <c r="M1160" i="1"/>
  <c r="N1160" i="1" s="1"/>
  <c r="M198" i="1"/>
  <c r="N198" i="1" s="1"/>
  <c r="M1427" i="1"/>
  <c r="N1427" i="1" s="1"/>
  <c r="M827" i="1"/>
  <c r="N827" i="1" s="1"/>
  <c r="M1367" i="1"/>
  <c r="N1367" i="1" s="1"/>
  <c r="M942" i="1"/>
  <c r="N942" i="1" s="1"/>
  <c r="M1802" i="1"/>
  <c r="N1802" i="1" s="1"/>
  <c r="M1706" i="1"/>
  <c r="N1706" i="1" s="1"/>
  <c r="M1016" i="1"/>
  <c r="N1016" i="1" s="1"/>
  <c r="M645" i="1"/>
  <c r="N645" i="1" s="1"/>
  <c r="M612" i="1"/>
  <c r="N612" i="1" s="1"/>
  <c r="M1531" i="1"/>
  <c r="N1531" i="1" s="1"/>
  <c r="M669" i="1"/>
  <c r="N669" i="1" s="1"/>
  <c r="M1096" i="1"/>
  <c r="N1096" i="1" s="1"/>
  <c r="M1545" i="1"/>
  <c r="N1545" i="1" s="1"/>
  <c r="M1492" i="1"/>
  <c r="N1492" i="1" s="1"/>
  <c r="M1385" i="1"/>
  <c r="N1385" i="1" s="1"/>
  <c r="M1365" i="1"/>
  <c r="N1365" i="1" s="1"/>
  <c r="M456" i="1"/>
  <c r="N456" i="1" s="1"/>
  <c r="M88" i="1"/>
  <c r="N88" i="1" s="1"/>
  <c r="M892" i="1"/>
  <c r="N892" i="1" s="1"/>
  <c r="M358" i="1"/>
  <c r="N358" i="1" s="1"/>
  <c r="M707" i="1"/>
  <c r="N707" i="1" s="1"/>
  <c r="M977" i="1"/>
  <c r="N977" i="1" s="1"/>
  <c r="M865" i="1"/>
  <c r="N865" i="1" s="1"/>
  <c r="M1454" i="1"/>
  <c r="N1454" i="1" s="1"/>
  <c r="M461" i="1"/>
  <c r="N461" i="1" s="1"/>
  <c r="M1651" i="1"/>
  <c r="N1651" i="1" s="1"/>
  <c r="M1238" i="1"/>
  <c r="N1238" i="1" s="1"/>
  <c r="M746" i="1"/>
  <c r="N746" i="1" s="1"/>
  <c r="M247" i="1"/>
  <c r="N247" i="1" s="1"/>
  <c r="M626" i="1"/>
  <c r="N626" i="1" s="1"/>
  <c r="M113" i="1"/>
  <c r="N113" i="1" s="1"/>
  <c r="M1433" i="1"/>
  <c r="N1433" i="1" s="1"/>
  <c r="M196" i="1"/>
  <c r="N196" i="1" s="1"/>
  <c r="M99" i="1"/>
  <c r="N99" i="1" s="1"/>
  <c r="M674" i="1"/>
  <c r="N674" i="1" s="1"/>
  <c r="M714" i="1"/>
  <c r="N714" i="1" s="1"/>
  <c r="M1026" i="1"/>
  <c r="N1026" i="1" s="1"/>
  <c r="M258" i="1"/>
  <c r="N258" i="1" s="1"/>
  <c r="M379" i="1"/>
  <c r="N379" i="1" s="1"/>
  <c r="M681" i="1"/>
  <c r="N681" i="1" s="1"/>
  <c r="M1133" i="1"/>
  <c r="N1133" i="1" s="1"/>
  <c r="M685" i="1"/>
  <c r="N685" i="1" s="1"/>
  <c r="M831" i="1"/>
  <c r="N831" i="1" s="1"/>
  <c r="M101" i="1"/>
  <c r="N101" i="1" s="1"/>
  <c r="M803" i="1"/>
  <c r="N803" i="1" s="1"/>
  <c r="M687" i="1"/>
  <c r="N687" i="1" s="1"/>
  <c r="M13" i="1"/>
  <c r="N13" i="1" s="1"/>
  <c r="M736" i="1"/>
  <c r="N736" i="1" s="1"/>
  <c r="M1220" i="1"/>
  <c r="N1220" i="1" s="1"/>
  <c r="M317" i="1"/>
  <c r="N317" i="1" s="1"/>
  <c r="M61" i="1"/>
  <c r="N61" i="1" s="1"/>
  <c r="M1501" i="1"/>
  <c r="N1501" i="1" s="1"/>
  <c r="M31" i="1"/>
  <c r="N31" i="1" s="1"/>
  <c r="M350" i="1"/>
  <c r="N350" i="1" s="1"/>
  <c r="M294" i="1"/>
  <c r="N294" i="1" s="1"/>
  <c r="M242" i="1"/>
  <c r="N242" i="1" s="1"/>
  <c r="M236" i="1"/>
  <c r="N236" i="1" s="1"/>
  <c r="M689" i="1"/>
  <c r="N689" i="1" s="1"/>
  <c r="M853" i="1"/>
  <c r="N853" i="1" s="1"/>
  <c r="M1379" i="1"/>
  <c r="N1379" i="1" s="1"/>
  <c r="M1733" i="1"/>
  <c r="N1733" i="1" s="1"/>
  <c r="M641" i="1"/>
  <c r="N641" i="1" s="1"/>
  <c r="M383" i="1"/>
  <c r="N383" i="1" s="1"/>
  <c r="M376" i="1"/>
  <c r="N376" i="1" s="1"/>
  <c r="M1268" i="1"/>
  <c r="N1268" i="1" s="1"/>
  <c r="M675" i="1"/>
  <c r="N675" i="1" s="1"/>
  <c r="M159" i="1"/>
  <c r="N159" i="1" s="1"/>
  <c r="M183" i="1"/>
  <c r="N183" i="1" s="1"/>
  <c r="M1613" i="1"/>
  <c r="N1613" i="1" s="1"/>
  <c r="M959" i="1"/>
  <c r="N959" i="1" s="1"/>
  <c r="M455" i="1"/>
  <c r="N455" i="1" s="1"/>
  <c r="M425" i="1"/>
  <c r="N425" i="1" s="1"/>
  <c r="M1012" i="1"/>
  <c r="N1012" i="1" s="1"/>
  <c r="M452" i="1"/>
  <c r="N452" i="1" s="1"/>
  <c r="M970" i="1"/>
  <c r="N970" i="1" s="1"/>
  <c r="M779" i="1"/>
  <c r="N779" i="1" s="1"/>
  <c r="M654" i="1"/>
  <c r="N654" i="1" s="1"/>
  <c r="M43" i="1"/>
  <c r="N43" i="1" s="1"/>
  <c r="M1649" i="1"/>
  <c r="N1649" i="1" s="1"/>
  <c r="M783" i="1"/>
  <c r="N783" i="1" s="1"/>
  <c r="M1045" i="1"/>
  <c r="N1045" i="1" s="1"/>
  <c r="M1400" i="1"/>
  <c r="N1400" i="1" s="1"/>
  <c r="M634" i="1"/>
  <c r="N634" i="1" s="1"/>
  <c r="M1402" i="1"/>
  <c r="N1402" i="1" s="1"/>
  <c r="M1122" i="1"/>
  <c r="N1122" i="1" s="1"/>
  <c r="M74" i="1"/>
  <c r="N74" i="1" s="1"/>
  <c r="M1140" i="1"/>
  <c r="N1140" i="1" s="1"/>
  <c r="M1327" i="1"/>
  <c r="N1327" i="1" s="1"/>
  <c r="M1240" i="1"/>
  <c r="N1240" i="1" s="1"/>
  <c r="M1643" i="1"/>
  <c r="N1643" i="1" s="1"/>
  <c r="M1718" i="1"/>
  <c r="N1718" i="1" s="1"/>
  <c r="M322" i="1"/>
  <c r="N322" i="1" s="1"/>
  <c r="M176" i="1"/>
  <c r="N176" i="1" s="1"/>
  <c r="M1567" i="1"/>
  <c r="N1567" i="1" s="1"/>
  <c r="M319" i="1"/>
  <c r="N319" i="1" s="1"/>
  <c r="M438" i="1"/>
  <c r="N438" i="1" s="1"/>
  <c r="M1467" i="1"/>
  <c r="N1467" i="1" s="1"/>
  <c r="M559" i="1"/>
  <c r="N559" i="1" s="1"/>
  <c r="M489" i="1"/>
  <c r="N489" i="1" s="1"/>
  <c r="M1589" i="1"/>
  <c r="N1589" i="1" s="1"/>
  <c r="M973" i="1"/>
  <c r="N973" i="1" s="1"/>
  <c r="M1510" i="1"/>
  <c r="N1510" i="1" s="1"/>
  <c r="M633" i="1"/>
  <c r="N633" i="1" s="1"/>
  <c r="M1416" i="1"/>
  <c r="N1416" i="1" s="1"/>
  <c r="M142" i="1"/>
  <c r="N142" i="1" s="1"/>
  <c r="M1212" i="1"/>
  <c r="N1212" i="1" s="1"/>
  <c r="M144" i="1"/>
  <c r="N144" i="1" s="1"/>
  <c r="M684" i="1"/>
  <c r="N684" i="1" s="1"/>
  <c r="M1200" i="1"/>
  <c r="N1200" i="1" s="1"/>
  <c r="M606" i="1"/>
  <c r="N606" i="1" s="1"/>
  <c r="M1794" i="1"/>
  <c r="N1794" i="1" s="1"/>
  <c r="M1014" i="1"/>
  <c r="N1014" i="1" s="1"/>
  <c r="M1710" i="1"/>
  <c r="N1710" i="1" s="1"/>
  <c r="M12" i="1"/>
  <c r="N12" i="1" s="1"/>
  <c r="M270" i="1"/>
  <c r="N270" i="1" s="1"/>
  <c r="M1789" i="1"/>
  <c r="N1789" i="1" s="1"/>
  <c r="M986" i="1"/>
  <c r="N986" i="1" s="1"/>
  <c r="M1174" i="1"/>
  <c r="N1174" i="1" s="1"/>
  <c r="M1681" i="1"/>
  <c r="N1681" i="1" s="1"/>
  <c r="M190" i="1"/>
  <c r="N190" i="1" s="1"/>
  <c r="M531" i="1"/>
  <c r="N531" i="1" s="1"/>
  <c r="M437" i="1"/>
  <c r="N437" i="1" s="1"/>
  <c r="M249" i="1"/>
  <c r="N249" i="1" s="1"/>
  <c r="M789" i="1"/>
  <c r="N789" i="1" s="1"/>
  <c r="M903" i="1"/>
  <c r="N903" i="1" s="1"/>
  <c r="M365" i="1"/>
  <c r="N365" i="1" s="1"/>
  <c r="M846" i="1"/>
  <c r="N846" i="1" s="1"/>
  <c r="M637" i="1"/>
  <c r="N637" i="1" s="1"/>
  <c r="M976" i="1"/>
  <c r="N976" i="1" s="1"/>
  <c r="M1357" i="1"/>
  <c r="N1357" i="1" s="1"/>
  <c r="M1042" i="1"/>
  <c r="N1042" i="1" s="1"/>
  <c r="M1498" i="1"/>
  <c r="N1498" i="1" s="1"/>
  <c r="M311" i="1"/>
  <c r="N311" i="1" s="1"/>
  <c r="M122" i="1"/>
  <c r="N122" i="1" s="1"/>
  <c r="M1446" i="1"/>
  <c r="N1446" i="1" s="1"/>
  <c r="M886" i="1"/>
  <c r="N886" i="1" s="1"/>
  <c r="M569" i="1"/>
  <c r="N569" i="1" s="1"/>
  <c r="M1290" i="1"/>
  <c r="N1290" i="1" s="1"/>
  <c r="M484" i="1"/>
  <c r="N484" i="1" s="1"/>
  <c r="M96" i="1"/>
  <c r="N96" i="1" s="1"/>
  <c r="M948" i="1"/>
  <c r="N948" i="1" s="1"/>
  <c r="M539" i="1"/>
  <c r="N539" i="1" s="1"/>
  <c r="M1524" i="1"/>
  <c r="N1524" i="1" s="1"/>
  <c r="M1442" i="1"/>
  <c r="N1442" i="1" s="1"/>
  <c r="M34" i="1"/>
  <c r="N34" i="1" s="1"/>
  <c r="M652" i="1"/>
  <c r="N652" i="1" s="1"/>
  <c r="M480" i="1"/>
  <c r="N480" i="1" s="1"/>
  <c r="M28" i="1"/>
  <c r="N28" i="1" s="1"/>
  <c r="M785" i="1"/>
  <c r="N785" i="1" s="1"/>
  <c r="M1423" i="1"/>
  <c r="N1423" i="1" s="1"/>
  <c r="M1530" i="1"/>
  <c r="N1530" i="1" s="1"/>
  <c r="M1782" i="1"/>
  <c r="N1782" i="1" s="1"/>
  <c r="M36" i="1"/>
  <c r="N36" i="1" s="1"/>
  <c r="M818" i="1"/>
  <c r="N818" i="1" s="1"/>
  <c r="M213" i="1"/>
  <c r="N213" i="1" s="1"/>
  <c r="M451" i="1"/>
  <c r="N451" i="1" s="1"/>
  <c r="M1237" i="1"/>
  <c r="N1237" i="1" s="1"/>
  <c r="M8" i="1"/>
  <c r="N8" i="1" s="1"/>
  <c r="M397" i="1"/>
  <c r="N397" i="1" s="1"/>
  <c r="M44" i="1"/>
  <c r="N44" i="1" s="1"/>
  <c r="M457" i="1"/>
  <c r="N457" i="1" s="1"/>
  <c r="M323" i="1"/>
  <c r="N323" i="1" s="1"/>
  <c r="M361" i="1"/>
  <c r="N361" i="1" s="1"/>
  <c r="M1569" i="1"/>
  <c r="N1569" i="1" s="1"/>
  <c r="M1289" i="1"/>
  <c r="N1289" i="1" s="1"/>
  <c r="M384" i="1"/>
  <c r="N384" i="1" s="1"/>
  <c r="M1343" i="1"/>
  <c r="N1343" i="1" s="1"/>
  <c r="M1125" i="1"/>
  <c r="N1125" i="1" s="1"/>
  <c r="M255" i="1"/>
  <c r="N255" i="1" s="1"/>
  <c r="M854" i="1"/>
  <c r="N854" i="1" s="1"/>
  <c r="M592" i="1"/>
  <c r="N592" i="1" s="1"/>
  <c r="M343" i="1"/>
  <c r="N343" i="1" s="1"/>
  <c r="M600" i="1"/>
  <c r="N600" i="1" s="1"/>
  <c r="M824" i="1"/>
  <c r="N824" i="1" s="1"/>
  <c r="M1109" i="1"/>
  <c r="N1109" i="1" s="1"/>
  <c r="M1653" i="1"/>
  <c r="N1653" i="1" s="1"/>
  <c r="M1597" i="1"/>
  <c r="N1597" i="1" s="1"/>
  <c r="M1251" i="1"/>
  <c r="N1251" i="1" s="1"/>
  <c r="M1082" i="1"/>
  <c r="N1082" i="1" s="1"/>
  <c r="M57" i="1"/>
  <c r="N57" i="1" s="1"/>
  <c r="M1249" i="1"/>
  <c r="N1249" i="1" s="1"/>
  <c r="M120" i="1"/>
  <c r="N120" i="1" s="1"/>
  <c r="M1064" i="1"/>
  <c r="N1064" i="1" s="1"/>
  <c r="M1738" i="1"/>
  <c r="N1738" i="1" s="1"/>
  <c r="M93" i="1"/>
  <c r="N93" i="1" s="1"/>
  <c r="M1725" i="1"/>
  <c r="N1725" i="1" s="1"/>
  <c r="M257" i="1"/>
  <c r="N257" i="1" s="1"/>
  <c r="M697" i="1"/>
  <c r="N697" i="1" s="1"/>
  <c r="M722" i="1"/>
  <c r="N722" i="1" s="1"/>
  <c r="M261" i="1"/>
  <c r="N261" i="1" s="1"/>
  <c r="M1298" i="1"/>
  <c r="N1298" i="1" s="1"/>
  <c r="M554" i="1"/>
  <c r="N554" i="1" s="1"/>
  <c r="M1336" i="1"/>
  <c r="N1336" i="1" s="1"/>
  <c r="M1796" i="1"/>
  <c r="N1796" i="1" s="1"/>
  <c r="M732" i="1"/>
  <c r="N732" i="1" s="1"/>
  <c r="M1514" i="1"/>
  <c r="N1514" i="1" s="1"/>
  <c r="M1359" i="1"/>
  <c r="N1359" i="1" s="1"/>
  <c r="M1089" i="1"/>
  <c r="N1089" i="1" s="1"/>
  <c r="M1183" i="1"/>
  <c r="N1183" i="1" s="1"/>
  <c r="M409" i="1"/>
  <c r="N409" i="1" s="1"/>
  <c r="M308" i="1"/>
  <c r="N308" i="1" s="1"/>
  <c r="M862" i="1"/>
  <c r="N862" i="1" s="1"/>
  <c r="M1647" i="1"/>
  <c r="N1647" i="1" s="1"/>
  <c r="M1030" i="1"/>
  <c r="N1030" i="1" s="1"/>
  <c r="M1347" i="1"/>
  <c r="N1347" i="1" s="1"/>
  <c r="M1110" i="1"/>
  <c r="N1110" i="1" s="1"/>
  <c r="M1656" i="1"/>
  <c r="N1656" i="1" s="1"/>
  <c r="M408" i="1"/>
  <c r="N408" i="1" s="1"/>
  <c r="M552" i="1"/>
  <c r="N552" i="1" s="1"/>
  <c r="M54" i="1"/>
  <c r="N54" i="1" s="1"/>
  <c r="M1197" i="1"/>
  <c r="N1197" i="1" s="1"/>
  <c r="M577" i="1"/>
  <c r="N577" i="1" s="1"/>
  <c r="M417" i="1"/>
  <c r="N417" i="1" s="1"/>
  <c r="M708" i="1"/>
  <c r="N708" i="1" s="1"/>
  <c r="M1665" i="1"/>
  <c r="N1665" i="1" s="1"/>
  <c r="M596" i="1"/>
  <c r="N596" i="1" s="1"/>
  <c r="M276" i="1"/>
  <c r="N276" i="1" s="1"/>
  <c r="M47" i="1"/>
  <c r="N47" i="1" s="1"/>
  <c r="M1269" i="1"/>
  <c r="N1269" i="1" s="1"/>
  <c r="M939" i="1"/>
  <c r="N939" i="1" s="1"/>
  <c r="M1065" i="1"/>
  <c r="N1065" i="1" s="1"/>
  <c r="M936" i="1"/>
  <c r="N936" i="1" s="1"/>
  <c r="M1149" i="1"/>
  <c r="N1149" i="1" s="1"/>
  <c r="M1283" i="1"/>
  <c r="N1283" i="1" s="1"/>
  <c r="M628" i="1"/>
  <c r="N628" i="1" s="1"/>
  <c r="M69" i="1"/>
  <c r="N69" i="1" s="1"/>
  <c r="M1430" i="1"/>
  <c r="N1430" i="1" s="1"/>
  <c r="M1369" i="1"/>
  <c r="N1369" i="1" s="1"/>
  <c r="M1239" i="1"/>
  <c r="N1239" i="1" s="1"/>
  <c r="M212" i="1"/>
  <c r="N212" i="1" s="1"/>
  <c r="M1138" i="1"/>
  <c r="N1138" i="1" s="1"/>
  <c r="M900" i="1"/>
  <c r="N900" i="1" s="1"/>
  <c r="M186" i="1"/>
  <c r="N186" i="1" s="1"/>
  <c r="M332" i="1"/>
  <c r="N332" i="1" s="1"/>
  <c r="M956" i="1"/>
  <c r="N956" i="1" s="1"/>
  <c r="M285" i="1"/>
  <c r="N285" i="1" s="1"/>
  <c r="M576" i="1"/>
  <c r="N576" i="1" s="1"/>
  <c r="M924" i="1"/>
  <c r="N924" i="1" s="1"/>
  <c r="M1562" i="1"/>
  <c r="N1562" i="1" s="1"/>
  <c r="M1541" i="1"/>
  <c r="N1541" i="1" s="1"/>
  <c r="M108" i="1"/>
  <c r="N108" i="1" s="1"/>
  <c r="M1352" i="1"/>
  <c r="N1352" i="1" s="1"/>
  <c r="M946" i="1"/>
  <c r="N946" i="1" s="1"/>
  <c r="M1018" i="1"/>
  <c r="N1018" i="1" s="1"/>
  <c r="M611" i="1"/>
  <c r="N611" i="1" s="1"/>
  <c r="M670" i="1"/>
  <c r="N670" i="1" s="1"/>
  <c r="M894" i="1"/>
  <c r="N894" i="1" s="1"/>
  <c r="M1260" i="1"/>
  <c r="N1260" i="1" s="1"/>
  <c r="M7" i="1"/>
  <c r="N7" i="1" s="1"/>
  <c r="M826" i="1"/>
  <c r="N826" i="1" s="1"/>
  <c r="M802" i="1"/>
  <c r="N802" i="1" s="1"/>
  <c r="M2" i="1"/>
  <c r="M169" i="1"/>
  <c r="N169" i="1" s="1"/>
  <c r="M375" i="1"/>
  <c r="N375" i="1" s="1"/>
  <c r="M481" i="1"/>
  <c r="N481" i="1" s="1"/>
  <c r="M1409" i="1"/>
  <c r="N1409" i="1" s="1"/>
  <c r="M1809" i="1"/>
  <c r="N1809" i="1" s="1"/>
  <c r="M507" i="1"/>
  <c r="N507" i="1" s="1"/>
  <c r="M729" i="1"/>
  <c r="N729" i="1" s="1"/>
  <c r="M1644" i="1"/>
  <c r="N1644" i="1" s="1"/>
  <c r="M1195" i="1"/>
  <c r="N1195" i="1" s="1"/>
  <c r="M1297" i="1"/>
  <c r="N1297" i="1" s="1"/>
  <c r="M1814" i="1"/>
  <c r="N1814" i="1" s="1"/>
  <c r="M1735" i="1"/>
  <c r="N1735" i="1" s="1"/>
  <c r="M1322" i="1"/>
  <c r="N1322" i="1" s="1"/>
  <c r="M1469" i="1"/>
  <c r="N1469" i="1" s="1"/>
  <c r="M635" i="1"/>
  <c r="N635" i="1" s="1"/>
  <c r="M1702" i="1"/>
  <c r="N1702" i="1" s="1"/>
  <c r="M165" i="1"/>
  <c r="N165" i="1" s="1"/>
  <c r="M677" i="1"/>
  <c r="N677" i="1" s="1"/>
  <c r="M875" i="1"/>
  <c r="N875" i="1" s="1"/>
  <c r="M1779" i="1"/>
  <c r="N1779" i="1" s="1"/>
  <c r="M968" i="1"/>
  <c r="N968" i="1" s="1"/>
  <c r="M1161" i="1"/>
  <c r="N1161" i="1" s="1"/>
  <c r="M867" i="1"/>
  <c r="N867" i="1" s="1"/>
  <c r="M1324" i="1"/>
  <c r="N1324" i="1" s="1"/>
  <c r="M1334" i="1"/>
  <c r="N1334" i="1" s="1"/>
  <c r="M1315" i="1"/>
  <c r="N1315" i="1" s="1"/>
  <c r="M1219" i="1"/>
  <c r="N1219" i="1" s="1"/>
  <c r="M1626" i="1"/>
  <c r="N1626" i="1" s="1"/>
  <c r="M538" i="1"/>
  <c r="N538" i="1" s="1"/>
  <c r="M775" i="1"/>
  <c r="N775" i="1" s="1"/>
  <c r="M333" i="1"/>
  <c r="N333" i="1" s="1"/>
  <c r="M1211" i="1"/>
  <c r="N1211" i="1" s="1"/>
  <c r="M667" i="1"/>
  <c r="N667" i="1" s="1"/>
  <c r="M214" i="1"/>
  <c r="N214" i="1" s="1"/>
  <c r="M1713" i="1"/>
  <c r="N1713" i="1" s="1"/>
  <c r="M1071" i="1"/>
  <c r="N1071" i="1" s="1"/>
  <c r="M48" i="1"/>
  <c r="N48" i="1" s="1"/>
  <c r="M927" i="1"/>
  <c r="N927" i="1" s="1"/>
  <c r="M33" i="1"/>
  <c r="N33" i="1" s="1"/>
  <c r="M1824" i="1"/>
  <c r="N1824" i="1" s="1"/>
  <c r="M355" i="1"/>
  <c r="N355" i="1" s="1"/>
  <c r="M428" i="1"/>
  <c r="N428" i="1" s="1"/>
  <c r="M890" i="1"/>
  <c r="N890" i="1" s="1"/>
  <c r="M943" i="1"/>
  <c r="N943" i="1" s="1"/>
  <c r="M135" i="1"/>
  <c r="N135" i="1" s="1"/>
  <c r="M1686" i="1"/>
  <c r="N1686" i="1" s="1"/>
  <c r="M565" i="1"/>
  <c r="N565" i="1" s="1"/>
  <c r="M893" i="1"/>
  <c r="N893" i="1" s="1"/>
  <c r="M21" i="1"/>
  <c r="N21" i="1" s="1"/>
  <c r="M1534" i="1"/>
  <c r="N1534" i="1" s="1"/>
  <c r="M1216" i="1"/>
  <c r="N1216" i="1" s="1"/>
  <c r="M1274" i="1"/>
  <c r="N1274" i="1" s="1"/>
  <c r="M598" i="1"/>
  <c r="N598" i="1" s="1"/>
  <c r="M1831" i="1"/>
  <c r="N1831" i="1" s="1"/>
  <c r="M1117" i="1"/>
  <c r="N1117" i="1" s="1"/>
  <c r="M749" i="1"/>
  <c r="N749" i="1" s="1"/>
  <c r="M1255" i="1"/>
  <c r="N1255" i="1" s="1"/>
  <c r="M90" i="1"/>
  <c r="N90" i="1" s="1"/>
  <c r="M781" i="1"/>
  <c r="N781" i="1" s="1"/>
  <c r="M288" i="1"/>
  <c r="N288" i="1" s="1"/>
  <c r="M578" i="1"/>
  <c r="N578" i="1" s="1"/>
  <c r="M745" i="1"/>
  <c r="N745" i="1" s="1"/>
  <c r="M686" i="1"/>
  <c r="N686" i="1" s="1"/>
  <c r="M1223" i="1"/>
  <c r="N1223" i="1" s="1"/>
  <c r="M1208" i="1"/>
  <c r="N1208" i="1" s="1"/>
  <c r="M1623" i="1"/>
  <c r="N1623" i="1" s="1"/>
  <c r="M1113" i="1"/>
  <c r="N1113" i="1" s="1"/>
  <c r="M1697" i="1"/>
  <c r="N1697" i="1" s="1"/>
  <c r="M717" i="1"/>
  <c r="N717" i="1" s="1"/>
  <c r="M175" i="1"/>
  <c r="N175" i="1" s="1"/>
  <c r="M1408" i="1"/>
  <c r="N1408" i="1" s="1"/>
  <c r="M957" i="1"/>
  <c r="N957" i="1" s="1"/>
  <c r="M1483" i="1"/>
  <c r="N1483" i="1" s="1"/>
  <c r="M932" i="1"/>
  <c r="N932" i="1" s="1"/>
  <c r="M541" i="1"/>
  <c r="N541" i="1" s="1"/>
  <c r="M1280" i="1"/>
  <c r="N1280" i="1" s="1"/>
  <c r="M545" i="1"/>
  <c r="N545" i="1" s="1"/>
  <c r="M1426" i="1"/>
  <c r="N1426" i="1" s="1"/>
  <c r="M1431" i="1"/>
  <c r="N1431" i="1" s="1"/>
  <c r="M277" i="1"/>
  <c r="N277" i="1" s="1"/>
  <c r="M738" i="1"/>
  <c r="N738" i="1" s="1"/>
  <c r="M532" i="1"/>
  <c r="N532" i="1" s="1"/>
  <c r="M1602" i="1"/>
  <c r="N1602" i="1" s="1"/>
  <c r="M153" i="1"/>
  <c r="N153" i="1" s="1"/>
  <c r="M806" i="1"/>
  <c r="N806" i="1" s="1"/>
  <c r="M402" i="1"/>
  <c r="N402" i="1" s="1"/>
  <c r="M1387" i="1"/>
  <c r="N1387" i="1" s="1"/>
  <c r="M666" i="1"/>
  <c r="N666" i="1" s="1"/>
  <c r="M411" i="1"/>
  <c r="N411" i="1" s="1"/>
  <c r="M1435" i="1"/>
  <c r="N1435" i="1" s="1"/>
  <c r="M542" i="1"/>
  <c r="N542" i="1" s="1"/>
  <c r="M997" i="1"/>
  <c r="N997" i="1" s="1"/>
  <c r="M222" i="1"/>
  <c r="N222" i="1" s="1"/>
  <c r="M1148" i="1"/>
  <c r="N1148" i="1" s="1"/>
  <c r="M1121" i="1"/>
  <c r="N1121" i="1" s="1"/>
  <c r="M1049" i="1"/>
  <c r="N1049" i="1" s="1"/>
  <c r="M1395" i="1"/>
  <c r="N1395" i="1" s="1"/>
  <c r="M388" i="1"/>
  <c r="N388" i="1" s="1"/>
  <c r="M200" i="1"/>
  <c r="N200" i="1" s="1"/>
  <c r="M840" i="1"/>
  <c r="N840" i="1" s="1"/>
  <c r="M39" i="1"/>
  <c r="N39" i="1" s="1"/>
  <c r="M1793" i="1"/>
  <c r="N1793" i="1" s="1"/>
  <c r="M1612" i="1"/>
  <c r="N1612" i="1" s="1"/>
  <c r="M339" i="1"/>
  <c r="N339" i="1" s="1"/>
  <c r="M1482" i="1"/>
  <c r="N1482" i="1" s="1"/>
  <c r="M643" i="1"/>
  <c r="N643" i="1" s="1"/>
  <c r="M701" i="1"/>
  <c r="N701" i="1" s="1"/>
  <c r="M929" i="1"/>
  <c r="N929" i="1" s="1"/>
  <c r="M1674" i="1"/>
  <c r="N1674" i="1" s="1"/>
  <c r="M710" i="1"/>
  <c r="N710" i="1" s="1"/>
  <c r="M1795" i="1"/>
  <c r="N1795" i="1" s="1"/>
  <c r="M682" i="1"/>
  <c r="N682" i="1" s="1"/>
  <c r="M231" i="1"/>
  <c r="N231" i="1" s="1"/>
  <c r="M950" i="1"/>
  <c r="N950" i="1" s="1"/>
  <c r="M1559" i="1"/>
  <c r="N1559" i="1" s="1"/>
  <c r="M1078" i="1"/>
  <c r="N1078" i="1" s="1"/>
  <c r="M1310" i="1"/>
  <c r="N1310" i="1" s="1"/>
  <c r="M516" i="1"/>
  <c r="N516" i="1" s="1"/>
  <c r="M529" i="1"/>
  <c r="N529" i="1" s="1"/>
  <c r="M318" i="1"/>
  <c r="N318" i="1" s="1"/>
  <c r="M1646" i="1"/>
  <c r="N1646" i="1" s="1"/>
  <c r="M1311" i="1"/>
  <c r="N1311" i="1" s="1"/>
  <c r="M880" i="1"/>
  <c r="N880" i="1" s="1"/>
  <c r="M1828" i="1"/>
  <c r="N1828" i="1" s="1"/>
  <c r="M1634" i="1"/>
  <c r="N1634" i="1" s="1"/>
  <c r="M1670" i="1"/>
  <c r="N1670" i="1" s="1"/>
  <c r="M536" i="1"/>
  <c r="N536" i="1" s="1"/>
  <c r="M1046" i="1"/>
  <c r="N1046" i="1" s="1"/>
  <c r="M1378" i="1"/>
  <c r="N1378" i="1" s="1"/>
  <c r="M872" i="1"/>
  <c r="N872" i="1" s="1"/>
  <c r="M819" i="1"/>
  <c r="N819" i="1" s="1"/>
  <c r="M1716" i="1"/>
  <c r="N1716" i="1" s="1"/>
  <c r="M46" i="1"/>
  <c r="N46" i="1" s="1"/>
  <c r="M1218" i="1"/>
  <c r="N1218" i="1" s="1"/>
  <c r="M265" i="1"/>
  <c r="N265" i="1" s="1"/>
  <c r="M1261" i="1"/>
  <c r="N1261" i="1" s="1"/>
  <c r="M1761" i="1"/>
  <c r="N1761" i="1" s="1"/>
  <c r="M240" i="1"/>
  <c r="N240" i="1" s="1"/>
  <c r="M1319" i="1"/>
  <c r="N1319" i="1" s="1"/>
  <c r="M16" i="1"/>
  <c r="N16" i="1" s="1"/>
  <c r="M1459" i="1"/>
  <c r="N1459" i="1" s="1"/>
  <c r="M92" i="1"/>
  <c r="N92" i="1" s="1"/>
  <c r="M1729" i="1"/>
  <c r="N1729" i="1" s="1"/>
  <c r="M830" i="1"/>
  <c r="N830" i="1" s="1"/>
  <c r="M217" i="1"/>
  <c r="N217" i="1" s="1"/>
  <c r="M392" i="1"/>
  <c r="N392" i="1" s="1"/>
  <c r="M603" i="1"/>
  <c r="N603" i="1" s="1"/>
  <c r="M1558" i="1"/>
  <c r="N1558" i="1" s="1"/>
  <c r="M1184" i="1"/>
  <c r="N1184" i="1" s="1"/>
  <c r="M377" i="1"/>
  <c r="N377" i="1" s="1"/>
  <c r="M381" i="1"/>
  <c r="N381" i="1" s="1"/>
  <c r="M1748" i="1"/>
  <c r="N1748" i="1" s="1"/>
  <c r="M71" i="1"/>
  <c r="N71" i="1" s="1"/>
  <c r="M146" i="1"/>
  <c r="N146" i="1" s="1"/>
  <c r="M1401" i="1"/>
  <c r="N1401" i="1" s="1"/>
  <c r="M138" i="1"/>
  <c r="N138" i="1" s="1"/>
  <c r="M1179" i="1"/>
  <c r="N1179" i="1" s="1"/>
  <c r="M1273" i="1"/>
  <c r="N1273" i="1" s="1"/>
  <c r="M243" i="1"/>
  <c r="N243" i="1" s="1"/>
  <c r="M206" i="1"/>
  <c r="N206" i="1" s="1"/>
  <c r="M1291" i="1"/>
  <c r="N1291" i="1" s="1"/>
  <c r="M357" i="1"/>
  <c r="N357" i="1" s="1"/>
  <c r="M814" i="1"/>
  <c r="N814" i="1" s="1"/>
  <c r="M788" i="1"/>
  <c r="N788" i="1" s="1"/>
  <c r="M1116" i="1"/>
  <c r="N1116" i="1" s="1"/>
  <c r="M1641" i="1"/>
  <c r="N1641" i="1" s="1"/>
  <c r="M1807" i="1"/>
  <c r="N1807" i="1" s="1"/>
  <c r="M129" i="1"/>
  <c r="N129" i="1" s="1"/>
  <c r="M955" i="1"/>
  <c r="N955" i="1" s="1"/>
  <c r="M733" i="1"/>
  <c r="N733" i="1" s="1"/>
  <c r="M663" i="1"/>
  <c r="N663" i="1" s="1"/>
  <c r="M1526" i="1"/>
  <c r="N1526" i="1" s="1"/>
  <c r="M740" i="1"/>
  <c r="N740" i="1" s="1"/>
  <c r="M629" i="1"/>
  <c r="N629" i="1" s="1"/>
  <c r="M1488" i="1"/>
  <c r="N1488" i="1" s="1"/>
  <c r="M761" i="1"/>
  <c r="N761" i="1" s="1"/>
  <c r="M1470" i="1"/>
  <c r="N1470" i="1" s="1"/>
  <c r="M591" i="1"/>
  <c r="N591" i="1" s="1"/>
  <c r="M547" i="1"/>
  <c r="N547" i="1" s="1"/>
  <c r="M201" i="1"/>
  <c r="N201" i="1" s="1"/>
  <c r="M885" i="1"/>
  <c r="N885" i="1" s="1"/>
  <c r="M801" i="1"/>
  <c r="N801" i="1" s="1"/>
  <c r="K87" i="2" l="1"/>
  <c r="M64" i="2"/>
  <c r="M16" i="2"/>
  <c r="M8" i="2"/>
  <c r="K8" i="2"/>
  <c r="Y61" i="1" a="1"/>
  <c r="Y61" i="1" s="1"/>
  <c r="M98" i="2"/>
  <c r="M58" i="2"/>
  <c r="M34" i="2"/>
  <c r="AH27" i="1"/>
  <c r="K74" i="2"/>
  <c r="K66" i="2"/>
  <c r="K18" i="2"/>
  <c r="K10" i="2"/>
  <c r="K96" i="2"/>
  <c r="K88" i="2"/>
  <c r="K40" i="2"/>
  <c r="K24" i="2"/>
  <c r="M95" i="2"/>
  <c r="K70" i="2"/>
  <c r="K22" i="2"/>
  <c r="K14" i="2"/>
  <c r="K6" i="2"/>
  <c r="AK25" i="1"/>
  <c r="AB4" i="1"/>
  <c r="X105" i="1"/>
  <c r="M89" i="2"/>
  <c r="K9" i="2"/>
  <c r="M96" i="2"/>
  <c r="Y76" i="1" a="1"/>
  <c r="Y76" i="1" s="1"/>
  <c r="AA76" i="1" s="1"/>
  <c r="AB6" i="1"/>
  <c r="M79" i="2"/>
  <c r="M63" i="2"/>
  <c r="M55" i="2"/>
  <c r="M39" i="2"/>
  <c r="M23" i="2"/>
  <c r="M7" i="2"/>
  <c r="K71" i="2"/>
  <c r="K47" i="2"/>
  <c r="Y12" i="1" a="1"/>
  <c r="Y12" i="1" s="1"/>
  <c r="K3" i="2"/>
  <c r="X101" i="1"/>
  <c r="M77" i="2"/>
  <c r="M53" i="2"/>
  <c r="M37" i="2"/>
  <c r="K69" i="2"/>
  <c r="K61" i="2"/>
  <c r="K45" i="2"/>
  <c r="K29" i="2"/>
  <c r="K13" i="2"/>
  <c r="K5" i="2"/>
  <c r="AA2" i="1"/>
  <c r="AB2" i="1"/>
  <c r="C67" i="2" a="1"/>
  <c r="C67" i="2" s="1"/>
  <c r="Y62" i="1" a="1"/>
  <c r="Y62" i="1" s="1"/>
  <c r="Y91" i="1" a="1"/>
  <c r="Y91" i="1" s="1"/>
  <c r="AB91" i="1" s="1"/>
  <c r="C2" i="2" a="1"/>
  <c r="C2" i="2" s="1"/>
  <c r="C87" i="2" a="1"/>
  <c r="C87" i="2" s="1"/>
  <c r="C82" i="2" a="1"/>
  <c r="C82" i="2" s="1"/>
  <c r="C56" i="2" a="1"/>
  <c r="C56" i="2" s="1"/>
  <c r="C40" i="2" a="1"/>
  <c r="C40" i="2" s="1"/>
  <c r="K35" i="2"/>
  <c r="C24" i="2" a="1"/>
  <c r="C24" i="2" s="1"/>
  <c r="E24" i="2" s="1"/>
  <c r="C19" i="2" a="1"/>
  <c r="C19" i="2" s="1"/>
  <c r="F19" i="2" s="1"/>
  <c r="C14" i="2" a="1"/>
  <c r="C14" i="2" s="1"/>
  <c r="E14" i="2" s="1"/>
  <c r="AA4" i="1"/>
  <c r="AS24" i="1" a="1"/>
  <c r="AS24" i="1" s="1"/>
  <c r="AU24" i="1" s="1"/>
  <c r="Y87" i="1" a="1"/>
  <c r="Y87" i="1" s="1"/>
  <c r="AB87" i="1" s="1"/>
  <c r="Y15" i="1" a="1"/>
  <c r="Y15" i="1" s="1"/>
  <c r="AA15" i="1" s="1"/>
  <c r="C92" i="2" a="1"/>
  <c r="C92" i="2" s="1"/>
  <c r="E92" i="2" s="1"/>
  <c r="C71" i="2" a="1"/>
  <c r="C71" i="2" s="1"/>
  <c r="C66" i="2" a="1"/>
  <c r="C66" i="2" s="1"/>
  <c r="C61" i="2" a="1"/>
  <c r="C61" i="2" s="1"/>
  <c r="M50" i="2"/>
  <c r="C45" i="2" a="1"/>
  <c r="C45" i="2" s="1"/>
  <c r="C29" i="2" a="1"/>
  <c r="C29" i="2" s="1"/>
  <c r="F29" i="2" s="1"/>
  <c r="L2" i="2" a="1"/>
  <c r="L2" i="2" s="1"/>
  <c r="C46" i="2" a="1"/>
  <c r="C46" i="2" s="1"/>
  <c r="E46" i="2" s="1"/>
  <c r="AS27" i="1" a="1"/>
  <c r="AS27" i="1" s="1"/>
  <c r="AU27" i="1" s="1"/>
  <c r="C97" i="2" a="1"/>
  <c r="C97" i="2" s="1"/>
  <c r="E97" i="2" s="1"/>
  <c r="C76" i="2" a="1"/>
  <c r="C76" i="2" s="1"/>
  <c r="E76" i="2" s="1"/>
  <c r="C50" i="2" a="1"/>
  <c r="C50" i="2" s="1"/>
  <c r="C34" i="2" a="1"/>
  <c r="C34" i="2" s="1"/>
  <c r="C8" i="2" a="1"/>
  <c r="C8" i="2" s="1"/>
  <c r="E8" i="2" s="1"/>
  <c r="Y63" i="1" a="1"/>
  <c r="Y63" i="1" s="1"/>
  <c r="AA63" i="1" s="1"/>
  <c r="Y10" i="1" a="1"/>
  <c r="Y10" i="1" s="1"/>
  <c r="AA10" i="1" s="1"/>
  <c r="Y51" i="1" a="1"/>
  <c r="Y51" i="1" s="1"/>
  <c r="C3" i="2" a="1"/>
  <c r="C3" i="2" s="1"/>
  <c r="K97" i="2"/>
  <c r="M91" i="2"/>
  <c r="C81" i="2" a="1"/>
  <c r="C81" i="2" s="1"/>
  <c r="E81" i="2" s="1"/>
  <c r="K76" i="2"/>
  <c r="C55" i="2" a="1"/>
  <c r="C55" i="2" s="1"/>
  <c r="L56" i="2" s="1"/>
  <c r="K50" i="2"/>
  <c r="C39" i="2" a="1"/>
  <c r="C39" i="2" s="1"/>
  <c r="K34" i="2"/>
  <c r="M28" i="2"/>
  <c r="C23" i="2" a="1"/>
  <c r="C23" i="2" s="1"/>
  <c r="C18" i="2" a="1"/>
  <c r="C18" i="2" s="1"/>
  <c r="C13" i="2" a="1"/>
  <c r="C13" i="2" s="1"/>
  <c r="E13" i="2" s="1"/>
  <c r="G5" i="2"/>
  <c r="C72" i="2" a="1"/>
  <c r="C72" i="2" s="1"/>
  <c r="L72" i="2" s="1"/>
  <c r="Z25" i="1" a="1"/>
  <c r="Z25" i="1" s="1"/>
  <c r="Z31" i="1" a="1"/>
  <c r="Z31" i="1" s="1"/>
  <c r="AB31" i="1" s="1"/>
  <c r="C91" i="2" a="1"/>
  <c r="C91" i="2" s="1"/>
  <c r="C86" i="2" a="1"/>
  <c r="C86" i="2" s="1"/>
  <c r="E86" i="2" s="1"/>
  <c r="C65" i="2" a="1"/>
  <c r="C65" i="2" s="1"/>
  <c r="C60" i="2" a="1"/>
  <c r="C60" i="2" s="1"/>
  <c r="E60" i="2" s="1"/>
  <c r="C44" i="2" a="1"/>
  <c r="C44" i="2" s="1"/>
  <c r="F44" i="2" s="1"/>
  <c r="C28" i="2" a="1"/>
  <c r="C28" i="2" s="1"/>
  <c r="Z30" i="1" a="1"/>
  <c r="Z30" i="1" s="1"/>
  <c r="Y52" i="1" a="1"/>
  <c r="Y52" i="1" s="1"/>
  <c r="AI34" i="1"/>
  <c r="AS26" i="1" a="1"/>
  <c r="AS26" i="1" s="1"/>
  <c r="AU26" i="1" s="1"/>
  <c r="M101" i="2"/>
  <c r="C96" i="2" a="1"/>
  <c r="C96" i="2" s="1"/>
  <c r="C75" i="2" a="1"/>
  <c r="C75" i="2" s="1"/>
  <c r="C70" i="2" a="1"/>
  <c r="C70" i="2" s="1"/>
  <c r="L71" i="2" s="1"/>
  <c r="C49" i="2" a="1"/>
  <c r="C49" i="2" s="1"/>
  <c r="K44" i="2"/>
  <c r="M38" i="2"/>
  <c r="C33" i="2" a="1"/>
  <c r="C33" i="2" s="1"/>
  <c r="E33" i="2" s="1"/>
  <c r="K28" i="2"/>
  <c r="C7" i="2" a="1"/>
  <c r="C7" i="2" s="1"/>
  <c r="C93" i="2" a="1"/>
  <c r="C93" i="2" s="1"/>
  <c r="L93" i="2" s="1"/>
  <c r="Y92" i="1" a="1"/>
  <c r="Y92" i="1" s="1"/>
  <c r="Y42" i="1" a="1"/>
  <c r="Y42" i="1" s="1"/>
  <c r="Y75" i="1" a="1"/>
  <c r="Y75" i="1" s="1"/>
  <c r="C101" i="2" a="1"/>
  <c r="C101" i="2" s="1"/>
  <c r="F101" i="2" s="1"/>
  <c r="C80" i="2" a="1"/>
  <c r="C80" i="2" s="1"/>
  <c r="C54" i="2" a="1"/>
  <c r="C54" i="2" s="1"/>
  <c r="C38" i="2" a="1"/>
  <c r="C38" i="2" s="1"/>
  <c r="E38" i="2" s="1"/>
  <c r="C17" i="2" a="1"/>
  <c r="C17" i="2" s="1"/>
  <c r="E17" i="2" s="1"/>
  <c r="C12" i="2" a="1"/>
  <c r="C12" i="2" s="1"/>
  <c r="E12" i="2" s="1"/>
  <c r="Y49" i="1" a="1"/>
  <c r="Y49" i="1" s="1"/>
  <c r="C30" i="2" a="1"/>
  <c r="C30" i="2" s="1"/>
  <c r="Y45" i="1" a="1"/>
  <c r="Y45" i="1" s="1"/>
  <c r="AB45" i="1" s="1"/>
  <c r="Y55" i="1" a="1"/>
  <c r="Y55" i="1" s="1"/>
  <c r="C90" i="2" a="1"/>
  <c r="C90" i="2" s="1"/>
  <c r="C85" i="2" a="1"/>
  <c r="C85" i="2" s="1"/>
  <c r="E85" i="2" s="1"/>
  <c r="C64" i="2" a="1"/>
  <c r="C64" i="2" s="1"/>
  <c r="F64" i="2" s="1"/>
  <c r="C59" i="2" a="1"/>
  <c r="C59" i="2" s="1"/>
  <c r="C43" i="2" a="1"/>
  <c r="C43" i="2" s="1"/>
  <c r="C27" i="2" a="1"/>
  <c r="C27" i="2" s="1"/>
  <c r="E27" i="2" s="1"/>
  <c r="C22" i="2" a="1"/>
  <c r="C22" i="2" s="1"/>
  <c r="F22" i="2" s="1"/>
  <c r="C6" i="2" a="1"/>
  <c r="C6" i="2" s="1"/>
  <c r="E6" i="2" s="1"/>
  <c r="C48" i="2" a="1"/>
  <c r="C48" i="2" s="1"/>
  <c r="E48" i="2" s="1"/>
  <c r="C100" i="2" a="1"/>
  <c r="C100" i="2" s="1"/>
  <c r="C79" i="2" a="1"/>
  <c r="C79" i="2" s="1"/>
  <c r="E79" i="2" s="1"/>
  <c r="C53" i="2" a="1"/>
  <c r="C53" i="2" s="1"/>
  <c r="C37" i="2" a="1"/>
  <c r="C37" i="2" s="1"/>
  <c r="E37" i="2" s="1"/>
  <c r="C16" i="2" a="1"/>
  <c r="C16" i="2" s="1"/>
  <c r="C11" i="2" a="1"/>
  <c r="C11" i="2" s="1"/>
  <c r="C69" i="2" a="1"/>
  <c r="C69" i="2" s="1"/>
  <c r="E69" i="2" s="1"/>
  <c r="Y46" i="1" a="1"/>
  <c r="Y46" i="1" s="1"/>
  <c r="AG40" i="1"/>
  <c r="AH32" i="1"/>
  <c r="C89" i="2" a="1"/>
  <c r="C89" i="2" s="1"/>
  <c r="C84" i="2" a="1"/>
  <c r="C84" i="2" s="1"/>
  <c r="F84" i="2" s="1"/>
  <c r="C63" i="2" a="1"/>
  <c r="C63" i="2" s="1"/>
  <c r="E63" i="2" s="1"/>
  <c r="C58" i="2" a="1"/>
  <c r="C58" i="2" s="1"/>
  <c r="E58" i="2" s="1"/>
  <c r="M47" i="2"/>
  <c r="C42" i="2" a="1"/>
  <c r="C42" i="2" s="1"/>
  <c r="F42" i="2" s="1"/>
  <c r="C26" i="2" a="1"/>
  <c r="C26" i="2" s="1"/>
  <c r="C21" i="2" a="1"/>
  <c r="C21" i="2" s="1"/>
  <c r="E21" i="2" s="1"/>
  <c r="C74" i="2" a="1"/>
  <c r="C74" i="2" s="1"/>
  <c r="F74" i="2" s="1"/>
  <c r="Z27" i="1" a="1"/>
  <c r="Z27" i="1" s="1"/>
  <c r="AC27" i="1" s="1"/>
  <c r="Y86" i="1" a="1"/>
  <c r="Y86" i="1" s="1"/>
  <c r="AA86" i="1" s="1"/>
  <c r="M99" i="2"/>
  <c r="C94" i="2" a="1"/>
  <c r="C94" i="2" s="1"/>
  <c r="C73" i="2" a="1"/>
  <c r="C73" i="2" s="1"/>
  <c r="E73" i="2" s="1"/>
  <c r="C68" i="2" a="1"/>
  <c r="C68" i="2" s="1"/>
  <c r="L68" i="2" s="1"/>
  <c r="K63" i="2"/>
  <c r="C47" i="2" a="1"/>
  <c r="C47" i="2" s="1"/>
  <c r="F47" i="2" s="1"/>
  <c r="C31" i="2" a="1"/>
  <c r="C31" i="2" s="1"/>
  <c r="E31" i="2" s="1"/>
  <c r="K26" i="2"/>
  <c r="K21" i="2"/>
  <c r="M15" i="2"/>
  <c r="M10" i="2"/>
  <c r="C5" i="2" a="1"/>
  <c r="C5" i="2" s="1"/>
  <c r="E5" i="2" s="1"/>
  <c r="AS25" i="1" a="1"/>
  <c r="AS25" i="1" s="1"/>
  <c r="AU25" i="1" s="1"/>
  <c r="C32" i="2" a="1"/>
  <c r="C32" i="2" s="1"/>
  <c r="L32" i="2" s="1"/>
  <c r="AG39" i="1"/>
  <c r="AS29" i="1" a="1"/>
  <c r="AS29" i="1" s="1"/>
  <c r="C99" i="2" a="1"/>
  <c r="C99" i="2" s="1"/>
  <c r="K94" i="2"/>
  <c r="M88" i="2"/>
  <c r="M83" i="2"/>
  <c r="C78" i="2" a="1"/>
  <c r="C78" i="2" s="1"/>
  <c r="F78" i="2" s="1"/>
  <c r="M57" i="2"/>
  <c r="C52" i="2" a="1"/>
  <c r="C52" i="2" s="1"/>
  <c r="F52" i="2" s="1"/>
  <c r="M41" i="2"/>
  <c r="C36" i="2" a="1"/>
  <c r="C36" i="2" s="1"/>
  <c r="F36" i="2" s="1"/>
  <c r="C15" i="2" a="1"/>
  <c r="C15" i="2" s="1"/>
  <c r="C10" i="2" a="1"/>
  <c r="C10" i="2" s="1"/>
  <c r="E10" i="2" s="1"/>
  <c r="C95" i="2" a="1"/>
  <c r="C95" i="2" s="1"/>
  <c r="L96" i="2" s="1"/>
  <c r="O96" i="2" s="1"/>
  <c r="Y13" i="1" a="1"/>
  <c r="Y13" i="1" s="1"/>
  <c r="AB13" i="1" s="1"/>
  <c r="Y41" i="1" a="1"/>
  <c r="Y41" i="1" s="1"/>
  <c r="AA41" i="1" s="1"/>
  <c r="Z28" i="1" a="1"/>
  <c r="Z28" i="1" s="1"/>
  <c r="AC28" i="1" s="1"/>
  <c r="AI38" i="1"/>
  <c r="K99" i="2"/>
  <c r="M93" i="2"/>
  <c r="C88" i="2" a="1"/>
  <c r="C88" i="2" s="1"/>
  <c r="L88" i="2" s="1"/>
  <c r="C83" i="2" a="1"/>
  <c r="C83" i="2" s="1"/>
  <c r="L83" i="2" s="1"/>
  <c r="K78" i="2"/>
  <c r="M72" i="2"/>
  <c r="O72" i="2" s="1"/>
  <c r="C57" i="2" a="1"/>
  <c r="C57" i="2" s="1"/>
  <c r="L57" i="2" s="1"/>
  <c r="K52" i="2"/>
  <c r="M46" i="2"/>
  <c r="C41" i="2" a="1"/>
  <c r="C41" i="2" s="1"/>
  <c r="L41" i="2" s="1"/>
  <c r="K36" i="2"/>
  <c r="M30" i="2"/>
  <c r="C25" i="2" a="1"/>
  <c r="C25" i="2" s="1"/>
  <c r="E25" i="2" s="1"/>
  <c r="C20" i="2" a="1"/>
  <c r="C20" i="2" s="1"/>
  <c r="E20" i="2" s="1"/>
  <c r="K15" i="2"/>
  <c r="C4" i="2" a="1"/>
  <c r="C4" i="2" s="1"/>
  <c r="E4" i="2" s="1"/>
  <c r="C62" i="2" a="1"/>
  <c r="C62" i="2" s="1"/>
  <c r="L62" i="2" s="1"/>
  <c r="Y82" i="1" a="1"/>
  <c r="Y82" i="1" s="1"/>
  <c r="AA82" i="1" s="1"/>
  <c r="Y70" i="1" a="1"/>
  <c r="Y70" i="1" s="1"/>
  <c r="AA70" i="1" s="1"/>
  <c r="AS28" i="1" a="1"/>
  <c r="AS28" i="1" s="1"/>
  <c r="AU28" i="1" s="1"/>
  <c r="C98" i="2" a="1"/>
  <c r="C98" i="2" s="1"/>
  <c r="E98" i="2" s="1"/>
  <c r="M87" i="2"/>
  <c r="C77" i="2" a="1"/>
  <c r="C77" i="2" s="1"/>
  <c r="E77" i="2" s="1"/>
  <c r="C51" i="2" a="1"/>
  <c r="C51" i="2" s="1"/>
  <c r="L51" i="2" s="1"/>
  <c r="C35" i="2" a="1"/>
  <c r="C35" i="2" s="1"/>
  <c r="E35" i="2" s="1"/>
  <c r="M19" i="2"/>
  <c r="C9" i="2" a="1"/>
  <c r="C9" i="2" s="1"/>
  <c r="E9" i="2" s="1"/>
  <c r="K101" i="2"/>
  <c r="K90" i="2"/>
  <c r="K85" i="2"/>
  <c r="K64" i="2"/>
  <c r="K54" i="2"/>
  <c r="M48" i="2"/>
  <c r="L43" i="2"/>
  <c r="O43" i="2" s="1"/>
  <c r="K38" i="2"/>
  <c r="M32" i="2"/>
  <c r="K17" i="2"/>
  <c r="K12" i="2"/>
  <c r="K95" i="2"/>
  <c r="G70" i="2"/>
  <c r="G54" i="2"/>
  <c r="G38" i="2"/>
  <c r="G22" i="2"/>
  <c r="G6" i="2"/>
  <c r="L90" i="2"/>
  <c r="M100" i="2"/>
  <c r="K91" i="2"/>
  <c r="K43" i="2"/>
  <c r="G101" i="2"/>
  <c r="G85" i="2"/>
  <c r="G69" i="2"/>
  <c r="G21" i="2"/>
  <c r="K48" i="2"/>
  <c r="M42" i="2"/>
  <c r="K32" i="2"/>
  <c r="M26" i="2"/>
  <c r="M21" i="2"/>
  <c r="L11" i="2"/>
  <c r="O11" i="2" s="1"/>
  <c r="G52" i="2"/>
  <c r="G36" i="2"/>
  <c r="K100" i="2"/>
  <c r="M94" i="2"/>
  <c r="K89" i="2"/>
  <c r="K84" i="2"/>
  <c r="K58" i="2"/>
  <c r="K53" i="2"/>
  <c r="K37" i="2"/>
  <c r="K16" i="2"/>
  <c r="K39" i="2"/>
  <c r="G99" i="2"/>
  <c r="G51" i="2"/>
  <c r="G35" i="2"/>
  <c r="G19" i="2"/>
  <c r="G3" i="2"/>
  <c r="M73" i="2"/>
  <c r="M78" i="2"/>
  <c r="K73" i="2"/>
  <c r="K68" i="2"/>
  <c r="F62" i="2"/>
  <c r="K42" i="2"/>
  <c r="G66" i="2"/>
  <c r="G50" i="2"/>
  <c r="G34" i="2"/>
  <c r="G18" i="2"/>
  <c r="K79" i="2"/>
  <c r="G97" i="2"/>
  <c r="G81" i="2"/>
  <c r="G17" i="2"/>
  <c r="K31" i="2"/>
  <c r="G96" i="2"/>
  <c r="G64" i="2"/>
  <c r="G48" i="2"/>
  <c r="G32" i="2"/>
  <c r="G16" i="2"/>
  <c r="K93" i="2"/>
  <c r="M82" i="2"/>
  <c r="K72" i="2"/>
  <c r="K62" i="2"/>
  <c r="M56" i="2"/>
  <c r="O56" i="2" s="1"/>
  <c r="K41" i="2"/>
  <c r="K25" i="2"/>
  <c r="K20" i="2"/>
  <c r="M14" i="2"/>
  <c r="K75" i="2"/>
  <c r="G63" i="2"/>
  <c r="G47" i="2"/>
  <c r="G15" i="2"/>
  <c r="K98" i="2"/>
  <c r="L87" i="2"/>
  <c r="O87" i="2" s="1"/>
  <c r="L82" i="2"/>
  <c r="K77" i="2"/>
  <c r="M71" i="2"/>
  <c r="M66" i="2"/>
  <c r="M61" i="2"/>
  <c r="K46" i="2"/>
  <c r="M40" i="2"/>
  <c r="K30" i="2"/>
  <c r="M24" i="2"/>
  <c r="K23" i="2"/>
  <c r="G94" i="2"/>
  <c r="G78" i="2"/>
  <c r="G62" i="2"/>
  <c r="G46" i="2"/>
  <c r="G30" i="2"/>
  <c r="G14" i="2"/>
  <c r="L66" i="2"/>
  <c r="K56" i="2"/>
  <c r="M45" i="2"/>
  <c r="L40" i="2"/>
  <c r="K4" i="2"/>
  <c r="G93" i="2"/>
  <c r="G77" i="2"/>
  <c r="G61" i="2"/>
  <c r="G45" i="2"/>
  <c r="G29" i="2"/>
  <c r="G13" i="2"/>
  <c r="K82" i="2"/>
  <c r="F3" i="2"/>
  <c r="G92" i="2"/>
  <c r="G76" i="2"/>
  <c r="G44" i="2"/>
  <c r="G28" i="2"/>
  <c r="G12" i="2"/>
  <c r="K59" i="2"/>
  <c r="G11" i="2"/>
  <c r="K55" i="2"/>
  <c r="G90" i="2"/>
  <c r="G74" i="2"/>
  <c r="G58" i="2"/>
  <c r="G42" i="2"/>
  <c r="G26" i="2"/>
  <c r="G10" i="2"/>
  <c r="K86" i="2"/>
  <c r="M80" i="2"/>
  <c r="K65" i="2"/>
  <c r="K60" i="2"/>
  <c r="F54" i="2"/>
  <c r="F49" i="2"/>
  <c r="M33" i="2"/>
  <c r="E28" i="2"/>
  <c r="G89" i="2"/>
  <c r="G73" i="2"/>
  <c r="G57" i="2"/>
  <c r="G41" i="2"/>
  <c r="G25" i="2"/>
  <c r="G9" i="2"/>
  <c r="F90" i="2"/>
  <c r="G88" i="2"/>
  <c r="G72" i="2"/>
  <c r="G56" i="2"/>
  <c r="G40" i="2"/>
  <c r="G24" i="2"/>
  <c r="G8" i="2"/>
  <c r="E65" i="2"/>
  <c r="K80" i="2"/>
  <c r="M74" i="2"/>
  <c r="M69" i="2"/>
  <c r="K49" i="2"/>
  <c r="K33" i="2"/>
  <c r="K7" i="2"/>
  <c r="G87" i="2"/>
  <c r="G71" i="2"/>
  <c r="E94" i="2"/>
  <c r="E30" i="2"/>
  <c r="L30" i="2"/>
  <c r="E19" i="2"/>
  <c r="F92" i="2"/>
  <c r="M67" i="2"/>
  <c r="M51" i="2"/>
  <c r="M31" i="2"/>
  <c r="M27" i="2"/>
  <c r="E3" i="2"/>
  <c r="F86" i="2"/>
  <c r="F81" i="2"/>
  <c r="F76" i="2"/>
  <c r="F6" i="2"/>
  <c r="K83" i="2"/>
  <c r="K67" i="2"/>
  <c r="F65" i="2"/>
  <c r="M90" i="2"/>
  <c r="M86" i="2"/>
  <c r="M70" i="2"/>
  <c r="M62" i="2"/>
  <c r="M54" i="2"/>
  <c r="M22" i="2"/>
  <c r="M18" i="2"/>
  <c r="M6" i="2"/>
  <c r="K27" i="2"/>
  <c r="E29" i="2"/>
  <c r="M3" i="2"/>
  <c r="E90" i="2"/>
  <c r="E54" i="2"/>
  <c r="E49" i="2"/>
  <c r="L3" i="2"/>
  <c r="F30" i="2"/>
  <c r="F94" i="2"/>
  <c r="M97" i="2"/>
  <c r="M85" i="2"/>
  <c r="M81" i="2"/>
  <c r="M65" i="2"/>
  <c r="M49" i="2"/>
  <c r="M29" i="2"/>
  <c r="M25" i="2"/>
  <c r="M17" i="2"/>
  <c r="M13" i="2"/>
  <c r="M9" i="2"/>
  <c r="M5" i="2"/>
  <c r="L81" i="2"/>
  <c r="L49" i="2"/>
  <c r="L29" i="2"/>
  <c r="M92" i="2"/>
  <c r="O92" i="2" s="1"/>
  <c r="M84" i="2"/>
  <c r="M76" i="2"/>
  <c r="M68" i="2"/>
  <c r="M60" i="2"/>
  <c r="M52" i="2"/>
  <c r="M44" i="2"/>
  <c r="M36" i="2"/>
  <c r="M20" i="2"/>
  <c r="M12" i="2"/>
  <c r="M4" i="2"/>
  <c r="E62" i="2"/>
  <c r="E18" i="2"/>
  <c r="L92" i="2"/>
  <c r="F46" i="2"/>
  <c r="O2" i="2"/>
  <c r="N2" i="2"/>
  <c r="E87" i="2"/>
  <c r="N87" i="2" s="1"/>
  <c r="F87" i="2"/>
  <c r="E82" i="2"/>
  <c r="N82" i="2" s="1"/>
  <c r="F82" i="2"/>
  <c r="E56" i="2"/>
  <c r="F56" i="2"/>
  <c r="E71" i="2"/>
  <c r="F71" i="2"/>
  <c r="E66" i="2"/>
  <c r="F66" i="2"/>
  <c r="E61" i="2"/>
  <c r="F61" i="2"/>
  <c r="E40" i="2"/>
  <c r="F40" i="2"/>
  <c r="F91" i="2"/>
  <c r="E91" i="2"/>
  <c r="E55" i="2"/>
  <c r="F55" i="2"/>
  <c r="E50" i="2"/>
  <c r="F50" i="2"/>
  <c r="E45" i="2"/>
  <c r="F45" i="2"/>
  <c r="E16" i="2"/>
  <c r="F16" i="2"/>
  <c r="E11" i="2"/>
  <c r="F11" i="2"/>
  <c r="F67" i="2"/>
  <c r="E67" i="2"/>
  <c r="E80" i="2"/>
  <c r="F80" i="2"/>
  <c r="E39" i="2"/>
  <c r="F39" i="2"/>
  <c r="E34" i="2"/>
  <c r="N34" i="2" s="1"/>
  <c r="F34" i="2"/>
  <c r="E72" i="2"/>
  <c r="F72" i="2"/>
  <c r="E15" i="2"/>
  <c r="F15" i="2"/>
  <c r="F69" i="2"/>
  <c r="E59" i="2"/>
  <c r="F59" i="2"/>
  <c r="F33" i="2"/>
  <c r="F28" i="2"/>
  <c r="E89" i="2"/>
  <c r="F89" i="2"/>
  <c r="F48" i="2"/>
  <c r="F43" i="2"/>
  <c r="E43" i="2"/>
  <c r="E99" i="2"/>
  <c r="F99" i="2"/>
  <c r="E23" i="2"/>
  <c r="F23" i="2"/>
  <c r="E2" i="2"/>
  <c r="F2" i="2"/>
  <c r="AV24" i="1"/>
  <c r="AC31" i="1"/>
  <c r="Y74" i="1" a="1"/>
  <c r="Y74" i="1" s="1"/>
  <c r="AB74" i="1" s="1"/>
  <c r="Z24" i="1" a="1"/>
  <c r="Z24" i="1" s="1"/>
  <c r="AI32" i="1" s="1"/>
  <c r="Y68" i="1" a="1"/>
  <c r="Y68" i="1" s="1"/>
  <c r="Y18" i="1" a="1"/>
  <c r="Y18" i="1" s="1"/>
  <c r="Y53" i="1" a="1"/>
  <c r="Y53" i="1" s="1"/>
  <c r="Y14" i="1" a="1"/>
  <c r="Y14" i="1" s="1"/>
  <c r="AB14" i="1" s="1"/>
  <c r="AB5" i="1"/>
  <c r="Z33" i="1" a="1"/>
  <c r="Z33" i="1" s="1"/>
  <c r="AC33" i="1" s="1"/>
  <c r="X104" i="1"/>
  <c r="Z29" i="1" a="1"/>
  <c r="Z29" i="1" s="1"/>
  <c r="AB29" i="1" s="1"/>
  <c r="Y11" i="1" a="1"/>
  <c r="Y11" i="1" s="1"/>
  <c r="Y50" i="1" a="1"/>
  <c r="Y50" i="1" s="1"/>
  <c r="AI37" i="1"/>
  <c r="AB10" i="1"/>
  <c r="Y71" i="1" a="1"/>
  <c r="Y71" i="1" s="1"/>
  <c r="Y54" i="1" a="1"/>
  <c r="Y54" i="1" s="1"/>
  <c r="Y38" i="1" a="1"/>
  <c r="Y38" i="1" s="1"/>
  <c r="Y58" i="1" a="1"/>
  <c r="Y58" i="1" s="1"/>
  <c r="Y84" i="1" a="1"/>
  <c r="Y84" i="1" s="1"/>
  <c r="Z32" i="1" a="1"/>
  <c r="Z32" i="1" s="1"/>
  <c r="AH39" i="1" s="1"/>
  <c r="Y59" i="1" a="1"/>
  <c r="Y59" i="1" s="1"/>
  <c r="Y69" i="1" a="1"/>
  <c r="Y69" i="1" s="1"/>
  <c r="AB69" i="1" s="1"/>
  <c r="Y72" i="1" a="1"/>
  <c r="Y72" i="1" s="1"/>
  <c r="Y60" i="1" a="1"/>
  <c r="Y60" i="1" s="1"/>
  <c r="Y85" i="1" a="1"/>
  <c r="Y85" i="1" s="1"/>
  <c r="AA85" i="1" s="1"/>
  <c r="Y17" i="1" a="1"/>
  <c r="Y17" i="1" s="1"/>
  <c r="Y16" i="1" a="1"/>
  <c r="Y16" i="1" s="1"/>
  <c r="AB16" i="1" s="1"/>
  <c r="X113" i="1" a="1"/>
  <c r="X113" i="1" s="1"/>
  <c r="X106" i="1"/>
  <c r="Y37" i="1" a="1"/>
  <c r="Y37" i="1" s="1"/>
  <c r="X115" i="1" a="1"/>
  <c r="X115" i="1" s="1"/>
  <c r="Y44" i="1" a="1"/>
  <c r="Y44" i="1" s="1"/>
  <c r="AA44" i="1" s="1"/>
  <c r="Y73" i="1" a="1"/>
  <c r="Y73" i="1" s="1"/>
  <c r="Y90" i="1" a="1"/>
  <c r="Y90" i="1" s="1"/>
  <c r="Y89" i="1" a="1"/>
  <c r="Y89" i="1" s="1"/>
  <c r="AA12" i="1"/>
  <c r="AB12" i="1"/>
  <c r="AA61" i="1"/>
  <c r="AB61" i="1"/>
  <c r="AA46" i="1"/>
  <c r="AB46" i="1"/>
  <c r="AB30" i="1"/>
  <c r="AC30" i="1"/>
  <c r="AB82" i="1"/>
  <c r="AB51" i="1"/>
  <c r="AA51" i="1"/>
  <c r="AA62" i="1"/>
  <c r="AB62" i="1"/>
  <c r="AB49" i="1"/>
  <c r="AA49" i="1"/>
  <c r="AA55" i="1"/>
  <c r="AB55" i="1"/>
  <c r="AA92" i="1"/>
  <c r="AB92" i="1"/>
  <c r="AA42" i="1"/>
  <c r="AB42" i="1"/>
  <c r="AB86" i="1"/>
  <c r="AA91" i="1"/>
  <c r="AG36" i="1"/>
  <c r="X102" i="1"/>
  <c r="X103" i="1"/>
  <c r="AI35" i="1"/>
  <c r="AA45" i="1"/>
  <c r="N3" i="1"/>
  <c r="Y39" i="1" a="1"/>
  <c r="Y39" i="1" s="1"/>
  <c r="Y88" i="1" a="1"/>
  <c r="Y88" i="1" s="1"/>
  <c r="X114" i="1" a="1"/>
  <c r="X114" i="1" s="1"/>
  <c r="Z26" i="1" a="1"/>
  <c r="Z26" i="1" s="1"/>
  <c r="AH34" i="1" s="1"/>
  <c r="AJ34" i="1" s="1"/>
  <c r="Y40" i="1" a="1"/>
  <c r="Y40" i="1" s="1"/>
  <c r="Y43" i="1" a="1"/>
  <c r="Y43" i="1" s="1"/>
  <c r="Y77" i="1" a="1"/>
  <c r="Y77" i="1" s="1"/>
  <c r="Y8" i="1" a="1"/>
  <c r="Y8" i="1" s="1"/>
  <c r="Y64" i="1" a="1"/>
  <c r="Y64" i="1" s="1"/>
  <c r="Y83" i="1" a="1"/>
  <c r="Y83" i="1" s="1"/>
  <c r="Y78" i="1" a="1"/>
  <c r="Y78" i="1" s="1"/>
  <c r="AH38" i="1"/>
  <c r="AC25" i="1"/>
  <c r="AB25" i="1"/>
  <c r="AB76" i="1"/>
  <c r="AI29" i="1" a="1"/>
  <c r="AI29" i="1" s="1"/>
  <c r="AK29" i="1" s="1"/>
  <c r="AI26" i="1" a="1"/>
  <c r="AI26" i="1" s="1"/>
  <c r="AK26" i="1" s="1"/>
  <c r="AI31" i="1" a="1"/>
  <c r="AI31" i="1" s="1"/>
  <c r="AK31" i="1" s="1"/>
  <c r="AI30" i="1" a="1"/>
  <c r="AI30" i="1" s="1"/>
  <c r="AK30" i="1" s="1"/>
  <c r="AI24" i="1" a="1"/>
  <c r="AI24" i="1" s="1"/>
  <c r="AK24" i="1" s="1"/>
  <c r="N2" i="1"/>
  <c r="AG35" i="1"/>
  <c r="AG34" i="1"/>
  <c r="Y9" i="1" a="1"/>
  <c r="Y9" i="1" s="1"/>
  <c r="X117" i="1" a="1"/>
  <c r="X117" i="1" s="1"/>
  <c r="AI40" i="1"/>
  <c r="AJ33" i="1"/>
  <c r="AH33" i="1"/>
  <c r="Y7" i="1" a="1"/>
  <c r="Y7" i="1" s="1"/>
  <c r="X116" i="1" a="1"/>
  <c r="X116" i="1" s="1"/>
  <c r="AI39" i="1"/>
  <c r="AJ32" i="1"/>
  <c r="AL32" i="1" s="1"/>
  <c r="X98" i="1"/>
  <c r="AG38" i="1"/>
  <c r="X99" i="1"/>
  <c r="AG37" i="1"/>
  <c r="X100" i="1"/>
  <c r="AI36" i="1"/>
  <c r="AI27" i="1" a="1"/>
  <c r="AI27" i="1" s="1"/>
  <c r="AK27" i="1" s="1"/>
  <c r="AH28" i="1"/>
  <c r="AI28" i="1" a="1"/>
  <c r="AI28" i="1" s="1"/>
  <c r="AK28" i="1" s="1"/>
  <c r="AK38" i="1" l="1"/>
  <c r="F51" i="2"/>
  <c r="L63" i="2"/>
  <c r="F63" i="2"/>
  <c r="F97" i="2"/>
  <c r="L19" i="2"/>
  <c r="O19" i="2" s="1"/>
  <c r="L28" i="2"/>
  <c r="O30" i="2"/>
  <c r="L27" i="2"/>
  <c r="O27" i="2" s="1"/>
  <c r="L97" i="2"/>
  <c r="F27" i="2"/>
  <c r="N62" i="2"/>
  <c r="O41" i="2"/>
  <c r="L35" i="2"/>
  <c r="O35" i="2" s="1"/>
  <c r="O28" i="2"/>
  <c r="O57" i="2"/>
  <c r="L36" i="2"/>
  <c r="O36" i="2" s="1"/>
  <c r="F14" i="2"/>
  <c r="O63" i="2"/>
  <c r="N15" i="2"/>
  <c r="L37" i="2"/>
  <c r="O37" i="2" s="1"/>
  <c r="E101" i="2"/>
  <c r="E51" i="2"/>
  <c r="N51" i="2" s="1"/>
  <c r="E22" i="2"/>
  <c r="N22" i="2" s="1"/>
  <c r="L31" i="2"/>
  <c r="O31" i="2" s="1"/>
  <c r="F31" i="2"/>
  <c r="E52" i="2"/>
  <c r="F58" i="2"/>
  <c r="L76" i="2"/>
  <c r="F35" i="2"/>
  <c r="N5" i="2"/>
  <c r="L101" i="2"/>
  <c r="O101" i="2" s="1"/>
  <c r="N38" i="2"/>
  <c r="F32" i="2"/>
  <c r="L15" i="2"/>
  <c r="O15" i="2" s="1"/>
  <c r="AH35" i="1"/>
  <c r="AJ35" i="1" s="1"/>
  <c r="F79" i="2"/>
  <c r="E75" i="2"/>
  <c r="N76" i="2" s="1"/>
  <c r="L17" i="2"/>
  <c r="F17" i="2"/>
  <c r="N18" i="2"/>
  <c r="E74" i="2"/>
  <c r="E36" i="2"/>
  <c r="N37" i="2" s="1"/>
  <c r="L59" i="2"/>
  <c r="O59" i="2" s="1"/>
  <c r="N59" i="2"/>
  <c r="AA74" i="1"/>
  <c r="AB63" i="1"/>
  <c r="O66" i="2"/>
  <c r="N17" i="2"/>
  <c r="AJ38" i="1"/>
  <c r="AB15" i="1"/>
  <c r="AA16" i="1"/>
  <c r="AB33" i="1"/>
  <c r="E47" i="2"/>
  <c r="F75" i="2"/>
  <c r="L4" i="2"/>
  <c r="O4" i="2" s="1"/>
  <c r="F96" i="2"/>
  <c r="F13" i="2"/>
  <c r="L53" i="2"/>
  <c r="O53" i="2" s="1"/>
  <c r="E96" i="2"/>
  <c r="N97" i="2" s="1"/>
  <c r="L95" i="2"/>
  <c r="O95" i="2" s="1"/>
  <c r="F77" i="2"/>
  <c r="L78" i="2"/>
  <c r="O78" i="2" s="1"/>
  <c r="N48" i="2"/>
  <c r="AA69" i="1"/>
  <c r="AK39" i="1"/>
  <c r="F38" i="2"/>
  <c r="E78" i="2"/>
  <c r="N79" i="2" s="1"/>
  <c r="N11" i="2"/>
  <c r="E84" i="2"/>
  <c r="N85" i="2" s="1"/>
  <c r="E100" i="2"/>
  <c r="L77" i="2"/>
  <c r="O77" i="2" s="1"/>
  <c r="E95" i="2"/>
  <c r="N95" i="2" s="1"/>
  <c r="L75" i="2"/>
  <c r="O75" i="2" s="1"/>
  <c r="O82" i="2"/>
  <c r="F100" i="2"/>
  <c r="F57" i="2"/>
  <c r="N28" i="2"/>
  <c r="N77" i="2"/>
  <c r="AB27" i="1"/>
  <c r="F98" i="2"/>
  <c r="L98" i="2"/>
  <c r="O98" i="2" s="1"/>
  <c r="E42" i="2"/>
  <c r="AB28" i="1"/>
  <c r="F8" i="2"/>
  <c r="O93" i="2"/>
  <c r="L52" i="2"/>
  <c r="O52" i="2" s="1"/>
  <c r="F20" i="2"/>
  <c r="O83" i="2"/>
  <c r="O68" i="2"/>
  <c r="L7" i="2"/>
  <c r="O7" i="2" s="1"/>
  <c r="N60" i="2"/>
  <c r="N66" i="2"/>
  <c r="L6" i="2"/>
  <c r="O6" i="2" s="1"/>
  <c r="O88" i="2"/>
  <c r="F37" i="2"/>
  <c r="L14" i="2"/>
  <c r="O14" i="2" s="1"/>
  <c r="L38" i="2"/>
  <c r="O38" i="2" s="1"/>
  <c r="AA87" i="1"/>
  <c r="N55" i="2"/>
  <c r="L100" i="2"/>
  <c r="O100" i="2" s="1"/>
  <c r="L58" i="2"/>
  <c r="O58" i="2" s="1"/>
  <c r="F26" i="2"/>
  <c r="L5" i="2"/>
  <c r="O5" i="2" s="1"/>
  <c r="O3" i="2"/>
  <c r="E26" i="2"/>
  <c r="N27" i="2" s="1"/>
  <c r="AV25" i="1"/>
  <c r="L84" i="2"/>
  <c r="O84" i="2" s="1"/>
  <c r="L69" i="2"/>
  <c r="O69" i="2" s="1"/>
  <c r="N91" i="2"/>
  <c r="F4" i="2"/>
  <c r="L10" i="2"/>
  <c r="O10" i="2" s="1"/>
  <c r="O62" i="2"/>
  <c r="L16" i="2"/>
  <c r="O16" i="2" s="1"/>
  <c r="F53" i="2"/>
  <c r="F21" i="2"/>
  <c r="L85" i="2"/>
  <c r="O85" i="2" s="1"/>
  <c r="F9" i="2"/>
  <c r="L94" i="2"/>
  <c r="O94" i="2" s="1"/>
  <c r="L99" i="2"/>
  <c r="O99" i="2" s="1"/>
  <c r="N13" i="2"/>
  <c r="E68" i="2"/>
  <c r="N68" i="2" s="1"/>
  <c r="O97" i="2"/>
  <c r="L26" i="2"/>
  <c r="O26" i="2" s="1"/>
  <c r="N3" i="2"/>
  <c r="L74" i="2"/>
  <c r="O74" i="2" s="1"/>
  <c r="AU29" i="1"/>
  <c r="AV29" i="1"/>
  <c r="L91" i="2"/>
  <c r="O91" i="2" s="1"/>
  <c r="L45" i="2"/>
  <c r="O45" i="2" s="1"/>
  <c r="AH40" i="1"/>
  <c r="AK40" i="1" s="1"/>
  <c r="F95" i="2"/>
  <c r="N80" i="2"/>
  <c r="L42" i="2"/>
  <c r="O42" i="2" s="1"/>
  <c r="O90" i="2"/>
  <c r="E53" i="2"/>
  <c r="N53" i="2" s="1"/>
  <c r="N74" i="2"/>
  <c r="E83" i="2"/>
  <c r="N83" i="2" s="1"/>
  <c r="L12" i="2"/>
  <c r="O12" i="2" s="1"/>
  <c r="L9" i="2"/>
  <c r="O9" i="2"/>
  <c r="L86" i="2"/>
  <c r="O86" i="2" s="1"/>
  <c r="F25" i="2"/>
  <c r="L79" i="2"/>
  <c r="O79" i="2" s="1"/>
  <c r="F24" i="2"/>
  <c r="F7" i="2"/>
  <c r="L20" i="2"/>
  <c r="O20" i="2" s="1"/>
  <c r="F60" i="2"/>
  <c r="L24" i="2"/>
  <c r="O24" i="2" s="1"/>
  <c r="L73" i="2"/>
  <c r="O73" i="2" s="1"/>
  <c r="N10" i="2"/>
  <c r="L13" i="2"/>
  <c r="O13" i="2" s="1"/>
  <c r="AA13" i="1"/>
  <c r="F93" i="2"/>
  <c r="E7" i="2"/>
  <c r="N7" i="2" s="1"/>
  <c r="E32" i="2"/>
  <c r="N33" i="2" s="1"/>
  <c r="L21" i="2"/>
  <c r="O21" i="2" s="1"/>
  <c r="F5" i="2"/>
  <c r="O40" i="2"/>
  <c r="L89" i="2"/>
  <c r="O89" i="2" s="1"/>
  <c r="L48" i="2"/>
  <c r="O48" i="2" s="1"/>
  <c r="L54" i="2"/>
  <c r="O54" i="2" s="1"/>
  <c r="L18" i="2"/>
  <c r="O18" i="2" s="1"/>
  <c r="L8" i="2"/>
  <c r="O8" i="2" s="1"/>
  <c r="L67" i="2"/>
  <c r="O67" i="2" s="1"/>
  <c r="AK32" i="1"/>
  <c r="E93" i="2"/>
  <c r="N93" i="2" s="1"/>
  <c r="F41" i="2"/>
  <c r="L25" i="2"/>
  <c r="O25" i="2" s="1"/>
  <c r="F10" i="2"/>
  <c r="F70" i="2"/>
  <c r="F12" i="2"/>
  <c r="L55" i="2"/>
  <c r="O55" i="2" s="1"/>
  <c r="N6" i="2"/>
  <c r="L80" i="2"/>
  <c r="O80" i="2" s="1"/>
  <c r="L23" i="2"/>
  <c r="O23" i="2" s="1"/>
  <c r="F18" i="2"/>
  <c r="AV26" i="1"/>
  <c r="E64" i="2"/>
  <c r="N64" i="2" s="1"/>
  <c r="L70" i="2"/>
  <c r="O70" i="2" s="1"/>
  <c r="F88" i="2"/>
  <c r="E57" i="2"/>
  <c r="N58" i="2" s="1"/>
  <c r="E41" i="2"/>
  <c r="N42" i="2" s="1"/>
  <c r="L44" i="2"/>
  <c r="O44" i="2" s="1"/>
  <c r="E44" i="2"/>
  <c r="N44" i="2" s="1"/>
  <c r="N29" i="2"/>
  <c r="L46" i="2"/>
  <c r="O46" i="2" s="1"/>
  <c r="L22" i="2"/>
  <c r="O22" i="2" s="1"/>
  <c r="L34" i="2"/>
  <c r="O34" i="2" s="1"/>
  <c r="AV27" i="1"/>
  <c r="AB41" i="1"/>
  <c r="E88" i="2"/>
  <c r="N88" i="2" s="1"/>
  <c r="F73" i="2"/>
  <c r="L33" i="2"/>
  <c r="O33" i="2" s="1"/>
  <c r="F85" i="2"/>
  <c r="L61" i="2"/>
  <c r="O61" i="2" s="1"/>
  <c r="F68" i="2"/>
  <c r="AA75" i="1"/>
  <c r="AB75" i="1"/>
  <c r="AB52" i="1"/>
  <c r="AA52" i="1"/>
  <c r="L50" i="2"/>
  <c r="O50" i="2" s="1"/>
  <c r="AA14" i="1"/>
  <c r="AB70" i="1"/>
  <c r="L60" i="2"/>
  <c r="O60" i="2" s="1"/>
  <c r="E70" i="2"/>
  <c r="N70" i="2" s="1"/>
  <c r="O32" i="2"/>
  <c r="L47" i="2"/>
  <c r="O47" i="2" s="1"/>
  <c r="L39" i="2"/>
  <c r="O39" i="2" s="1"/>
  <c r="L65" i="2"/>
  <c r="O65" i="2" s="1"/>
  <c r="L64" i="2"/>
  <c r="O64" i="2" s="1"/>
  <c r="F83" i="2"/>
  <c r="AB44" i="1"/>
  <c r="AV28" i="1"/>
  <c r="N98" i="2"/>
  <c r="N52" i="2"/>
  <c r="N78" i="2"/>
  <c r="N39" i="2"/>
  <c r="N100" i="2"/>
  <c r="O51" i="2"/>
  <c r="O71" i="2"/>
  <c r="N35" i="2"/>
  <c r="O29" i="2"/>
  <c r="O49" i="2"/>
  <c r="N21" i="2"/>
  <c r="N26" i="2"/>
  <c r="N47" i="2"/>
  <c r="N61" i="2"/>
  <c r="N43" i="2"/>
  <c r="N19" i="2"/>
  <c r="N9" i="2"/>
  <c r="O17" i="2"/>
  <c r="N16" i="2"/>
  <c r="N49" i="2"/>
  <c r="N31" i="2"/>
  <c r="N36" i="2"/>
  <c r="O81" i="2"/>
  <c r="N86" i="2"/>
  <c r="N46" i="2"/>
  <c r="N92" i="2"/>
  <c r="N56" i="2"/>
  <c r="N72" i="2"/>
  <c r="N24" i="2"/>
  <c r="N65" i="2"/>
  <c r="N73" i="2"/>
  <c r="N90" i="2"/>
  <c r="N20" i="2"/>
  <c r="N67" i="2"/>
  <c r="N4" i="2"/>
  <c r="N63" i="2"/>
  <c r="N14" i="2"/>
  <c r="N99" i="2"/>
  <c r="N40" i="2"/>
  <c r="N30" i="2"/>
  <c r="N81" i="2"/>
  <c r="N50" i="2"/>
  <c r="O76" i="2"/>
  <c r="N12" i="2"/>
  <c r="N25" i="2"/>
  <c r="AB85" i="1"/>
  <c r="AA17" i="1"/>
  <c r="AB17" i="1"/>
  <c r="AB11" i="1"/>
  <c r="AA11" i="1"/>
  <c r="AH37" i="1"/>
  <c r="AA89" i="1"/>
  <c r="AB89" i="1"/>
  <c r="AA72" i="1"/>
  <c r="AB72" i="1"/>
  <c r="AB90" i="1"/>
  <c r="AA90" i="1"/>
  <c r="AB60" i="1"/>
  <c r="AA60" i="1"/>
  <c r="AB59" i="1"/>
  <c r="AA59" i="1"/>
  <c r="AB73" i="1"/>
  <c r="AA73" i="1"/>
  <c r="AC32" i="1"/>
  <c r="AB32" i="1"/>
  <c r="AA53" i="1"/>
  <c r="AB53" i="1"/>
  <c r="AA115" i="1"/>
  <c r="Z115" i="1"/>
  <c r="AA84" i="1"/>
  <c r="AB84" i="1"/>
  <c r="AA18" i="1"/>
  <c r="AB18" i="1"/>
  <c r="AA58" i="1"/>
  <c r="AB58" i="1"/>
  <c r="AB68" i="1"/>
  <c r="AA68" i="1"/>
  <c r="AC29" i="1"/>
  <c r="AB37" i="1"/>
  <c r="AA37" i="1"/>
  <c r="AB38" i="1"/>
  <c r="AA38" i="1"/>
  <c r="AA54" i="1"/>
  <c r="AB54" i="1"/>
  <c r="AB24" i="1"/>
  <c r="AC24" i="1"/>
  <c r="Z113" i="1"/>
  <c r="AA113" i="1"/>
  <c r="AA71" i="1"/>
  <c r="AB71" i="1"/>
  <c r="AH36" i="1"/>
  <c r="AJ36" i="1" s="1"/>
  <c r="AA50" i="1"/>
  <c r="AB50" i="1"/>
  <c r="AB88" i="1"/>
  <c r="AA88" i="1"/>
  <c r="AB9" i="1"/>
  <c r="AA9" i="1"/>
  <c r="AB39" i="1"/>
  <c r="AA39" i="1"/>
  <c r="AL24" i="1"/>
  <c r="AL29" i="1"/>
  <c r="Z117" i="1"/>
  <c r="AA117" i="1"/>
  <c r="AK34" i="1"/>
  <c r="AB78" i="1"/>
  <c r="AA78" i="1"/>
  <c r="AA83" i="1"/>
  <c r="AB83" i="1"/>
  <c r="AA64" i="1"/>
  <c r="AB64" i="1"/>
  <c r="AA8" i="1"/>
  <c r="AB8" i="1"/>
  <c r="AL26" i="1"/>
  <c r="AB77" i="1"/>
  <c r="AA77" i="1"/>
  <c r="Z116" i="1"/>
  <c r="AA116" i="1"/>
  <c r="AB43" i="1"/>
  <c r="AA43" i="1"/>
  <c r="AA7" i="1"/>
  <c r="AB7" i="1"/>
  <c r="AJ39" i="1"/>
  <c r="AA40" i="1"/>
  <c r="AB40" i="1"/>
  <c r="AL31" i="1"/>
  <c r="AL27" i="1"/>
  <c r="AI33" i="1"/>
  <c r="AK33" i="1" s="1"/>
  <c r="AC26" i="1"/>
  <c r="AB26" i="1"/>
  <c r="AL30" i="1"/>
  <c r="Z114" i="1"/>
  <c r="AA114" i="1"/>
  <c r="AL28" i="1"/>
  <c r="N23" i="2" l="1"/>
  <c r="N101" i="2"/>
  <c r="N41" i="2"/>
  <c r="AK35" i="1"/>
  <c r="N54" i="2"/>
  <c r="N75" i="2"/>
  <c r="N94" i="2"/>
  <c r="N57" i="2"/>
  <c r="T11" i="2"/>
  <c r="N84" i="2"/>
  <c r="N8" i="2"/>
  <c r="N89" i="2"/>
  <c r="AJ40" i="1"/>
  <c r="N32" i="2"/>
  <c r="N45" i="2"/>
  <c r="N96" i="2"/>
  <c r="N71" i="2"/>
  <c r="AK36" i="1"/>
  <c r="N69" i="2"/>
  <c r="T15" i="2"/>
  <c r="T14" i="2"/>
  <c r="AL33" i="1"/>
  <c r="AD122" i="1"/>
  <c r="AB115" i="1"/>
  <c r="AJ37" i="1"/>
  <c r="AK37" i="1"/>
  <c r="AB113" i="1"/>
  <c r="AD120" i="1"/>
  <c r="AD124" i="1"/>
  <c r="AB117" i="1"/>
  <c r="AB116" i="1"/>
  <c r="AD123" i="1"/>
  <c r="AD121" i="1"/>
  <c r="AB114" i="1"/>
  <c r="H3" i="2" l="1"/>
  <c r="H91" i="2"/>
  <c r="H43" i="2"/>
  <c r="H76" i="2"/>
  <c r="H93" i="2"/>
  <c r="H101" i="2"/>
  <c r="H67" i="2"/>
  <c r="H88" i="2"/>
  <c r="H53" i="2"/>
  <c r="H71" i="2"/>
  <c r="H55" i="2"/>
  <c r="H8" i="2"/>
  <c r="H23" i="2"/>
  <c r="H52" i="2"/>
  <c r="H66" i="2"/>
  <c r="H64" i="2"/>
  <c r="H12" i="2"/>
  <c r="H18" i="2"/>
  <c r="H27" i="2"/>
  <c r="H90" i="2"/>
  <c r="H28" i="2"/>
  <c r="H29" i="2"/>
  <c r="H85" i="2"/>
  <c r="H51" i="2"/>
  <c r="H74" i="2"/>
  <c r="H75" i="2"/>
  <c r="H25" i="2"/>
  <c r="H2" i="2"/>
  <c r="H98" i="2"/>
  <c r="H7" i="2"/>
  <c r="H36" i="2"/>
  <c r="H20" i="2"/>
  <c r="H4" i="2"/>
  <c r="H15" i="2"/>
  <c r="H89" i="2"/>
  <c r="H42" i="2"/>
  <c r="H59" i="2"/>
  <c r="H44" i="2"/>
  <c r="H69" i="2"/>
  <c r="H35" i="2"/>
  <c r="H73" i="2"/>
  <c r="H19" i="2"/>
  <c r="H40" i="2"/>
  <c r="H5" i="2"/>
  <c r="H86" i="2"/>
  <c r="H39" i="2"/>
  <c r="H54" i="2"/>
  <c r="H63" i="2"/>
  <c r="H82" i="2"/>
  <c r="H81" i="2"/>
  <c r="H83" i="2"/>
  <c r="H50" i="2"/>
  <c r="H30" i="2"/>
  <c r="H96" i="2"/>
  <c r="H65" i="2"/>
  <c r="H57" i="2"/>
  <c r="H72" i="2"/>
  <c r="H26" i="2"/>
  <c r="H11" i="2"/>
  <c r="H37" i="2"/>
  <c r="H87" i="2"/>
  <c r="H79" i="2"/>
  <c r="H100" i="2"/>
  <c r="H70" i="2"/>
  <c r="H34" i="2"/>
  <c r="H16" i="2"/>
  <c r="H94" i="2"/>
  <c r="H99" i="2"/>
  <c r="H32" i="2"/>
  <c r="H41" i="2"/>
  <c r="H56" i="2"/>
  <c r="H58" i="2"/>
  <c r="H21" i="2"/>
  <c r="H24" i="2"/>
  <c r="H49" i="2"/>
  <c r="H22" i="2"/>
  <c r="H77" i="2"/>
  <c r="H62" i="2"/>
  <c r="H9" i="2"/>
  <c r="H97" i="2"/>
  <c r="H95" i="2"/>
  <c r="H45" i="2"/>
  <c r="H13" i="2"/>
  <c r="H84" i="2"/>
  <c r="H92" i="2"/>
  <c r="H10" i="2"/>
  <c r="H68" i="2"/>
  <c r="H33" i="2"/>
  <c r="H31" i="2"/>
  <c r="H17" i="2"/>
  <c r="H48" i="2"/>
  <c r="H38" i="2"/>
  <c r="H6" i="2"/>
  <c r="H46" i="2"/>
  <c r="H80" i="2"/>
  <c r="H78" i="2"/>
  <c r="H47" i="2"/>
  <c r="H14" i="2"/>
  <c r="H61" i="2"/>
  <c r="H6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<sst xmlns="http://schemas.openxmlformats.org/spreadsheetml/2006/main" count="155" uniqueCount="72">
  <si>
    <t>SeniorCitizen</t>
  </si>
  <si>
    <t>Tenure</t>
  </si>
  <si>
    <t>MonthlyCharges</t>
  </si>
  <si>
    <t>TotalCharges</t>
  </si>
  <si>
    <t>MaleGender</t>
  </si>
  <si>
    <t>Partner</t>
  </si>
  <si>
    <t>Dependents</t>
  </si>
  <si>
    <t>PhoneService</t>
  </si>
  <si>
    <t>LongContract</t>
  </si>
  <si>
    <t>PaperlessBilling</t>
  </si>
  <si>
    <t>Churn</t>
  </si>
  <si>
    <t>Not churn</t>
  </si>
  <si>
    <t>Target</t>
  </si>
  <si>
    <t>AnonID</t>
  </si>
  <si>
    <t>Cost of</t>
  </si>
  <si>
    <t>Everyone</t>
  </si>
  <si>
    <t>(Target)</t>
  </si>
  <si>
    <t>More likely to churn</t>
  </si>
  <si>
    <t>Revenue</t>
  </si>
  <si>
    <t>Cost</t>
  </si>
  <si>
    <t>Profit</t>
  </si>
  <si>
    <t>Ad:sales ratio</t>
  </si>
  <si>
    <t>Contacts</t>
  </si>
  <si>
    <t>2/3 likely</t>
  </si>
  <si>
    <t>1/3 likely</t>
  </si>
  <si>
    <t>Optimised profit</t>
  </si>
  <si>
    <t>Optimised ratio</t>
  </si>
  <si>
    <t>Min. Churn</t>
  </si>
  <si>
    <t>Weighted revenue</t>
  </si>
  <si>
    <t>Max. Churn</t>
  </si>
  <si>
    <t>Categorical variables</t>
  </si>
  <si>
    <t>Senior citizens</t>
  </si>
  <si>
    <t>Non senior citizens</t>
  </si>
  <si>
    <t>Coefficients:</t>
  </si>
  <si>
    <t>Estimate</t>
  </si>
  <si>
    <t>Std. Error</t>
  </si>
  <si>
    <t>z value</t>
  </si>
  <si>
    <t>Pr(&gt;|z|)</t>
  </si>
  <si>
    <t>(Intercept)</t>
  </si>
  <si>
    <t>***</t>
  </si>
  <si>
    <t>&lt; 2e-16</t>
  </si>
  <si>
    <t>.</t>
  </si>
  <si>
    <t>Phone service</t>
  </si>
  <si>
    <t>Paperless billing</t>
  </si>
  <si>
    <t>No dependents</t>
  </si>
  <si>
    <t>No phone service</t>
  </si>
  <si>
    <t>Long-term contract</t>
  </si>
  <si>
    <t>Short-term contract</t>
  </si>
  <si>
    <t>No paperless billing</t>
  </si>
  <si>
    <t>Min. Tenure</t>
  </si>
  <si>
    <t>Max. Tenure</t>
  </si>
  <si>
    <t>Monthly charges</t>
  </si>
  <si>
    <t>Min. Charge</t>
  </si>
  <si>
    <t>Max. Charge</t>
  </si>
  <si>
    <t>Segment</t>
  </si>
  <si>
    <t>Profit per contact</t>
  </si>
  <si>
    <t>Churn bin</t>
  </si>
  <si>
    <t>Weighted profit</t>
  </si>
  <si>
    <t>A-S ratio</t>
  </si>
  <si>
    <t xml:space="preserve">Percentage </t>
  </si>
  <si>
    <t>Regression</t>
  </si>
  <si>
    <t>Standardised Variable</t>
  </si>
  <si>
    <t>Significance</t>
  </si>
  <si>
    <t>Percentage</t>
  </si>
  <si>
    <t>Under 15%</t>
  </si>
  <si>
    <t>Under 16%</t>
  </si>
  <si>
    <t>Under 17%</t>
  </si>
  <si>
    <t>Under 18%</t>
  </si>
  <si>
    <t>Less likely to churn</t>
  </si>
  <si>
    <t>All profitable</t>
  </si>
  <si>
    <t>Scenario</t>
  </si>
  <si>
    <t>Weighted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</si>
</sst>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%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000000"/>
      <name val="Lucida Console"/>
      <family val="3"/>
    </font>
    <font>
      <sz val="10"/>
      <color rgb="FF000000"/>
      <name val="Lucida Console"/>
      <family val="3"/>
    </font>
    <font>
      <sz val="9"/>
      <color rgb="FF000000"/>
      <name val="Lucida Console"/>
      <family val="3"/>
    </font>
    <font>
      <sz val="11"/>
      <color rgb="FF000000"/>
      <name val="Lucida Console"/>
      <family val="3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11" fontId="0" fillId="0" borderId="0" xfId="0" applyNumberFormat="1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0" fontId="0" fillId="34" borderId="0" xfId="0" applyFill="1"/>
    <xf numFmtId="164" fontId="0" fillId="0" borderId="0" xfId="42" applyNumberFormat="1" applyFont="1"/>
    <xf numFmtId="9" fontId="0" fillId="0" borderId="0" xfId="42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33" borderId="0" xfId="0" applyFont="1" applyFill="1" applyAlignment="1">
      <alignment vertical="center"/>
    </xf>
    <xf numFmtId="0" fontId="22" fillId="0" borderId="0" xfId="0" applyFont="1"/>
    <xf numFmtId="10" fontId="0" fillId="0" borderId="0" xfId="42" applyNumberFormat="1" applyFont="1"/>
    <xf numFmtId="44" fontId="0" fillId="0" borderId="0" xfId="43" applyFont="1"/>
    <xf numFmtId="166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PredictionOutput!$W$96:$W$106</c:f>
              <c:numCache>
                <c:formatCode>General</c:formatCode>
                <c:ptCount val="1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PredictionOutput!$X$96:$X$106</c:f>
              <c:numCache>
                <c:formatCode>General</c:formatCode>
                <c:ptCount val="11"/>
                <c:pt idx="1">
                  <c:v>586</c:v>
                </c:pt>
                <c:pt idx="2">
                  <c:v>334</c:v>
                </c:pt>
                <c:pt idx="3">
                  <c:v>215</c:v>
                </c:pt>
                <c:pt idx="4">
                  <c:v>186</c:v>
                </c:pt>
                <c:pt idx="5">
                  <c:v>187</c:v>
                </c:pt>
                <c:pt idx="6">
                  <c:v>144</c:v>
                </c:pt>
                <c:pt idx="7">
                  <c:v>130</c:v>
                </c:pt>
                <c:pt idx="8">
                  <c:v>47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B-434A-8B5F-611A9AECB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415023"/>
        <c:axId val="867410223"/>
      </c:barChart>
      <c:catAx>
        <c:axId val="86741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410223"/>
        <c:crosses val="autoZero"/>
        <c:auto val="1"/>
        <c:lblAlgn val="ctr"/>
        <c:lblOffset val="100"/>
        <c:noMultiLvlLbl val="0"/>
      </c:catAx>
      <c:valAx>
        <c:axId val="86741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41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B206C77-9B71-4DFD-8FC7-F3F55B962BB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676275</xdr:colOff>
      <xdr:row>1793</xdr:row>
      <xdr:rowOff>6350</xdr:rowOff>
    </xdr:from>
    <xdr:to>
      <xdr:col>24</xdr:col>
      <xdr:colOff>517525</xdr:colOff>
      <xdr:row>1807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3372C1-21D2-2C60-C8AF-3B93CFA71D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19425" y="330187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514350</xdr:colOff>
      <xdr:row>101</xdr:row>
      <xdr:rowOff>6350</xdr:rowOff>
    </xdr:from>
    <xdr:to>
      <xdr:col>32</xdr:col>
      <xdr:colOff>228600</xdr:colOff>
      <xdr:row>115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42FB6C-E216-7BAC-6302-6BD6A63D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836" totalsRowShown="0">
  <autoFilter ref="A1:Q1836" xr:uid="{00000000-0009-0000-0100-000001000000}"/>
  <sortState xmlns:xlrd2="http://schemas.microsoft.com/office/spreadsheetml/2017/richdata2" ref="A2:Q1836">
    <sortCondition descending="1" ref="L1:L1836"/>
  </sortState>
  <tableColumns count="17">
    <tableColumn id="1" xr3:uid="{00000000-0010-0000-0000-000001000000}" name="AnonID"/>
    <tableColumn id="2" xr3:uid="{00000000-0010-0000-0000-000002000000}" name="SeniorCitizen"/>
    <tableColumn id="3" xr3:uid="{00000000-0010-0000-0000-000003000000}" name="Tenure"/>
    <tableColumn id="4" xr3:uid="{00000000-0010-0000-0000-000004000000}" name="MonthlyCharges"/>
    <tableColumn id="5" xr3:uid="{00000000-0010-0000-0000-000005000000}" name="TotalCharges"/>
    <tableColumn id="6" xr3:uid="{00000000-0010-0000-0000-000006000000}" name="MaleGender"/>
    <tableColumn id="7" xr3:uid="{00000000-0010-0000-0000-000007000000}" name="Partner"/>
    <tableColumn id="8" xr3:uid="{00000000-0010-0000-0000-000008000000}" name="Dependents"/>
    <tableColumn id="9" xr3:uid="{00000000-0010-0000-0000-000009000000}" name="PhoneService"/>
    <tableColumn id="10" xr3:uid="{00000000-0010-0000-0000-00000A000000}" name="LongContract"/>
    <tableColumn id="11" xr3:uid="{00000000-0010-0000-0000-00000B000000}" name="PaperlessBilling"/>
    <tableColumn id="12" xr3:uid="{00000000-0010-0000-0000-00000C000000}" name="Churn"/>
    <tableColumn id="15" xr3:uid="{00000000-0010-0000-0000-00000F000000}" name="Not churn" dataDxfId="10">
      <calculatedColumnFormula>1-Table1[[#This Row],[Churn]]</calculatedColumnFormula>
    </tableColumn>
    <tableColumn id="16" xr3:uid="{00000000-0010-0000-0000-000010000000}" name="Target" dataDxfId="9">
      <calculatedColumnFormula>IF(Table1[[#This Row],[Not churn]]&gt;0.14,TRUE,FALSE)</calculatedColumnFormula>
    </tableColumn>
    <tableColumn id="13" xr3:uid="{BD024962-F8A3-4E87-86E1-174C9C42041A}" name="Weighted revenue" dataDxfId="8">
      <calculatedColumnFormula>50*(1-Table1[[#This Row],[Churn]])</calculatedColumnFormula>
    </tableColumn>
    <tableColumn id="14" xr3:uid="{70375D81-7D71-406B-8867-080D3D84C69A}" name="Segment" dataDxfId="7"/>
    <tableColumn id="17" xr3:uid="{8DCCB2E0-580C-4318-9D4D-BC71B991633D}" name="Weighted profit" dataDxfId="6">
      <calculatedColumnFormula>Table1[[#This Row],[Weighted revenue]]-7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C9B0B8-99A9-4044-806D-79B294B4C458}" name="ProfitByChurn" displayName="ProfitByChurn" ref="W23:AC33" totalsRowShown="0">
  <autoFilter ref="W23:AC33" xr:uid="{6CC9B0B8-99A9-4044-806D-79B294B4C458}"/>
  <tableColumns count="7">
    <tableColumn id="1" xr3:uid="{BE6B9FA5-980B-4896-A71A-12D270C814E0}" name="Max. Churn"/>
    <tableColumn id="2" xr3:uid="{38F3047F-6338-4F36-87FC-25146DA5511A}" name="Contacts">
      <calculatedColumnFormula>COUNTIF(Table1[Churn],"&lt;="&amp;W24)</calculatedColumnFormula>
    </tableColumn>
    <tableColumn id="7" xr3:uid="{4600C67C-321A-4CF6-A24F-4715DE9D199C}" name="Percentage" dataDxfId="5" dataCellStyle="Percent">
      <calculatedColumnFormula>ProfitByChurn[[#This Row],[Contacts]]/1835</calculatedColumnFormula>
    </tableColumn>
    <tableColumn id="3" xr3:uid="{386B0A48-66F5-4B44-9246-D4046DEF2B4F}" name="Revenue">
      <calculatedColumnFormula array="1">SUM(IF(Table1[Churn]&lt;=W24,Table1[Not churn]*50))</calculatedColumnFormula>
    </tableColumn>
    <tableColumn id="4" xr3:uid="{1EAEDB81-CCFD-43DF-A013-162F10E3A07F}" name="Cost">
      <calculatedColumnFormula>7*COUNTIF(Table1[Churn],"&lt;=" &amp; W24)</calculatedColumnFormula>
    </tableColumn>
    <tableColumn id="5" xr3:uid="{C87B05F1-364D-4BCA-80F4-860387525C76}" name="Profit">
      <calculatedColumnFormula>Z24-AA24</calculatedColumnFormula>
    </tableColumn>
    <tableColumn id="6" xr3:uid="{FE7424C2-009A-496F-ACCA-CA8049AB08FB}" name="Ad:sales ratio">
      <calculatedColumnFormula>AA24/Z24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8C37D-351E-45E8-8A18-2812B74077A7}" name="StdVar" displayName="StdVar" ref="A1:F8" totalsRowShown="0">
  <autoFilter ref="A1:F8" xr:uid="{F898C37D-351E-45E8-8A18-2812B74077A7}"/>
  <tableColumns count="6">
    <tableColumn id="1" xr3:uid="{AADC1672-BE7A-47C0-BDC2-DE2AFE6B98DD}" name="Standardised Variable" dataDxfId="4"/>
    <tableColumn id="2" xr3:uid="{490F2E1E-84CD-4E98-8DB9-952D547AA360}" name="Estimate"/>
    <tableColumn id="3" xr3:uid="{FD6090C5-022E-4BA7-A662-A9FC91AD77C1}" name="Std. Error"/>
    <tableColumn id="4" xr3:uid="{DEC60659-491E-457A-B49E-07EABECFC015}" name="z value"/>
    <tableColumn id="5" xr3:uid="{5C6E29F9-9E2B-41AC-8B02-C76113AE45FF}" name="Pr(&gt;|z|)" dataDxfId="3"/>
    <tableColumn id="6" xr3:uid="{03AE4505-5942-420D-A66E-5357AE64DDB3}" name="Significanc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D227FD-355B-444E-BBB8-A41E852C599B}" name="Scenarios" displayName="Scenarios" ref="A12:H19" totalsRowShown="0">
  <autoFilter ref="A12:H19" xr:uid="{00D227FD-355B-444E-BBB8-A41E852C599B}"/>
  <tableColumns count="8">
    <tableColumn id="1" xr3:uid="{E7B2068B-EF91-4968-A13E-5CA02E6F9B66}" name="Scenario"/>
    <tableColumn id="2" xr3:uid="{DA2D9A1A-E17D-469A-A7BC-846B05496A96}" name="Max. Churn"/>
    <tableColumn id="4" xr3:uid="{8FD35AC6-9BAA-466D-A108-27057EBB8C5C}" name="Revenue" dataCellStyle="Currency">
      <calculatedColumnFormula array="1">SUM(IF(Table1[Churn]&lt;=B13,Table1[Not churn]*50))</calculatedColumnFormula>
    </tableColumn>
    <tableColumn id="5" xr3:uid="{AEB3283F-1B11-44C2-828F-EB01A24D9DD6}" name="Cost" dataCellStyle="Currency">
      <calculatedColumnFormula>7*COUNTIF(Table1[Churn],"&lt;=" &amp; B13)</calculatedColumnFormula>
    </tableColumn>
    <tableColumn id="6" xr3:uid="{CD93BA59-EE1B-4316-8618-CE7E29CFBA16}" name="Profit" dataCellStyle="Currency">
      <calculatedColumnFormula>C13-D13</calculatedColumnFormula>
    </tableColumn>
    <tableColumn id="7" xr3:uid="{C0D73002-2E90-4484-B4D6-202DD8BC9AD3}" name="A-S ratio" dataDxfId="0" dataCellStyle="Percent">
      <calculatedColumnFormula>D13/C13</calculatedColumnFormula>
    </tableColumn>
    <tableColumn id="3" xr3:uid="{B62167EC-0498-4E8F-9FC9-16ACB3E0C9C3}" name="Contacts" dataDxfId="1" dataCellStyle="Percent">
      <calculatedColumnFormula>COUNTIF(Table1[Churn],"&lt;="&amp;B13)</calculatedColumnFormula>
    </tableColumn>
    <tableColumn id="8" xr3:uid="{3131C7A0-90B1-4D05-AEA9-D2EF6122D636}" name="Percentage " dataDxfId="2" dataCellStyle="Percent">
      <calculatedColumnFormula>G13/1835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EBCE70-67CF-4DDA-AD22-D64437C30542}" name="ChurnProf" displayName="ChurnProf" ref="A24:B36" totalsRowShown="0">
  <autoFilter ref="A24:B36" xr:uid="{15EBCE70-67CF-4DDA-AD22-D64437C30542}"/>
  <tableColumns count="2">
    <tableColumn id="1" xr3:uid="{8D259515-5C67-4257-8508-6BD58BE2F084}" name="Churn"/>
    <tableColumn id="2" xr3:uid="{FE219792-05CD-4B05-ADC2-9E30167BBA68}" name="Weighted Profit">
      <calculatedColumnFormula>50*(1-A25)-7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36"/>
  <sheetViews>
    <sheetView topLeftCell="A1783" workbookViewId="0">
      <selection activeCell="S1786" sqref="S1786"/>
    </sheetView>
  </sheetViews>
  <sheetFormatPr defaultRowHeight="14.5" x14ac:dyDescent="0.35"/>
  <cols>
    <col min="1" max="1" width="9.6328125" customWidth="1"/>
    <col min="2" max="2" width="12.81640625" customWidth="1"/>
    <col min="4" max="4" width="15.453125" customWidth="1"/>
    <col min="5" max="5" width="12.81640625" customWidth="1"/>
    <col min="6" max="6" width="12.36328125" customWidth="1"/>
    <col min="8" max="8" width="12" customWidth="1"/>
    <col min="9" max="10" width="13" customWidth="1"/>
    <col min="11" max="11" width="14.81640625" customWidth="1"/>
    <col min="15" max="16" width="14.81640625" customWidth="1"/>
    <col min="20" max="20" width="18.1796875" customWidth="1"/>
    <col min="22" max="22" width="16.6328125" bestFit="1" customWidth="1"/>
    <col min="23" max="24" width="12.08984375" customWidth="1"/>
    <col min="25" max="25" width="9.36328125" customWidth="1"/>
    <col min="28" max="29" width="13.26953125" customWidth="1"/>
    <col min="32" max="32" width="14.54296875" bestFit="1" customWidth="1"/>
    <col min="41" max="41" width="17.6328125" customWidth="1"/>
    <col min="42" max="42" width="13" customWidth="1"/>
  </cols>
  <sheetData>
    <row r="1" spans="1:37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28</v>
      </c>
      <c r="P1" t="s">
        <v>54</v>
      </c>
      <c r="Q1" t="s">
        <v>57</v>
      </c>
      <c r="V1" t="s">
        <v>14</v>
      </c>
      <c r="W1" t="s">
        <v>27</v>
      </c>
      <c r="X1" t="s">
        <v>22</v>
      </c>
      <c r="Y1" t="s">
        <v>18</v>
      </c>
      <c r="Z1" t="s">
        <v>19</v>
      </c>
      <c r="AA1" t="s">
        <v>20</v>
      </c>
      <c r="AB1" t="s">
        <v>21</v>
      </c>
    </row>
    <row r="2" spans="1:37" x14ac:dyDescent="0.35">
      <c r="A2">
        <v>667</v>
      </c>
      <c r="B2">
        <v>1</v>
      </c>
      <c r="C2">
        <v>3</v>
      </c>
      <c r="D2">
        <v>105</v>
      </c>
      <c r="E2">
        <v>294.45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0.85787026821624901</v>
      </c>
      <c r="M2">
        <f>1-Table1[[#This Row],[Churn]]</f>
        <v>0.14212973178375099</v>
      </c>
      <c r="N2" t="b">
        <f>IF(Table1[[#This Row],[Not churn]]&gt;0.14,TRUE,FALSE)</f>
        <v>1</v>
      </c>
      <c r="O2">
        <f>50*(1-Table1[[#This Row],[Churn]])</f>
        <v>7.1064865891875497</v>
      </c>
      <c r="P2">
        <v>4</v>
      </c>
      <c r="Q2">
        <f>Table1[[#This Row],[Weighted revenue]]-7</f>
        <v>0.10648658918754972</v>
      </c>
      <c r="T2" s="4"/>
      <c r="V2" t="s">
        <v>15</v>
      </c>
      <c r="W2">
        <v>0</v>
      </c>
      <c r="X2">
        <f>COUNTIF(Table1[Churn],"&gt;="&amp;W2)</f>
        <v>1835</v>
      </c>
      <c r="Y2" cm="1">
        <f t="array" ref="Y2">SUM(50*Table1[Churn])</f>
        <v>23686.420430183422</v>
      </c>
      <c r="Z2">
        <f>7*COUNT(Table1[Churn])</f>
        <v>12845</v>
      </c>
      <c r="AA2">
        <f>Y2-Z2</f>
        <v>10841.420430183422</v>
      </c>
      <c r="AB2">
        <f>Z2/Y2</f>
        <v>0.54229384460438423</v>
      </c>
      <c r="AF2" t="s">
        <v>33</v>
      </c>
    </row>
    <row r="3" spans="1:37" x14ac:dyDescent="0.35">
      <c r="A3">
        <v>1269</v>
      </c>
      <c r="B3">
        <v>1</v>
      </c>
      <c r="C3">
        <v>4</v>
      </c>
      <c r="D3">
        <v>99.6</v>
      </c>
      <c r="E3">
        <v>347.65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0.83065060105502198</v>
      </c>
      <c r="M3">
        <f>1-Table1[[#This Row],[Churn]]</f>
        <v>0.16934939894497802</v>
      </c>
      <c r="N3" t="b">
        <f>IF(Table1[[#This Row],[Not churn]]&gt;0.14,TRUE,FALSE)</f>
        <v>1</v>
      </c>
      <c r="O3">
        <f>50*(1-Table1[[#This Row],[Churn]])</f>
        <v>8.467469947248901</v>
      </c>
      <c r="P3">
        <v>4</v>
      </c>
      <c r="Q3">
        <f>Table1[[#This Row],[Weighted revenue]]-7</f>
        <v>1.467469947248901</v>
      </c>
      <c r="T3" s="4"/>
      <c r="V3" t="s">
        <v>16</v>
      </c>
      <c r="Z3" s="3"/>
      <c r="AA3" s="3"/>
      <c r="AG3" t="s">
        <v>34</v>
      </c>
      <c r="AH3" t="s">
        <v>35</v>
      </c>
      <c r="AI3" t="s">
        <v>36</v>
      </c>
      <c r="AJ3" t="s">
        <v>37</v>
      </c>
    </row>
    <row r="4" spans="1:37" x14ac:dyDescent="0.35">
      <c r="A4">
        <v>1702</v>
      </c>
      <c r="B4">
        <v>1</v>
      </c>
      <c r="C4">
        <v>4</v>
      </c>
      <c r="D4">
        <v>95.45</v>
      </c>
      <c r="E4">
        <v>396.1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0.81248436496248999</v>
      </c>
      <c r="M4">
        <f>1-Table1[[#This Row],[Churn]]</f>
        <v>0.18751563503751001</v>
      </c>
      <c r="N4" t="b">
        <f>IF(Table1[[#This Row],[Not churn]]&gt;0.14,TRUE,FALSE)</f>
        <v>1</v>
      </c>
      <c r="O4">
        <f>50*(1-Table1[[#This Row],[Churn]])</f>
        <v>9.3757817518755004</v>
      </c>
      <c r="P4">
        <v>4</v>
      </c>
      <c r="Q4">
        <f>Table1[[#This Row],[Weighted revenue]]-7</f>
        <v>2.3757817518755004</v>
      </c>
      <c r="T4" s="4"/>
      <c r="V4" t="s">
        <v>17</v>
      </c>
      <c r="W4">
        <v>0.5</v>
      </c>
      <c r="X4">
        <f>COUNTIF(Table1[Churn],"&gt;="&amp;W4)</f>
        <v>327</v>
      </c>
      <c r="Y4" cm="1">
        <f t="array" ref="Y4">SUM(IF(Table1[Churn]&gt;=0.5,Table1[Churn]*50))</f>
        <v>10193.179885472089</v>
      </c>
      <c r="Z4">
        <f>7*COUNTIF(Table1[Churn],"&gt;=0.5")</f>
        <v>2289</v>
      </c>
      <c r="AA4">
        <f>Y4-Z4</f>
        <v>7904.1798854720892</v>
      </c>
      <c r="AB4">
        <f>Z4/Y4</f>
        <v>0.22456191548845472</v>
      </c>
      <c r="AF4" t="s">
        <v>38</v>
      </c>
      <c r="AG4">
        <v>-0.72184000000000004</v>
      </c>
      <c r="AH4">
        <v>0.14238000000000001</v>
      </c>
      <c r="AI4">
        <v>-5.07</v>
      </c>
      <c r="AJ4" s="3">
        <v>3.9799999999999999E-7</v>
      </c>
      <c r="AK4" t="s">
        <v>39</v>
      </c>
    </row>
    <row r="5" spans="1:37" x14ac:dyDescent="0.35">
      <c r="A5">
        <v>870</v>
      </c>
      <c r="B5">
        <v>1</v>
      </c>
      <c r="C5">
        <v>4</v>
      </c>
      <c r="D5">
        <v>94.3</v>
      </c>
      <c r="E5">
        <v>424.45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0.807192517707915</v>
      </c>
      <c r="M5">
        <f>1-Table1[[#This Row],[Churn]]</f>
        <v>0.192807482292085</v>
      </c>
      <c r="N5" t="b">
        <f>IF(Table1[[#This Row],[Not churn]]&gt;0.14,TRUE,FALSE)</f>
        <v>1</v>
      </c>
      <c r="O5">
        <f>50*(1-Table1[[#This Row],[Churn]])</f>
        <v>9.6403741146042492</v>
      </c>
      <c r="P5">
        <v>4</v>
      </c>
      <c r="Q5">
        <f>Table1[[#This Row],[Weighted revenue]]-7</f>
        <v>2.6403741146042492</v>
      </c>
      <c r="T5" s="4"/>
      <c r="V5" t="s">
        <v>23</v>
      </c>
      <c r="W5">
        <f>2/3</f>
        <v>0.66666666666666663</v>
      </c>
      <c r="X5">
        <f>COUNTIF(Table1[Churn],"&gt;="&amp;W5)</f>
        <v>97</v>
      </c>
      <c r="Y5" cm="1">
        <f t="array" ref="Y5">SUM(IF(Table1[Churn]&gt;=(2/3),Table1[Churn]*50))</f>
        <v>3480.2080653671242</v>
      </c>
      <c r="Z5">
        <f>7*COUNTIF(Table1[Churn],"&gt;=" &amp; (2/3))</f>
        <v>679</v>
      </c>
      <c r="AA5">
        <f>Y5-Z5</f>
        <v>2801.2080653671242</v>
      </c>
      <c r="AB5">
        <f>Z5/Y5</f>
        <v>0.19510327751865975</v>
      </c>
      <c r="AF5" t="s">
        <v>0</v>
      </c>
      <c r="AG5">
        <v>0.49503000000000003</v>
      </c>
      <c r="AH5">
        <v>0.10459</v>
      </c>
      <c r="AI5">
        <v>4.7329999999999997</v>
      </c>
      <c r="AJ5" s="3">
        <v>2.21E-6</v>
      </c>
      <c r="AK5" t="s">
        <v>39</v>
      </c>
    </row>
    <row r="6" spans="1:37" x14ac:dyDescent="0.35">
      <c r="A6">
        <v>865</v>
      </c>
      <c r="B6">
        <v>1</v>
      </c>
      <c r="C6">
        <v>8</v>
      </c>
      <c r="D6">
        <v>100.15</v>
      </c>
      <c r="E6">
        <v>908.55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0.80569315604820002</v>
      </c>
      <c r="M6">
        <f>1-Table1[[#This Row],[Churn]]</f>
        <v>0.19430684395179998</v>
      </c>
      <c r="N6" t="b">
        <f>IF(Table1[[#This Row],[Not churn]]&gt;0.14,TRUE,FALSE)</f>
        <v>1</v>
      </c>
      <c r="O6">
        <f>50*(1-Table1[[#This Row],[Churn]])</f>
        <v>9.7153421975899992</v>
      </c>
      <c r="P6">
        <v>4</v>
      </c>
      <c r="Q6">
        <f>Table1[[#This Row],[Weighted revenue]]-7</f>
        <v>2.7153421975899992</v>
      </c>
      <c r="T6" s="4"/>
      <c r="V6" t="s">
        <v>24</v>
      </c>
      <c r="W6">
        <f>1/3</f>
        <v>0.33333333333333331</v>
      </c>
      <c r="X6">
        <f>COUNTIF(Table1[Churn],"&gt;="&amp;W6)</f>
        <v>635</v>
      </c>
      <c r="Y6" cm="1">
        <f t="array" ref="Y6">SUM(IF(Table1[Churn]&gt;=(1/3),Table1[Churn]*50))</f>
        <v>16584.521227776921</v>
      </c>
      <c r="Z6">
        <f>7*COUNTIF(Table1[Churn],"&gt;=" &amp; (1/3))</f>
        <v>4445</v>
      </c>
      <c r="AA6">
        <f>Y6-Z6</f>
        <v>12139.521227776921</v>
      </c>
      <c r="AB6">
        <f>Z6/Y6</f>
        <v>0.26802100217130187</v>
      </c>
      <c r="AF6" t="s">
        <v>1</v>
      </c>
      <c r="AG6">
        <v>-3.27338</v>
      </c>
      <c r="AH6">
        <v>0.17448</v>
      </c>
      <c r="AI6">
        <v>-18.760999999999999</v>
      </c>
      <c r="AJ6" t="s">
        <v>40</v>
      </c>
      <c r="AK6" t="s">
        <v>39</v>
      </c>
    </row>
    <row r="7" spans="1:37" x14ac:dyDescent="0.35">
      <c r="A7">
        <v>987</v>
      </c>
      <c r="B7">
        <v>1</v>
      </c>
      <c r="C7">
        <v>9</v>
      </c>
      <c r="D7">
        <v>100.5</v>
      </c>
      <c r="E7">
        <v>918.6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0.80005195844880805</v>
      </c>
      <c r="M7">
        <f>1-Table1[[#This Row],[Churn]]</f>
        <v>0.19994804155119195</v>
      </c>
      <c r="N7" t="b">
        <f>IF(Table1[[#This Row],[Not churn]]&gt;0.14,TRUE,FALSE)</f>
        <v>1</v>
      </c>
      <c r="O7">
        <f>50*(1-Table1[[#This Row],[Churn]])</f>
        <v>9.9974020775595971</v>
      </c>
      <c r="P7">
        <v>4</v>
      </c>
      <c r="Q7">
        <f>Table1[[#This Row],[Weighted revenue]]-7</f>
        <v>2.9974020775595971</v>
      </c>
      <c r="T7" s="4"/>
      <c r="V7" t="s">
        <v>25</v>
      </c>
      <c r="W7">
        <v>0</v>
      </c>
      <c r="X7">
        <f>COUNTIF(Table1[Churn],"&gt;="&amp;W7)</f>
        <v>1835</v>
      </c>
      <c r="Y7" cm="1">
        <f t="array" ref="Y7">SUM(IF(Table1[Churn]&gt;=W7,Table1[Not churn]*50))</f>
        <v>68063.579569816648</v>
      </c>
      <c r="Z7">
        <f>7*COUNTIF(Table1[Churn],"&gt;=" &amp; W7)</f>
        <v>12845</v>
      </c>
      <c r="AA7">
        <f>Y7-Z7</f>
        <v>55218.579569816648</v>
      </c>
      <c r="AB7">
        <f>Z7/Y7</f>
        <v>0.1887206062505743</v>
      </c>
      <c r="AF7" t="s">
        <v>2</v>
      </c>
      <c r="AG7">
        <v>2.9941900000000001</v>
      </c>
      <c r="AH7">
        <v>0.20524999999999999</v>
      </c>
      <c r="AI7">
        <v>14.587999999999999</v>
      </c>
      <c r="AJ7" t="s">
        <v>40</v>
      </c>
      <c r="AK7" t="s">
        <v>39</v>
      </c>
    </row>
    <row r="8" spans="1:37" x14ac:dyDescent="0.35">
      <c r="A8">
        <v>136</v>
      </c>
      <c r="B8">
        <v>1</v>
      </c>
      <c r="C8">
        <v>6</v>
      </c>
      <c r="D8">
        <v>95.75</v>
      </c>
      <c r="E8">
        <v>573.75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0.79947095126512902</v>
      </c>
      <c r="M8">
        <f>1-Table1[[#This Row],[Churn]]</f>
        <v>0.20052904873487098</v>
      </c>
      <c r="N8" t="b">
        <f>IF(Table1[[#This Row],[Not churn]]&gt;0.14,TRUE,FALSE)</f>
        <v>1</v>
      </c>
      <c r="O8">
        <f>50*(1-Table1[[#This Row],[Churn]])</f>
        <v>10.026452436743549</v>
      </c>
      <c r="P8">
        <v>4</v>
      </c>
      <c r="Q8">
        <f>Table1[[#This Row],[Weighted revenue]]-7</f>
        <v>3.0264524367435488</v>
      </c>
      <c r="T8" s="5">
        <f>COUNTIF(Table1[Churn],"&gt;=0.5")</f>
        <v>327</v>
      </c>
      <c r="V8" t="s">
        <v>26</v>
      </c>
      <c r="W8">
        <v>0.67</v>
      </c>
      <c r="X8">
        <f>COUNTIF(Table1[Churn],"&gt;="&amp;W8)</f>
        <v>92</v>
      </c>
      <c r="Y8" cm="1">
        <f t="array" ref="Y8">SUM(IF(Table1[Churn]&gt;=W8,Table1[Not churn]*50))</f>
        <v>1286.9429213604553</v>
      </c>
      <c r="Z8">
        <f>7*COUNTIF(Table1[Churn],"&gt;=" &amp; W8)</f>
        <v>644</v>
      </c>
      <c r="AA8">
        <f>Y8-Z8</f>
        <v>642.94292136045533</v>
      </c>
      <c r="AB8">
        <f>Z8/Y8</f>
        <v>0.50041069367646362</v>
      </c>
      <c r="AF8" t="s">
        <v>6</v>
      </c>
      <c r="AG8">
        <v>-0.18562000000000001</v>
      </c>
      <c r="AH8">
        <v>0.10357</v>
      </c>
      <c r="AI8">
        <v>-1.792</v>
      </c>
      <c r="AJ8">
        <v>7.3099999999999998E-2</v>
      </c>
      <c r="AK8" t="s">
        <v>41</v>
      </c>
    </row>
    <row r="9" spans="1:37" x14ac:dyDescent="0.35">
      <c r="A9">
        <v>1715</v>
      </c>
      <c r="B9">
        <v>1</v>
      </c>
      <c r="C9">
        <v>1</v>
      </c>
      <c r="D9">
        <v>85</v>
      </c>
      <c r="E9">
        <v>85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0.78453257091752404</v>
      </c>
      <c r="M9">
        <f>1-Table1[[#This Row],[Churn]]</f>
        <v>0.21546742908247596</v>
      </c>
      <c r="N9" t="b">
        <f>IF(Table1[[#This Row],[Not churn]]&gt;0.14,TRUE,FALSE)</f>
        <v>1</v>
      </c>
      <c r="O9">
        <f>50*(1-Table1[[#This Row],[Churn]])</f>
        <v>10.773371454123797</v>
      </c>
      <c r="P9">
        <v>4</v>
      </c>
      <c r="Q9">
        <f>Table1[[#This Row],[Weighted revenue]]-7</f>
        <v>3.7733714541237973</v>
      </c>
      <c r="T9" s="12">
        <f>COUNT(Table1[Churn])-T8</f>
        <v>1508</v>
      </c>
      <c r="W9">
        <v>0.1</v>
      </c>
      <c r="X9">
        <f>COUNTIF(Table1[Churn],"&gt;="&amp;W9)</f>
        <v>1249</v>
      </c>
      <c r="Y9" cm="1">
        <f t="array" ref="Y9">SUM(IF(Table1[Churn]&gt;=W9,Table1[Not churn]*50))</f>
        <v>39752.191878366903</v>
      </c>
      <c r="Z9">
        <f>7*COUNTIF(Table1[Churn],"&gt;=" &amp; W9)</f>
        <v>8743</v>
      </c>
      <c r="AA9">
        <f t="shared" ref="AA9:AA18" si="0">Y9-Z9</f>
        <v>31009.191878366903</v>
      </c>
      <c r="AB9">
        <f t="shared" ref="AB9:AB18" si="1">Z9/Y9</f>
        <v>0.21993755782704225</v>
      </c>
      <c r="AF9" t="s">
        <v>7</v>
      </c>
      <c r="AG9">
        <v>-0.89803999999999995</v>
      </c>
      <c r="AH9">
        <v>0.14892</v>
      </c>
      <c r="AI9">
        <v>-6.0309999999999997</v>
      </c>
      <c r="AJ9" s="3">
        <v>1.63E-9</v>
      </c>
      <c r="AK9" t="s">
        <v>39</v>
      </c>
    </row>
    <row r="10" spans="1:37" x14ac:dyDescent="0.35">
      <c r="A10">
        <v>1245</v>
      </c>
      <c r="B10">
        <v>1</v>
      </c>
      <c r="C10">
        <v>14</v>
      </c>
      <c r="D10">
        <v>104.85</v>
      </c>
      <c r="E10">
        <v>1531.4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0.78348402556140095</v>
      </c>
      <c r="M10">
        <f>1-Table1[[#This Row],[Churn]]</f>
        <v>0.21651597443859905</v>
      </c>
      <c r="N10" t="b">
        <f>IF(Table1[[#This Row],[Not churn]]&gt;0.14,TRUE,FALSE)</f>
        <v>1</v>
      </c>
      <c r="O10">
        <f>50*(1-Table1[[#This Row],[Churn]])</f>
        <v>10.825798721929953</v>
      </c>
      <c r="P10">
        <v>4</v>
      </c>
      <c r="Q10">
        <f>Table1[[#This Row],[Weighted revenue]]-7</f>
        <v>3.825798721929953</v>
      </c>
      <c r="T10" s="4">
        <f>T8/(T8+T9)</f>
        <v>0.17820163487738419</v>
      </c>
      <c r="U10" s="1"/>
      <c r="V10" s="1"/>
      <c r="W10">
        <v>0.2</v>
      </c>
      <c r="X10">
        <f>COUNTIF(Table1[Churn],"&gt;="&amp;W10)</f>
        <v>915</v>
      </c>
      <c r="Y10" cm="1">
        <f t="array" ref="Y10">SUM(IF(Table1[Churn]&gt;=W10,Table1[Not churn]*50))</f>
        <v>25505.096739658729</v>
      </c>
      <c r="Z10">
        <f>7*COUNTIF(Table1[Churn],"&gt;=" &amp; W10)</f>
        <v>6405</v>
      </c>
      <c r="AA10">
        <f t="shared" si="0"/>
        <v>19100.096739658729</v>
      </c>
      <c r="AB10">
        <f t="shared" si="1"/>
        <v>0.25112627744087912</v>
      </c>
      <c r="AD10" s="2"/>
      <c r="AF10" t="s">
        <v>8</v>
      </c>
      <c r="AG10">
        <v>-1.3206199999999999</v>
      </c>
      <c r="AH10">
        <v>0.21293000000000001</v>
      </c>
      <c r="AI10">
        <v>-6.202</v>
      </c>
      <c r="AJ10" s="3">
        <v>5.5800000000000004E-10</v>
      </c>
      <c r="AK10" t="s">
        <v>39</v>
      </c>
    </row>
    <row r="11" spans="1:37" x14ac:dyDescent="0.35">
      <c r="A11">
        <v>1065</v>
      </c>
      <c r="B11">
        <v>1</v>
      </c>
      <c r="C11">
        <v>5</v>
      </c>
      <c r="D11">
        <v>89.8</v>
      </c>
      <c r="E11">
        <v>502.6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0.77752420958958401</v>
      </c>
      <c r="M11">
        <f>1-Table1[[#This Row],[Churn]]</f>
        <v>0.22247579041041599</v>
      </c>
      <c r="N11" t="b">
        <f>IF(Table1[[#This Row],[Not churn]]&gt;0.14,TRUE,FALSE)</f>
        <v>1</v>
      </c>
      <c r="O11">
        <f>50*(1-Table1[[#This Row],[Churn]])</f>
        <v>11.123789520520798</v>
      </c>
      <c r="P11">
        <v>4</v>
      </c>
      <c r="Q11">
        <f>Table1[[#This Row],[Weighted revenue]]-7</f>
        <v>4.1237895205207984</v>
      </c>
      <c r="T11" s="12">
        <f>1-T10</f>
        <v>0.82179836512261584</v>
      </c>
      <c r="W11">
        <v>0.3</v>
      </c>
      <c r="X11">
        <f>COUNTIF(Table1[Churn],"&gt;="&amp;W11)</f>
        <v>700</v>
      </c>
      <c r="Y11" cm="1">
        <f t="array" ref="Y11">SUM(IF(Table1[Churn]&gt;=W11,Table1[Not churn]*50))</f>
        <v>17388.052568182113</v>
      </c>
      <c r="Z11">
        <f>7*COUNTIF(Table1[Churn],"&gt;=" &amp; W11)</f>
        <v>4900</v>
      </c>
      <c r="AA11">
        <f t="shared" si="0"/>
        <v>12488.052568182113</v>
      </c>
      <c r="AB11">
        <f t="shared" si="1"/>
        <v>0.28180269071456376</v>
      </c>
      <c r="AF11" t="s">
        <v>9</v>
      </c>
      <c r="AG11">
        <v>0.43147000000000002</v>
      </c>
      <c r="AH11">
        <v>9.2539999999999997E-2</v>
      </c>
      <c r="AI11">
        <v>4.6619999999999999</v>
      </c>
      <c r="AJ11" s="3">
        <v>3.1300000000000001E-6</v>
      </c>
      <c r="AK11" t="s">
        <v>39</v>
      </c>
    </row>
    <row r="12" spans="1:37" x14ac:dyDescent="0.35">
      <c r="A12">
        <v>1441</v>
      </c>
      <c r="B12">
        <v>1</v>
      </c>
      <c r="C12">
        <v>13</v>
      </c>
      <c r="D12">
        <v>100.8</v>
      </c>
      <c r="E12">
        <v>1308.0999999999999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0.77050550812472496</v>
      </c>
      <c r="M12">
        <f>1-Table1[[#This Row],[Churn]]</f>
        <v>0.22949449187527504</v>
      </c>
      <c r="N12" t="b">
        <f>IF(Table1[[#This Row],[Not churn]]&gt;0.14,TRUE,FALSE)</f>
        <v>1</v>
      </c>
      <c r="O12">
        <f>50*(1-Table1[[#This Row],[Churn]])</f>
        <v>11.474724593763753</v>
      </c>
      <c r="P12">
        <v>4</v>
      </c>
      <c r="Q12">
        <f>Table1[[#This Row],[Weighted revenue]]-7</f>
        <v>4.474724593763753</v>
      </c>
      <c r="W12">
        <v>0.4</v>
      </c>
      <c r="X12">
        <f>COUNTIF(Table1[Churn],"&gt;="&amp;W12)</f>
        <v>514</v>
      </c>
      <c r="Y12" cm="1">
        <f t="array" ref="Y12">SUM(IF(Table1[Churn]&gt;=W12,Table1[Not churn]*50))</f>
        <v>11328.371069085366</v>
      </c>
      <c r="Z12">
        <f>7*COUNTIF(Table1[Churn],"&gt;=" &amp; W12)</f>
        <v>3598</v>
      </c>
      <c r="AA12">
        <f t="shared" si="0"/>
        <v>7730.3710690853659</v>
      </c>
      <c r="AB12">
        <f t="shared" si="1"/>
        <v>0.31760965261976509</v>
      </c>
    </row>
    <row r="13" spans="1:37" x14ac:dyDescent="0.35">
      <c r="A13">
        <v>251</v>
      </c>
      <c r="B13">
        <v>1</v>
      </c>
      <c r="C13">
        <v>6</v>
      </c>
      <c r="D13">
        <v>89.35</v>
      </c>
      <c r="E13">
        <v>567.79999999999995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0.76705310778296099</v>
      </c>
      <c r="M13">
        <f>1-Table1[[#This Row],[Churn]]</f>
        <v>0.23294689221703901</v>
      </c>
      <c r="N13" t="b">
        <f>IF(Table1[[#This Row],[Not churn]]&gt;0.14,TRUE,FALSE)</f>
        <v>1</v>
      </c>
      <c r="O13">
        <f>50*(1-Table1[[#This Row],[Churn]])</f>
        <v>11.647344610851951</v>
      </c>
      <c r="P13">
        <v>4</v>
      </c>
      <c r="Q13">
        <f>Table1[[#This Row],[Weighted revenue]]-7</f>
        <v>4.6473446108519507</v>
      </c>
      <c r="W13">
        <v>0.5</v>
      </c>
      <c r="X13">
        <f>COUNTIF(Table1[Churn],"&gt;="&amp;W13)</f>
        <v>327</v>
      </c>
      <c r="Y13" cm="1">
        <f t="array" ref="Y13">SUM(IF(Table1[Churn]&gt;=W13,Table1[Not churn]*50))</f>
        <v>6156.8201145278999</v>
      </c>
      <c r="Z13">
        <f>7*COUNTIF(Table1[Churn],"&gt;=" &amp; W13)</f>
        <v>2289</v>
      </c>
      <c r="AA13">
        <f t="shared" si="0"/>
        <v>3867.8201145278999</v>
      </c>
      <c r="AB13">
        <f t="shared" si="1"/>
        <v>0.37178282902870208</v>
      </c>
    </row>
    <row r="14" spans="1:37" x14ac:dyDescent="0.35">
      <c r="A14">
        <v>1583</v>
      </c>
      <c r="B14">
        <v>1</v>
      </c>
      <c r="C14">
        <v>12</v>
      </c>
      <c r="D14">
        <v>98.1</v>
      </c>
      <c r="E14">
        <v>1060.2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0.76433413398525296</v>
      </c>
      <c r="M14">
        <f>1-Table1[[#This Row],[Churn]]</f>
        <v>0.23566586601474704</v>
      </c>
      <c r="N14" t="b">
        <f>IF(Table1[[#This Row],[Not churn]]&gt;0.14,TRUE,FALSE)</f>
        <v>1</v>
      </c>
      <c r="O14">
        <f>50*(1-Table1[[#This Row],[Churn]])</f>
        <v>11.783293300737352</v>
      </c>
      <c r="P14">
        <v>4</v>
      </c>
      <c r="Q14">
        <f>Table1[[#This Row],[Weighted revenue]]-7</f>
        <v>4.7832933007373519</v>
      </c>
      <c r="W14">
        <v>0.6</v>
      </c>
      <c r="X14">
        <f>COUNTIF(Table1[Churn],"&gt;="&amp;W14)</f>
        <v>183</v>
      </c>
      <c r="Y14" cm="1">
        <f t="array" ref="Y14">SUM(IF(Table1[Churn]&gt;=W14,Table1[Not churn]*50))</f>
        <v>2943.4357183183674</v>
      </c>
      <c r="Z14">
        <f>7*COUNTIF(Table1[Churn],"&gt;=" &amp; W14)</f>
        <v>1281</v>
      </c>
      <c r="AA14">
        <f t="shared" si="0"/>
        <v>1662.4357183183674</v>
      </c>
      <c r="AB14">
        <f t="shared" si="1"/>
        <v>0.43520569925401875</v>
      </c>
    </row>
    <row r="15" spans="1:37" x14ac:dyDescent="0.35">
      <c r="A15">
        <v>1093</v>
      </c>
      <c r="B15">
        <v>1</v>
      </c>
      <c r="C15">
        <v>1</v>
      </c>
      <c r="D15">
        <v>80.3</v>
      </c>
      <c r="E15">
        <v>80.3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0.75984545142979498</v>
      </c>
      <c r="M15">
        <f>1-Table1[[#This Row],[Churn]]</f>
        <v>0.24015454857020502</v>
      </c>
      <c r="N15" t="b">
        <f>IF(Table1[[#This Row],[Not churn]]&gt;0.14,TRUE,FALSE)</f>
        <v>1</v>
      </c>
      <c r="O15">
        <f>50*(1-Table1[[#This Row],[Churn]])</f>
        <v>12.00772742851025</v>
      </c>
      <c r="P15">
        <v>4</v>
      </c>
      <c r="Q15">
        <f>Table1[[#This Row],[Weighted revenue]]-7</f>
        <v>5.0077274285102504</v>
      </c>
      <c r="W15">
        <v>0.7</v>
      </c>
      <c r="X15">
        <f>COUNTIF(Table1[Churn],"&gt;="&amp;W15)</f>
        <v>53</v>
      </c>
      <c r="Y15" cm="1">
        <f t="array" ref="Y15">SUM(IF(Table1[Churn]&gt;=W15,Table1[Not churn]*50))</f>
        <v>675.21327408685477</v>
      </c>
      <c r="Z15">
        <f>7*COUNTIF(Table1[Churn],"&gt;=" &amp; W15)</f>
        <v>371</v>
      </c>
      <c r="AA15">
        <f t="shared" si="0"/>
        <v>304.21327408685477</v>
      </c>
      <c r="AB15">
        <f t="shared" si="1"/>
        <v>0.54945602262001314</v>
      </c>
    </row>
    <row r="16" spans="1:37" x14ac:dyDescent="0.35">
      <c r="A16">
        <v>1224</v>
      </c>
      <c r="B16">
        <v>1</v>
      </c>
      <c r="C16">
        <v>14</v>
      </c>
      <c r="D16">
        <v>100.2</v>
      </c>
      <c r="E16">
        <v>1369.8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0.75898713389771599</v>
      </c>
      <c r="M16">
        <f>1-Table1[[#This Row],[Churn]]</f>
        <v>0.24101286610228401</v>
      </c>
      <c r="N16" t="b">
        <f>IF(Table1[[#This Row],[Not churn]]&gt;0.14,TRUE,FALSE)</f>
        <v>1</v>
      </c>
      <c r="O16">
        <f>50*(1-Table1[[#This Row],[Churn]])</f>
        <v>12.0506433051142</v>
      </c>
      <c r="P16">
        <v>4</v>
      </c>
      <c r="Q16">
        <f>Table1[[#This Row],[Weighted revenue]]-7</f>
        <v>5.0506433051141997</v>
      </c>
      <c r="W16">
        <v>0.8</v>
      </c>
      <c r="X16">
        <f>COUNTIF(Table1[Churn],"&gt;="&amp;W16)</f>
        <v>6</v>
      </c>
      <c r="Y16" cm="1">
        <f t="array" ref="Y16">SUM(IF(Table1[Churn]&gt;=W16,Table1[Not churn]*50))</f>
        <v>54.302856678065801</v>
      </c>
      <c r="Z16">
        <f>7*COUNTIF(Table1[Churn],"&gt;=" &amp; W16)</f>
        <v>42</v>
      </c>
      <c r="AA16">
        <f t="shared" si="0"/>
        <v>12.302856678065801</v>
      </c>
      <c r="AB16">
        <f t="shared" si="1"/>
        <v>0.77343997294648381</v>
      </c>
    </row>
    <row r="17" spans="1:49" x14ac:dyDescent="0.35">
      <c r="A17">
        <v>293</v>
      </c>
      <c r="B17">
        <v>1</v>
      </c>
      <c r="C17">
        <v>13</v>
      </c>
      <c r="D17">
        <v>98</v>
      </c>
      <c r="E17">
        <v>1237.8499999999999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0.75537684102814995</v>
      </c>
      <c r="M17">
        <f>1-Table1[[#This Row],[Churn]]</f>
        <v>0.24462315897185005</v>
      </c>
      <c r="N17" t="b">
        <f>IF(Table1[[#This Row],[Not churn]]&gt;0.14,TRUE,FALSE)</f>
        <v>1</v>
      </c>
      <c r="O17">
        <f>50*(1-Table1[[#This Row],[Churn]])</f>
        <v>12.231157948592502</v>
      </c>
      <c r="P17">
        <v>4</v>
      </c>
      <c r="Q17">
        <f>Table1[[#This Row],[Weighted revenue]]-7</f>
        <v>5.2311579485925019</v>
      </c>
      <c r="W17">
        <v>0.9</v>
      </c>
      <c r="X17">
        <f>COUNTIF(Table1[Churn],"&gt;="&amp;W17)</f>
        <v>0</v>
      </c>
      <c r="Y17" cm="1">
        <f t="array" ref="Y17">SUM(IF(Table1[Churn]&gt;=W17,Table1[Not churn]*50))</f>
        <v>0</v>
      </c>
      <c r="Z17">
        <f>7*COUNTIF(Table1[Churn],"&gt;=" &amp; W17)</f>
        <v>0</v>
      </c>
      <c r="AA17">
        <f t="shared" si="0"/>
        <v>0</v>
      </c>
      <c r="AB17" t="e">
        <f t="shared" si="1"/>
        <v>#DIV/0!</v>
      </c>
    </row>
    <row r="18" spans="1:49" x14ac:dyDescent="0.35">
      <c r="A18">
        <v>1662</v>
      </c>
      <c r="B18">
        <v>0</v>
      </c>
      <c r="C18">
        <v>12</v>
      </c>
      <c r="D18">
        <v>112.95</v>
      </c>
      <c r="E18">
        <v>1384.75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0.75497313143420897</v>
      </c>
      <c r="M18">
        <f>1-Table1[[#This Row],[Churn]]</f>
        <v>0.24502686856579103</v>
      </c>
      <c r="N18" t="b">
        <f>IF(Table1[[#This Row],[Not churn]]&gt;0.14,TRUE,FALSE)</f>
        <v>1</v>
      </c>
      <c r="O18">
        <f>50*(1-Table1[[#This Row],[Churn]])</f>
        <v>12.251343428289552</v>
      </c>
      <c r="P18">
        <v>2</v>
      </c>
      <c r="Q18">
        <f>Table1[[#This Row],[Weighted revenue]]-7</f>
        <v>5.2513434282895517</v>
      </c>
      <c r="W18">
        <v>1</v>
      </c>
      <c r="X18">
        <f>COUNTIF(Table1[Churn],"&gt;="&amp;W18)</f>
        <v>0</v>
      </c>
      <c r="Y18" cm="1">
        <f t="array" ref="Y18">SUM(IF(Table1[Churn]&gt;=W18,Table1[Not churn]*50))</f>
        <v>0</v>
      </c>
      <c r="Z18">
        <f>7*COUNTIF(Table1[Churn],"&gt;=" &amp; W18)</f>
        <v>0</v>
      </c>
      <c r="AA18">
        <f t="shared" si="0"/>
        <v>0</v>
      </c>
      <c r="AB18" t="e">
        <f t="shared" si="1"/>
        <v>#DIV/0!</v>
      </c>
    </row>
    <row r="19" spans="1:49" x14ac:dyDescent="0.35">
      <c r="A19">
        <v>61</v>
      </c>
      <c r="B19">
        <v>0</v>
      </c>
      <c r="C19">
        <v>1</v>
      </c>
      <c r="D19">
        <v>95.6</v>
      </c>
      <c r="E19">
        <v>95.6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0.75287474693384804</v>
      </c>
      <c r="M19">
        <f>1-Table1[[#This Row],[Churn]]</f>
        <v>0.24712525306615196</v>
      </c>
      <c r="N19" t="b">
        <f>IF(Table1[[#This Row],[Not churn]]&gt;0.14,TRUE,FALSE)</f>
        <v>1</v>
      </c>
      <c r="O19">
        <f>50*(1-Table1[[#This Row],[Churn]])</f>
        <v>12.356262653307597</v>
      </c>
      <c r="P19">
        <v>2</v>
      </c>
      <c r="Q19">
        <f>Table1[[#This Row],[Weighted revenue]]-7</f>
        <v>5.3562626533075974</v>
      </c>
    </row>
    <row r="20" spans="1:49" x14ac:dyDescent="0.35">
      <c r="A20">
        <v>1435</v>
      </c>
      <c r="B20">
        <v>0</v>
      </c>
      <c r="C20">
        <v>1</v>
      </c>
      <c r="D20">
        <v>95.45</v>
      </c>
      <c r="E20">
        <v>95.45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0.75203984731764595</v>
      </c>
      <c r="M20">
        <f>1-Table1[[#This Row],[Churn]]</f>
        <v>0.24796015268235405</v>
      </c>
      <c r="N20" t="b">
        <f>IF(Table1[[#This Row],[Not churn]]&gt;0.14,TRUE,FALSE)</f>
        <v>1</v>
      </c>
      <c r="O20">
        <f>50*(1-Table1[[#This Row],[Churn]])</f>
        <v>12.398007634117702</v>
      </c>
      <c r="P20">
        <v>2</v>
      </c>
      <c r="Q20">
        <f>Table1[[#This Row],[Weighted revenue]]-7</f>
        <v>5.3980076341177021</v>
      </c>
    </row>
    <row r="21" spans="1:49" x14ac:dyDescent="0.35">
      <c r="A21">
        <v>1833</v>
      </c>
      <c r="B21">
        <v>0</v>
      </c>
      <c r="C21">
        <v>1</v>
      </c>
      <c r="D21">
        <v>95</v>
      </c>
      <c r="E21">
        <v>95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0.74952382535259499</v>
      </c>
      <c r="M21">
        <f>1-Table1[[#This Row],[Churn]]</f>
        <v>0.25047617464740501</v>
      </c>
      <c r="N21" t="b">
        <f>IF(Table1[[#This Row],[Not churn]]&gt;0.14,TRUE,FALSE)</f>
        <v>1</v>
      </c>
      <c r="O21">
        <f>50*(1-Table1[[#This Row],[Churn]])</f>
        <v>12.52380873237025</v>
      </c>
      <c r="P21">
        <v>2</v>
      </c>
      <c r="Q21">
        <f>Table1[[#This Row],[Weighted revenue]]-7</f>
        <v>5.5238087323702505</v>
      </c>
    </row>
    <row r="22" spans="1:49" x14ac:dyDescent="0.35">
      <c r="A22">
        <v>676</v>
      </c>
      <c r="B22">
        <v>1</v>
      </c>
      <c r="C22">
        <v>13</v>
      </c>
      <c r="D22">
        <v>96.85</v>
      </c>
      <c r="E22">
        <v>1235.55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0.74897130560573599</v>
      </c>
      <c r="M22">
        <f>1-Table1[[#This Row],[Churn]]</f>
        <v>0.25102869439426401</v>
      </c>
      <c r="N22" t="b">
        <f>IF(Table1[[#This Row],[Not churn]]&gt;0.14,TRUE,FALSE)</f>
        <v>1</v>
      </c>
      <c r="O22">
        <f>50*(1-Table1[[#This Row],[Churn]])</f>
        <v>12.5514347197132</v>
      </c>
      <c r="P22">
        <v>4</v>
      </c>
      <c r="Q22">
        <f>Table1[[#This Row],[Weighted revenue]]-7</f>
        <v>5.5514347197131997</v>
      </c>
    </row>
    <row r="23" spans="1:49" x14ac:dyDescent="0.35">
      <c r="A23">
        <v>429</v>
      </c>
      <c r="B23">
        <v>1</v>
      </c>
      <c r="C23">
        <v>2</v>
      </c>
      <c r="D23">
        <v>79.599999999999994</v>
      </c>
      <c r="E23">
        <v>195.05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0.747403323641748</v>
      </c>
      <c r="M23">
        <f>1-Table1[[#This Row],[Churn]]</f>
        <v>0.252596676358252</v>
      </c>
      <c r="N23" t="b">
        <f>IF(Table1[[#This Row],[Not churn]]&gt;0.14,TRUE,FALSE)</f>
        <v>1</v>
      </c>
      <c r="O23">
        <f>50*(1-Table1[[#This Row],[Churn]])</f>
        <v>12.6298338179126</v>
      </c>
      <c r="P23">
        <v>4</v>
      </c>
      <c r="Q23">
        <f>Table1[[#This Row],[Weighted revenue]]-7</f>
        <v>5.6298338179125995</v>
      </c>
      <c r="W23" t="s">
        <v>29</v>
      </c>
      <c r="X23" t="s">
        <v>22</v>
      </c>
      <c r="Y23" t="s">
        <v>63</v>
      </c>
      <c r="Z23" t="s">
        <v>18</v>
      </c>
      <c r="AA23" t="s">
        <v>19</v>
      </c>
      <c r="AB23" t="s">
        <v>20</v>
      </c>
      <c r="AC23" t="s">
        <v>21</v>
      </c>
      <c r="AG23" t="s">
        <v>56</v>
      </c>
      <c r="AH23" t="s">
        <v>22</v>
      </c>
      <c r="AI23" t="s">
        <v>18</v>
      </c>
      <c r="AJ23" t="s">
        <v>19</v>
      </c>
      <c r="AK23" t="s">
        <v>20</v>
      </c>
      <c r="AL23" t="s">
        <v>21</v>
      </c>
      <c r="AP23" t="s">
        <v>14</v>
      </c>
      <c r="AQ23" t="s">
        <v>29</v>
      </c>
      <c r="AR23" t="s">
        <v>22</v>
      </c>
      <c r="AS23" t="s">
        <v>18</v>
      </c>
      <c r="AT23" t="s">
        <v>19</v>
      </c>
      <c r="AU23" t="s">
        <v>20</v>
      </c>
      <c r="AV23" t="s">
        <v>21</v>
      </c>
      <c r="AW23" t="s">
        <v>12</v>
      </c>
    </row>
    <row r="24" spans="1:49" x14ac:dyDescent="0.35">
      <c r="A24">
        <v>1613</v>
      </c>
      <c r="B24">
        <v>0</v>
      </c>
      <c r="C24">
        <v>2</v>
      </c>
      <c r="D24">
        <v>95.85</v>
      </c>
      <c r="E24">
        <v>197.7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0.74561681831315096</v>
      </c>
      <c r="M24">
        <f>1-Table1[[#This Row],[Churn]]</f>
        <v>0.25438318168684904</v>
      </c>
      <c r="N24" t="b">
        <f>IF(Table1[[#This Row],[Not churn]]&gt;0.14,TRUE,FALSE)</f>
        <v>1</v>
      </c>
      <c r="O24">
        <f>50*(1-Table1[[#This Row],[Churn]])</f>
        <v>12.719159084342452</v>
      </c>
      <c r="P24">
        <v>2</v>
      </c>
      <c r="Q24">
        <f>Table1[[#This Row],[Weighted revenue]]-7</f>
        <v>5.7191590843424525</v>
      </c>
      <c r="W24">
        <v>0.1</v>
      </c>
      <c r="X24">
        <f>COUNTIF(Table1[Churn],"&lt;="&amp;W24)</f>
        <v>586</v>
      </c>
      <c r="Y24" s="7">
        <f>ProfitByChurn[[#This Row],[Contacts]]/1835</f>
        <v>0.31934604904632152</v>
      </c>
      <c r="Z24" cm="1">
        <f t="array" ref="Z24">SUM(IF(Table1[Churn]&lt;=W24,Table1[Not churn]*50))</f>
        <v>28311.387691449661</v>
      </c>
      <c r="AA24">
        <f>7*COUNTIF(Table1[Churn],"&lt;=" &amp; W24)</f>
        <v>4102</v>
      </c>
      <c r="AB24">
        <f t="shared" ref="AB24:AB33" si="2">Z24-AA24</f>
        <v>24209.387691449661</v>
      </c>
      <c r="AC24">
        <f t="shared" ref="AC24:AC33" si="3">AA24/Z24</f>
        <v>0.14488869442591285</v>
      </c>
      <c r="AG24">
        <v>1</v>
      </c>
      <c r="AH24">
        <f>COUNTIF(Table1[Churn],"&lt;="&amp;AG24)</f>
        <v>1835</v>
      </c>
      <c r="AI24" cm="1">
        <f t="array" ref="AI24">SUM(IF(Table1[Churn]&lt;=AG24,Table1[Not churn]*50))</f>
        <v>68063.579569816648</v>
      </c>
      <c r="AJ24">
        <f>7*COUNTIF(Table1[Churn],"&lt;=" &amp; AG24)</f>
        <v>12845</v>
      </c>
      <c r="AK24">
        <f t="shared" ref="AK24:AK29" si="4">AI24-AJ24</f>
        <v>55218.579569816648</v>
      </c>
      <c r="AL24">
        <f>AJ24/AI24</f>
        <v>0.1887206062505743</v>
      </c>
      <c r="AP24" t="s">
        <v>26</v>
      </c>
      <c r="AQ24">
        <v>0.15</v>
      </c>
      <c r="AR24">
        <f>COUNTIF(Table1[Churn],"&lt;="&amp;AQ24)</f>
        <v>764</v>
      </c>
      <c r="AS24" cm="1">
        <f t="array" ref="AS24">SUM(IF(Table1[Churn]&lt;=AQ24,Table1[Not churn]*50))</f>
        <v>36090.97414330938</v>
      </c>
      <c r="AT24">
        <f>7*COUNTIF(Table1[Churn],"&lt;=" &amp; AQ24)</f>
        <v>5348</v>
      </c>
      <c r="AU24">
        <f>AS24-AT24</f>
        <v>30742.97414330938</v>
      </c>
      <c r="AV24">
        <f>AT24/AS24</f>
        <v>0.14818109311109917</v>
      </c>
      <c r="AW24">
        <v>0.15</v>
      </c>
    </row>
    <row r="25" spans="1:49" x14ac:dyDescent="0.35">
      <c r="A25">
        <v>1682</v>
      </c>
      <c r="B25">
        <v>0</v>
      </c>
      <c r="C25">
        <v>2</v>
      </c>
      <c r="D25">
        <v>95.15</v>
      </c>
      <c r="E25">
        <v>196.9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0.74162900728516501</v>
      </c>
      <c r="M25">
        <f>1-Table1[[#This Row],[Churn]]</f>
        <v>0.25837099271483499</v>
      </c>
      <c r="N25" t="b">
        <f>IF(Table1[[#This Row],[Not churn]]&gt;0.14,TRUE,FALSE)</f>
        <v>1</v>
      </c>
      <c r="O25">
        <f>50*(1-Table1[[#This Row],[Churn]])</f>
        <v>12.91854963574175</v>
      </c>
      <c r="P25">
        <v>2</v>
      </c>
      <c r="Q25">
        <f>Table1[[#This Row],[Weighted revenue]]-7</f>
        <v>5.9185496357417495</v>
      </c>
      <c r="V25" s="1"/>
      <c r="W25">
        <v>0.2</v>
      </c>
      <c r="X25">
        <f>COUNTIF(Table1[Churn],"&lt;="&amp;W25)</f>
        <v>920</v>
      </c>
      <c r="Y25" s="7">
        <f>ProfitByChurn[[#This Row],[Contacts]]/1835</f>
        <v>0.50136239782016345</v>
      </c>
      <c r="Z25" cm="1">
        <f t="array" ref="Z25">SUM(IF(Table1[Churn]&lt;=W25,Table1[Not churn]*50))</f>
        <v>42558.482830157845</v>
      </c>
      <c r="AA25">
        <f>7*COUNTIF(Table1[Churn],"&lt;=" &amp; W25)</f>
        <v>6440</v>
      </c>
      <c r="AB25">
        <f t="shared" si="2"/>
        <v>36118.482830157845</v>
      </c>
      <c r="AC25">
        <f t="shared" si="3"/>
        <v>0.15132118373910827</v>
      </c>
      <c r="AH25">
        <f>COUNTIF(Table1[Churn],"&lt;="&amp;AG25)</f>
        <v>0</v>
      </c>
      <c r="AI25" cm="1">
        <f t="array" ref="AI25">SUM(IF(Table1[Churn]&lt;=AG25,Table1[Churn]*50))</f>
        <v>0</v>
      </c>
      <c r="AJ25">
        <f>7*COUNTIF(Table1[Churn],"&lt;=" &amp; AG25)</f>
        <v>0</v>
      </c>
      <c r="AK25">
        <f t="shared" si="4"/>
        <v>0</v>
      </c>
      <c r="AQ25">
        <v>0</v>
      </c>
      <c r="AR25">
        <f>COUNTIF(Table1[Churn],"&lt;="&amp;AQ25)</f>
        <v>0</v>
      </c>
      <c r="AS25" cm="1">
        <f t="array" ref="AS25">SUM(IF(Table1[Churn]&lt;=AQ25,Table1[Not churn]*50))</f>
        <v>0</v>
      </c>
      <c r="AT25">
        <f>7*COUNTIF(Table1[Churn],"&lt;=" &amp; AQ25)</f>
        <v>0</v>
      </c>
      <c r="AU25">
        <f t="shared" ref="AU25:AU29" si="5">AS25-AT25</f>
        <v>0</v>
      </c>
      <c r="AV25" t="e">
        <f t="shared" ref="AV25:AV29" si="6">AT25/AS25</f>
        <v>#DIV/0!</v>
      </c>
      <c r="AW25">
        <v>0.16</v>
      </c>
    </row>
    <row r="26" spans="1:49" x14ac:dyDescent="0.35">
      <c r="A26">
        <v>531</v>
      </c>
      <c r="B26">
        <v>1</v>
      </c>
      <c r="C26">
        <v>5</v>
      </c>
      <c r="D26">
        <v>83.15</v>
      </c>
      <c r="E26">
        <v>446.05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0.74127010392945303</v>
      </c>
      <c r="M26">
        <f>1-Table1[[#This Row],[Churn]]</f>
        <v>0.25872989607054697</v>
      </c>
      <c r="N26" t="b">
        <f>IF(Table1[[#This Row],[Not churn]]&gt;0.14,TRUE,FALSE)</f>
        <v>1</v>
      </c>
      <c r="O26">
        <f>50*(1-Table1[[#This Row],[Churn]])</f>
        <v>12.936494803527349</v>
      </c>
      <c r="P26">
        <v>4</v>
      </c>
      <c r="Q26">
        <f>Table1[[#This Row],[Weighted revenue]]-7</f>
        <v>5.9364948035273493</v>
      </c>
      <c r="W26">
        <v>0.3</v>
      </c>
      <c r="X26">
        <f>COUNTIF(Table1[Churn],"&lt;="&amp;W26)</f>
        <v>1135</v>
      </c>
      <c r="Y26" s="7">
        <f>ProfitByChurn[[#This Row],[Contacts]]/1835</f>
        <v>0.61852861035422346</v>
      </c>
      <c r="Z26" cm="1">
        <f t="array" ref="Z26">SUM(IF(Table1[Churn]&lt;=W26,Table1[Not churn]*50))</f>
        <v>50675.527001634458</v>
      </c>
      <c r="AA26">
        <f>7*COUNTIF(Table1[Churn],"&lt;=" &amp; W26)</f>
        <v>7945</v>
      </c>
      <c r="AB26">
        <f t="shared" si="2"/>
        <v>42730.527001634458</v>
      </c>
      <c r="AC26">
        <f t="shared" si="3"/>
        <v>0.15678179330515393</v>
      </c>
      <c r="AG26">
        <v>0.5</v>
      </c>
      <c r="AH26">
        <f>COUNTIF(Table1[Churn],"&lt;="&amp;AG26)</f>
        <v>1508</v>
      </c>
      <c r="AI26" cm="1">
        <f t="array" ref="AI26">SUM(IF(Table1[Churn]&lt;=AG26,Table1[Not churn]*50))</f>
        <v>61906.759455288746</v>
      </c>
      <c r="AJ26">
        <f>7*COUNTIF(Table1[Churn],"&lt;=" &amp; AG26)</f>
        <v>10556</v>
      </c>
      <c r="AK26">
        <f t="shared" si="4"/>
        <v>51350.759455288746</v>
      </c>
      <c r="AL26">
        <f>AJ26/AI26</f>
        <v>0.17051449781705852</v>
      </c>
      <c r="AQ26">
        <v>0</v>
      </c>
      <c r="AR26">
        <f>COUNTIF(Table1[Churn],"&lt;="&amp;AQ26)</f>
        <v>0</v>
      </c>
      <c r="AS26" cm="1">
        <f t="array" ref="AS26">SUM(IF(Table1[Churn]&lt;=AQ26,Table1[Not churn]*50))</f>
        <v>0</v>
      </c>
      <c r="AT26">
        <f>7*COUNTIF(Table1[Churn],"&lt;=" &amp; AQ26)</f>
        <v>0</v>
      </c>
      <c r="AU26">
        <f t="shared" si="5"/>
        <v>0</v>
      </c>
      <c r="AV26" t="e">
        <f t="shared" si="6"/>
        <v>#DIV/0!</v>
      </c>
      <c r="AW26">
        <v>0.17</v>
      </c>
    </row>
    <row r="27" spans="1:49" x14ac:dyDescent="0.35">
      <c r="A27">
        <v>196</v>
      </c>
      <c r="B27">
        <v>1</v>
      </c>
      <c r="C27">
        <v>13</v>
      </c>
      <c r="D27">
        <v>95.05</v>
      </c>
      <c r="E27">
        <v>1290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0.73872372177860601</v>
      </c>
      <c r="M27">
        <f>1-Table1[[#This Row],[Churn]]</f>
        <v>0.26127627822139399</v>
      </c>
      <c r="N27" t="b">
        <f>IF(Table1[[#This Row],[Not churn]]&gt;0.14,TRUE,FALSE)</f>
        <v>1</v>
      </c>
      <c r="O27">
        <f>50*(1-Table1[[#This Row],[Churn]])</f>
        <v>13.063813911069699</v>
      </c>
      <c r="P27">
        <v>4</v>
      </c>
      <c r="Q27">
        <f>Table1[[#This Row],[Weighted revenue]]-7</f>
        <v>6.0638139110696994</v>
      </c>
      <c r="W27">
        <v>0.4</v>
      </c>
      <c r="X27">
        <f>COUNTIF(Table1[Churn],"&lt;="&amp;W27)</f>
        <v>1321</v>
      </c>
      <c r="Y27" s="7">
        <f>ProfitByChurn[[#This Row],[Contacts]]/1835</f>
        <v>0.71989100817438689</v>
      </c>
      <c r="Z27" cm="1">
        <f t="array" ref="Z27">SUM(IF(Table1[Churn]&lt;=W27,Table1[Not churn]*50))</f>
        <v>56735.208500731256</v>
      </c>
      <c r="AA27">
        <f>7*COUNTIF(Table1[Churn],"&lt;=" &amp; W27)</f>
        <v>9247</v>
      </c>
      <c r="AB27">
        <f t="shared" si="2"/>
        <v>47488.208500731256</v>
      </c>
      <c r="AC27">
        <f t="shared" si="3"/>
        <v>0.16298521225811333</v>
      </c>
      <c r="AG27">
        <f>2/3</f>
        <v>0.66666666666666663</v>
      </c>
      <c r="AH27">
        <f>COUNTIF(Table1[Churn],"&lt;="&amp;AG27)</f>
        <v>1738</v>
      </c>
      <c r="AI27" cm="1">
        <f t="array" ref="AI27">SUM(IF(Table1[Churn]&lt;=AG27,Table1[Not churn]*50))</f>
        <v>66693.787635183791</v>
      </c>
      <c r="AJ27">
        <f>7*COUNTIF(Table1[Churn],"&lt;=" &amp; AG27)</f>
        <v>12166</v>
      </c>
      <c r="AK27">
        <f t="shared" si="4"/>
        <v>54527.787635183791</v>
      </c>
      <c r="AL27">
        <f>AJ27/AI27</f>
        <v>0.1824157906062891</v>
      </c>
      <c r="AQ27">
        <v>0</v>
      </c>
      <c r="AR27">
        <f>COUNTIF(Table1[Churn],"&lt;="&amp;AQ27)</f>
        <v>0</v>
      </c>
      <c r="AS27" cm="1">
        <f t="array" ref="AS27">SUM(IF(Table1[Churn]&lt;=AQ27,Table1[Not churn]*50))</f>
        <v>0</v>
      </c>
      <c r="AT27">
        <f>7*COUNTIF(Table1[Churn],"&lt;=" &amp; AQ27)</f>
        <v>0</v>
      </c>
      <c r="AU27">
        <f t="shared" si="5"/>
        <v>0</v>
      </c>
      <c r="AV27" t="e">
        <f t="shared" si="6"/>
        <v>#DIV/0!</v>
      </c>
      <c r="AW27">
        <v>0.17499999999999999</v>
      </c>
    </row>
    <row r="28" spans="1:49" x14ac:dyDescent="0.35">
      <c r="A28">
        <v>105</v>
      </c>
      <c r="B28">
        <v>1</v>
      </c>
      <c r="C28">
        <v>3</v>
      </c>
      <c r="D28">
        <v>79.400000000000006</v>
      </c>
      <c r="E28">
        <v>205.05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0.737444915844647</v>
      </c>
      <c r="M28">
        <f>1-Table1[[#This Row],[Churn]]</f>
        <v>0.262555084155353</v>
      </c>
      <c r="N28" t="b">
        <f>IF(Table1[[#This Row],[Not churn]]&gt;0.14,TRUE,FALSE)</f>
        <v>1</v>
      </c>
      <c r="O28">
        <f>50*(1-Table1[[#This Row],[Churn]])</f>
        <v>13.12775420776765</v>
      </c>
      <c r="P28">
        <v>4</v>
      </c>
      <c r="Q28">
        <f>Table1[[#This Row],[Weighted revenue]]-7</f>
        <v>6.1277542077676497</v>
      </c>
      <c r="W28">
        <v>0.5</v>
      </c>
      <c r="X28">
        <f>COUNTIF(Table1[Churn],"&lt;="&amp;W28)</f>
        <v>1508</v>
      </c>
      <c r="Y28" s="7">
        <f>ProfitByChurn[[#This Row],[Contacts]]/1835</f>
        <v>0.82179836512261584</v>
      </c>
      <c r="Z28" cm="1">
        <f t="array" ref="Z28">SUM(IF(Table1[Churn]&lt;=W28,Table1[Not churn]*50))</f>
        <v>61906.759455288746</v>
      </c>
      <c r="AA28">
        <f>7*COUNTIF(Table1[Churn],"&lt;=" &amp; W28)</f>
        <v>10556</v>
      </c>
      <c r="AB28">
        <f t="shared" si="2"/>
        <v>51350.759455288746</v>
      </c>
      <c r="AC28">
        <f t="shared" si="3"/>
        <v>0.17051449781705852</v>
      </c>
      <c r="AG28">
        <f>1/3</f>
        <v>0.33333333333333331</v>
      </c>
      <c r="AH28">
        <f>COUNTIF(Table1[Churn],"&lt;="&amp;AG28)</f>
        <v>1200</v>
      </c>
      <c r="AI28" cm="1">
        <f t="array" ref="AI28">SUM(IF(Table1[Churn]&lt;=AG28,Table1[Not churn]*50))</f>
        <v>52898.10079759355</v>
      </c>
      <c r="AJ28">
        <f>7*COUNTIF(Table1[Churn],"&lt;=" &amp; AG28)</f>
        <v>8400</v>
      </c>
      <c r="AK28">
        <f t="shared" si="4"/>
        <v>44498.10079759355</v>
      </c>
      <c r="AL28">
        <f>AJ28/AI28</f>
        <v>0.15879587118148739</v>
      </c>
      <c r="AQ28">
        <v>0</v>
      </c>
      <c r="AR28">
        <f>COUNTIF(Table1[Churn],"&lt;="&amp;AQ28)</f>
        <v>0</v>
      </c>
      <c r="AS28" cm="1">
        <f t="array" ref="AS28">SUM(IF(Table1[Churn]&lt;=AQ28,Table1[Not churn]*50))</f>
        <v>0</v>
      </c>
      <c r="AT28">
        <f>7*COUNTIF(Table1[Churn],"&lt;=" &amp; AQ28)</f>
        <v>0</v>
      </c>
      <c r="AU28">
        <f t="shared" si="5"/>
        <v>0</v>
      </c>
      <c r="AV28" t="e">
        <f t="shared" si="6"/>
        <v>#DIV/0!</v>
      </c>
      <c r="AW28">
        <v>0.18</v>
      </c>
    </row>
    <row r="29" spans="1:49" x14ac:dyDescent="0.35">
      <c r="A29">
        <v>394</v>
      </c>
      <c r="B29">
        <v>0</v>
      </c>
      <c r="C29">
        <v>2</v>
      </c>
      <c r="D29">
        <v>94.2</v>
      </c>
      <c r="E29">
        <v>167.5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0.73615222740089203</v>
      </c>
      <c r="M29">
        <f>1-Table1[[#This Row],[Churn]]</f>
        <v>0.26384777259910797</v>
      </c>
      <c r="N29" t="b">
        <f>IF(Table1[[#This Row],[Not churn]]&gt;0.14,TRUE,FALSE)</f>
        <v>1</v>
      </c>
      <c r="O29">
        <f>50*(1-Table1[[#This Row],[Churn]])</f>
        <v>13.192388629955399</v>
      </c>
      <c r="P29">
        <v>2</v>
      </c>
      <c r="Q29">
        <f>Table1[[#This Row],[Weighted revenue]]-7</f>
        <v>6.1923886299553992</v>
      </c>
      <c r="W29">
        <v>0.6</v>
      </c>
      <c r="X29">
        <f>COUNTIF(Table1[Churn],"&lt;="&amp;W29)</f>
        <v>1652</v>
      </c>
      <c r="Y29" s="7">
        <f>ProfitByChurn[[#This Row],[Contacts]]/1835</f>
        <v>0.90027247956403267</v>
      </c>
      <c r="Z29" cm="1">
        <f t="array" ref="Z29">SUM(IF(Table1[Churn]&lt;=W29,Table1[Not churn]*50))</f>
        <v>65120.143851498273</v>
      </c>
      <c r="AA29">
        <f>7*COUNTIF(Table1[Churn],"&lt;=" &amp; W29)</f>
        <v>11564</v>
      </c>
      <c r="AB29">
        <f t="shared" si="2"/>
        <v>53556.143851498273</v>
      </c>
      <c r="AC29">
        <f t="shared" si="3"/>
        <v>0.17757946030295721</v>
      </c>
      <c r="AG29">
        <v>4.1328121880687833E+29</v>
      </c>
      <c r="AH29">
        <f>COUNTIF(Table1[Churn],"&lt;="&amp;AG29)</f>
        <v>1835</v>
      </c>
      <c r="AI29" cm="1">
        <f t="array" ref="AI29">SUM(IF(Table1[Churn]&lt;=AG29,Table1[Not churn]*50))</f>
        <v>68063.579569816648</v>
      </c>
      <c r="AJ29">
        <f>7*COUNTIF(Table1[Churn],"&lt;=" &amp; AG29)</f>
        <v>12845</v>
      </c>
      <c r="AK29">
        <f t="shared" si="4"/>
        <v>55218.579569816648</v>
      </c>
      <c r="AL29">
        <f>AJ29/AI29</f>
        <v>0.1887206062505743</v>
      </c>
      <c r="AQ29">
        <v>0</v>
      </c>
      <c r="AR29">
        <f>COUNTIF(Table1[Churn],"&lt;="&amp;AQ29)</f>
        <v>0</v>
      </c>
      <c r="AS29" cm="1">
        <f t="array" ref="AS29">SUM(IF(Table1[Churn]&lt;=AQ29,Table1[Not churn]*50))</f>
        <v>0</v>
      </c>
      <c r="AT29">
        <f>7*COUNTIF(Table1[Churn],"&lt;=" &amp; AQ29)</f>
        <v>0</v>
      </c>
      <c r="AU29">
        <f t="shared" si="5"/>
        <v>0</v>
      </c>
      <c r="AV29" t="e">
        <f t="shared" si="6"/>
        <v>#DIV/0!</v>
      </c>
      <c r="AW29">
        <v>0.19</v>
      </c>
    </row>
    <row r="30" spans="1:49" x14ac:dyDescent="0.35">
      <c r="A30">
        <v>741</v>
      </c>
      <c r="B30">
        <v>1</v>
      </c>
      <c r="C30">
        <v>17</v>
      </c>
      <c r="D30">
        <v>100.45</v>
      </c>
      <c r="E30">
        <v>1622.45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0.73424990025716896</v>
      </c>
      <c r="M30">
        <f>1-Table1[[#This Row],[Churn]]</f>
        <v>0.26575009974283104</v>
      </c>
      <c r="N30" t="b">
        <f>IF(Table1[[#This Row],[Not churn]]&gt;0.14,TRUE,FALSE)</f>
        <v>1</v>
      </c>
      <c r="O30">
        <f>50*(1-Table1[[#This Row],[Churn]])</f>
        <v>13.287504987141553</v>
      </c>
      <c r="P30">
        <v>4</v>
      </c>
      <c r="Q30">
        <f>Table1[[#This Row],[Weighted revenue]]-7</f>
        <v>6.2875049871415527</v>
      </c>
      <c r="W30">
        <v>0.7</v>
      </c>
      <c r="X30">
        <f>COUNTIF(Table1[Churn],"&lt;="&amp;W30)</f>
        <v>1782</v>
      </c>
      <c r="Y30" s="7">
        <f>ProfitByChurn[[#This Row],[Contacts]]/1835</f>
        <v>0.97111716621253408</v>
      </c>
      <c r="Z30" cm="1">
        <f t="array" ref="Z30">SUM(IF(Table1[Churn]&lt;=W30,Table1[Not churn]*50))</f>
        <v>67388.366295729778</v>
      </c>
      <c r="AA30">
        <f>7*COUNTIF(Table1[Churn],"&lt;=" &amp; W30)</f>
        <v>12474</v>
      </c>
      <c r="AB30">
        <f t="shared" si="2"/>
        <v>54914.366295729778</v>
      </c>
      <c r="AC30">
        <f t="shared" si="3"/>
        <v>0.18510613457015124</v>
      </c>
      <c r="AG30">
        <v>0.67</v>
      </c>
      <c r="AH30">
        <f>COUNTIF(Table1[Churn],"&lt;="&amp;AG30)</f>
        <v>1743</v>
      </c>
      <c r="AI30" cm="1">
        <f t="array" ref="AI30">SUM(IF(Table1[Churn]&lt;=AG30,Table1[Not churn]*50))</f>
        <v>66776.636648456202</v>
      </c>
      <c r="AJ30">
        <f>7*COUNTIF(Table1[Churn],"&lt;=" &amp; AG30)</f>
        <v>12201</v>
      </c>
      <c r="AK30">
        <f>AI30-AJ30</f>
        <v>54575.636648456202</v>
      </c>
      <c r="AL30">
        <f>AJ30/AI30</f>
        <v>0.18271360482307358</v>
      </c>
    </row>
    <row r="31" spans="1:49" x14ac:dyDescent="0.35">
      <c r="A31">
        <v>1013</v>
      </c>
      <c r="B31">
        <v>1</v>
      </c>
      <c r="C31">
        <v>1</v>
      </c>
      <c r="D31">
        <v>75.75</v>
      </c>
      <c r="E31">
        <v>75.75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0.73416710446994404</v>
      </c>
      <c r="M31">
        <f>1-Table1[[#This Row],[Churn]]</f>
        <v>0.26583289553005596</v>
      </c>
      <c r="N31" t="b">
        <f>IF(Table1[[#This Row],[Not churn]]&gt;0.14,TRUE,FALSE)</f>
        <v>1</v>
      </c>
      <c r="O31">
        <f>50*(1-Table1[[#This Row],[Churn]])</f>
        <v>13.291644776502798</v>
      </c>
      <c r="P31">
        <v>4</v>
      </c>
      <c r="Q31">
        <f>Table1[[#This Row],[Weighted revenue]]-7</f>
        <v>6.2916447765027979</v>
      </c>
      <c r="W31">
        <v>0.8</v>
      </c>
      <c r="X31">
        <f>COUNTIF(Table1[Churn],"&lt;="&amp;W31)</f>
        <v>1829</v>
      </c>
      <c r="Y31" s="7">
        <f>ProfitByChurn[[#This Row],[Contacts]]/1835</f>
        <v>0.99673024523160758</v>
      </c>
      <c r="Z31" cm="1">
        <f t="array" ref="Z31">SUM(IF(Table1[Churn]&lt;=W31,Table1[Not churn]*50))</f>
        <v>68009.276713138577</v>
      </c>
      <c r="AA31">
        <f>7*COUNTIF(Table1[Churn],"&lt;=" &amp; W31)</f>
        <v>12803</v>
      </c>
      <c r="AB31">
        <f t="shared" si="2"/>
        <v>55206.276713138577</v>
      </c>
      <c r="AC31">
        <f t="shared" si="3"/>
        <v>0.18825372976693655</v>
      </c>
      <c r="AG31">
        <v>0.1</v>
      </c>
      <c r="AH31">
        <f>COUNTIF(Table1[Churn],"&lt;="&amp;AG31)</f>
        <v>586</v>
      </c>
      <c r="AI31" cm="1">
        <f t="array" ref="AI31">SUM(IF(Table1[Churn]&lt;=AG31,Table1[Not churn]*50))</f>
        <v>28311.387691449661</v>
      </c>
      <c r="AJ31">
        <f>7*COUNTIF(Table1[Churn],"&lt;=" &amp; AG31)</f>
        <v>4102</v>
      </c>
      <c r="AK31">
        <f t="shared" ref="AJ31:AK40" si="7">AI31-AJ31</f>
        <v>24209.387691449661</v>
      </c>
      <c r="AL31">
        <f t="shared" ref="AK31:AL40" si="8">AJ31/AI31</f>
        <v>0.14488869442591285</v>
      </c>
    </row>
    <row r="32" spans="1:49" x14ac:dyDescent="0.35">
      <c r="A32">
        <v>487</v>
      </c>
      <c r="B32">
        <v>0</v>
      </c>
      <c r="C32">
        <v>3</v>
      </c>
      <c r="D32">
        <v>95.2</v>
      </c>
      <c r="E32">
        <v>292.85000000000002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0.73298936957020999</v>
      </c>
      <c r="M32">
        <f>1-Table1[[#This Row],[Churn]]</f>
        <v>0.26701063042979001</v>
      </c>
      <c r="N32" t="b">
        <f>IF(Table1[[#This Row],[Not churn]]&gt;0.14,TRUE,FALSE)</f>
        <v>1</v>
      </c>
      <c r="O32">
        <f>50*(1-Table1[[#This Row],[Churn]])</f>
        <v>13.350531521489501</v>
      </c>
      <c r="P32">
        <v>2</v>
      </c>
      <c r="Q32">
        <f>Table1[[#This Row],[Weighted revenue]]-7</f>
        <v>6.3505315214895006</v>
      </c>
      <c r="W32">
        <v>0.9</v>
      </c>
      <c r="X32">
        <f>COUNTIF(Table1[Churn],"&lt;="&amp;W32)</f>
        <v>1835</v>
      </c>
      <c r="Y32" s="7">
        <f>ProfitByChurn[[#This Row],[Contacts]]/1835</f>
        <v>1</v>
      </c>
      <c r="Z32" cm="1">
        <f t="array" ref="Z32">SUM(IF(Table1[Churn]&lt;=W32,Table1[Not churn]*50))</f>
        <v>68063.579569816648</v>
      </c>
      <c r="AA32">
        <f>7*COUNTIF(Table1[Churn],"&lt;=" &amp; W32)</f>
        <v>12845</v>
      </c>
      <c r="AB32">
        <f t="shared" si="2"/>
        <v>55218.579569816648</v>
      </c>
      <c r="AC32">
        <f t="shared" si="3"/>
        <v>0.1887206062505743</v>
      </c>
      <c r="AG32">
        <v>0.2</v>
      </c>
      <c r="AH32">
        <f>X25-X24</f>
        <v>334</v>
      </c>
      <c r="AI32">
        <f>Z25-Z24</f>
        <v>14247.095138708184</v>
      </c>
      <c r="AJ32">
        <f>AA25-AA24</f>
        <v>2338</v>
      </c>
      <c r="AK32">
        <f t="shared" si="7"/>
        <v>11909.095138708184</v>
      </c>
      <c r="AL32">
        <f t="shared" si="8"/>
        <v>0.16410362794924044</v>
      </c>
    </row>
    <row r="33" spans="1:38" x14ac:dyDescent="0.35">
      <c r="A33">
        <v>606</v>
      </c>
      <c r="B33">
        <v>1</v>
      </c>
      <c r="C33">
        <v>15</v>
      </c>
      <c r="D33">
        <v>96.5</v>
      </c>
      <c r="E33">
        <v>1392.25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0.72918009110006299</v>
      </c>
      <c r="M33">
        <f>1-Table1[[#This Row],[Churn]]</f>
        <v>0.27081990889993701</v>
      </c>
      <c r="N33" t="b">
        <f>IF(Table1[[#This Row],[Not churn]]&gt;0.14,TRUE,FALSE)</f>
        <v>1</v>
      </c>
      <c r="O33">
        <f>50*(1-Table1[[#This Row],[Churn]])</f>
        <v>13.540995444996851</v>
      </c>
      <c r="P33">
        <v>4</v>
      </c>
      <c r="Q33">
        <f>Table1[[#This Row],[Weighted revenue]]-7</f>
        <v>6.5409954449968506</v>
      </c>
      <c r="W33">
        <v>1</v>
      </c>
      <c r="X33">
        <f>COUNTIF(Table1[Churn],"&lt;="&amp;W33)</f>
        <v>1835</v>
      </c>
      <c r="Y33" s="7">
        <f>ProfitByChurn[[#This Row],[Contacts]]/1835</f>
        <v>1</v>
      </c>
      <c r="Z33" cm="1">
        <f t="array" ref="Z33">SUM(IF(Table1[Churn]&lt;=W33,Table1[Not churn]*50))</f>
        <v>68063.579569816648</v>
      </c>
      <c r="AA33">
        <f>7*COUNTIF(Table1[Churn],"&lt;=" &amp; W33)</f>
        <v>12845</v>
      </c>
      <c r="AB33">
        <f t="shared" si="2"/>
        <v>55218.579569816648</v>
      </c>
      <c r="AC33">
        <f t="shared" si="3"/>
        <v>0.1887206062505743</v>
      </c>
      <c r="AG33">
        <v>0.3</v>
      </c>
      <c r="AH33">
        <f>X26-X25</f>
        <v>215</v>
      </c>
      <c r="AI33">
        <f>Z26-Z25</f>
        <v>8117.044171476613</v>
      </c>
      <c r="AJ33">
        <f>AA26-AA25</f>
        <v>1505</v>
      </c>
      <c r="AK33">
        <f t="shared" si="7"/>
        <v>6612.044171476613</v>
      </c>
      <c r="AL33">
        <f t="shared" si="8"/>
        <v>0.18541232106246106</v>
      </c>
    </row>
    <row r="34" spans="1:38" x14ac:dyDescent="0.35">
      <c r="A34">
        <v>418</v>
      </c>
      <c r="B34">
        <v>1</v>
      </c>
      <c r="C34">
        <v>1</v>
      </c>
      <c r="D34">
        <v>74.7</v>
      </c>
      <c r="E34">
        <v>74.7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0.72799872546437905</v>
      </c>
      <c r="M34">
        <f>1-Table1[[#This Row],[Churn]]</f>
        <v>0.27200127453562095</v>
      </c>
      <c r="N34" t="b">
        <f>IF(Table1[[#This Row],[Not churn]]&gt;0.14,TRUE,FALSE)</f>
        <v>1</v>
      </c>
      <c r="O34">
        <f>50*(1-Table1[[#This Row],[Churn]])</f>
        <v>13.600063726781048</v>
      </c>
      <c r="P34">
        <v>4</v>
      </c>
      <c r="Q34">
        <f>Table1[[#This Row],[Weighted revenue]]-7</f>
        <v>6.6000637267810482</v>
      </c>
      <c r="AF34">
        <v>0.4</v>
      </c>
      <c r="AG34">
        <f t="shared" ref="AG34:AG40" si="9">X27-X26</f>
        <v>186</v>
      </c>
      <c r="AH34">
        <f t="shared" ref="AH34:AI40" si="10">Z27-Z26</f>
        <v>6059.6814990967978</v>
      </c>
      <c r="AI34">
        <f t="shared" si="10"/>
        <v>1302</v>
      </c>
      <c r="AJ34">
        <f t="shared" si="7"/>
        <v>4757.6814990967978</v>
      </c>
      <c r="AK34">
        <f t="shared" si="8"/>
        <v>0.2148627778859441</v>
      </c>
    </row>
    <row r="35" spans="1:38" x14ac:dyDescent="0.35">
      <c r="A35">
        <v>820</v>
      </c>
      <c r="B35">
        <v>0</v>
      </c>
      <c r="C35">
        <v>3</v>
      </c>
      <c r="D35">
        <v>107.95</v>
      </c>
      <c r="E35">
        <v>313.60000000000002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0.722996124520356</v>
      </c>
      <c r="M35">
        <f>1-Table1[[#This Row],[Churn]]</f>
        <v>0.277003875479644</v>
      </c>
      <c r="N35" t="b">
        <f>IF(Table1[[#This Row],[Not churn]]&gt;0.14,TRUE,FALSE)</f>
        <v>1</v>
      </c>
      <c r="O35">
        <f>50*(1-Table1[[#This Row],[Churn]])</f>
        <v>13.8501937739822</v>
      </c>
      <c r="P35">
        <v>2</v>
      </c>
      <c r="Q35">
        <f>Table1[[#This Row],[Weighted revenue]]-7</f>
        <v>6.8501937739822001</v>
      </c>
      <c r="AF35">
        <v>0.5</v>
      </c>
      <c r="AG35">
        <f t="shared" si="9"/>
        <v>187</v>
      </c>
      <c r="AH35">
        <f t="shared" si="10"/>
        <v>5171.5509545574896</v>
      </c>
      <c r="AI35">
        <f t="shared" si="10"/>
        <v>1309</v>
      </c>
      <c r="AJ35">
        <f t="shared" si="7"/>
        <v>3862.5509545574896</v>
      </c>
      <c r="AK35">
        <f t="shared" si="8"/>
        <v>0.25311555691942444</v>
      </c>
    </row>
    <row r="36" spans="1:38" x14ac:dyDescent="0.35">
      <c r="A36">
        <v>267</v>
      </c>
      <c r="B36">
        <v>1</v>
      </c>
      <c r="C36">
        <v>1</v>
      </c>
      <c r="D36">
        <v>73.55</v>
      </c>
      <c r="E36">
        <v>73.55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0.72114094182217203</v>
      </c>
      <c r="M36">
        <f>1-Table1[[#This Row],[Churn]]</f>
        <v>0.27885905817782797</v>
      </c>
      <c r="N36" t="b">
        <f>IF(Table1[[#This Row],[Not churn]]&gt;0.14,TRUE,FALSE)</f>
        <v>1</v>
      </c>
      <c r="O36">
        <f>50*(1-Table1[[#This Row],[Churn]])</f>
        <v>13.942952908891398</v>
      </c>
      <c r="P36">
        <v>4</v>
      </c>
      <c r="Q36">
        <f>Table1[[#This Row],[Weighted revenue]]-7</f>
        <v>6.9429529088913977</v>
      </c>
      <c r="V36" t="s">
        <v>30</v>
      </c>
      <c r="AF36">
        <v>0.6</v>
      </c>
      <c r="AG36">
        <f t="shared" si="9"/>
        <v>144</v>
      </c>
      <c r="AH36">
        <f t="shared" si="10"/>
        <v>3213.384396209527</v>
      </c>
      <c r="AI36">
        <f t="shared" si="10"/>
        <v>1008</v>
      </c>
      <c r="AJ36">
        <f t="shared" si="7"/>
        <v>2205.384396209527</v>
      </c>
      <c r="AK36">
        <f t="shared" si="8"/>
        <v>0.31368796126259457</v>
      </c>
    </row>
    <row r="37" spans="1:38" x14ac:dyDescent="0.35">
      <c r="A37">
        <v>974</v>
      </c>
      <c r="B37">
        <v>1</v>
      </c>
      <c r="C37">
        <v>21</v>
      </c>
      <c r="D37">
        <v>104.35</v>
      </c>
      <c r="E37">
        <v>2271.85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0.72079677256974795</v>
      </c>
      <c r="M37">
        <f>1-Table1[[#This Row],[Churn]]</f>
        <v>0.27920322743025205</v>
      </c>
      <c r="N37" t="b">
        <f>IF(Table1[[#This Row],[Not churn]]&gt;0.14,TRUE,FALSE)</f>
        <v>1</v>
      </c>
      <c r="O37">
        <f>50*(1-Table1[[#This Row],[Churn]])</f>
        <v>13.960161371512603</v>
      </c>
      <c r="P37">
        <v>4</v>
      </c>
      <c r="Q37">
        <f>Table1[[#This Row],[Weighted revenue]]-7</f>
        <v>6.9601613715126032</v>
      </c>
      <c r="V37" t="s">
        <v>31</v>
      </c>
      <c r="W37">
        <v>1</v>
      </c>
      <c r="X37">
        <f>COUNTIF(Table1[SeniorCitizen],W37)</f>
        <v>287</v>
      </c>
      <c r="Y37" cm="1">
        <f t="array" ref="Y37">SUM(IF(Table1[SeniorCitizen]=W37,Table1[Not churn]*50))</f>
        <v>8301.5620727651567</v>
      </c>
      <c r="Z37">
        <f>7*COUNTIF(Table1[SeniorCitizen],W37)</f>
        <v>2009</v>
      </c>
      <c r="AA37">
        <f t="shared" ref="AA37" si="11">Y37-Z37</f>
        <v>6292.5620727651567</v>
      </c>
      <c r="AB37">
        <f t="shared" ref="AB37" si="12">Z37/Y37</f>
        <v>0.24200264750063175</v>
      </c>
      <c r="AF37">
        <v>0.7</v>
      </c>
      <c r="AG37">
        <f t="shared" si="9"/>
        <v>130</v>
      </c>
      <c r="AH37">
        <f t="shared" si="10"/>
        <v>2268.2224442315055</v>
      </c>
      <c r="AI37">
        <f t="shared" si="10"/>
        <v>910</v>
      </c>
      <c r="AJ37">
        <f t="shared" si="7"/>
        <v>1358.2224442315055</v>
      </c>
      <c r="AK37">
        <f t="shared" si="8"/>
        <v>0.40119521888794124</v>
      </c>
    </row>
    <row r="38" spans="1:38" x14ac:dyDescent="0.35">
      <c r="A38">
        <v>34</v>
      </c>
      <c r="B38">
        <v>1</v>
      </c>
      <c r="C38">
        <v>2</v>
      </c>
      <c r="D38">
        <v>74.849999999999994</v>
      </c>
      <c r="E38">
        <v>156.4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0.71967919373112998</v>
      </c>
      <c r="M38">
        <f>1-Table1[[#This Row],[Churn]]</f>
        <v>0.28032080626887002</v>
      </c>
      <c r="N38" t="b">
        <f>IF(Table1[[#This Row],[Not churn]]&gt;0.14,TRUE,FALSE)</f>
        <v>1</v>
      </c>
      <c r="O38">
        <f>50*(1-Table1[[#This Row],[Churn]])</f>
        <v>14.016040313443501</v>
      </c>
      <c r="P38">
        <v>4</v>
      </c>
      <c r="Q38">
        <f>Table1[[#This Row],[Weighted revenue]]-7</f>
        <v>7.0160403134435008</v>
      </c>
      <c r="V38" s="6" t="s">
        <v>32</v>
      </c>
      <c r="W38" s="6">
        <v>0</v>
      </c>
      <c r="X38" s="6">
        <f>COUNTIF(Table1[SeniorCitizen],W38)</f>
        <v>1548</v>
      </c>
      <c r="Y38" s="6" cm="1">
        <f t="array" ref="Y38">SUM(IF(Table1[SeniorCitizen]=W38,Table1[Not churn]*50))</f>
        <v>59762.017497051449</v>
      </c>
      <c r="Z38" s="6">
        <f>7*COUNTIF(Table1[SeniorCitizen],W38)</f>
        <v>10836</v>
      </c>
      <c r="AA38" s="6">
        <f t="shared" ref="AA38:AA46" si="13">Y38-Z38</f>
        <v>48926.017497051449</v>
      </c>
      <c r="AB38" s="6">
        <f t="shared" ref="AB38:AB46" si="14">Z38/Y38</f>
        <v>0.18131917987097121</v>
      </c>
      <c r="AC38" s="6"/>
      <c r="AF38">
        <v>0.8</v>
      </c>
      <c r="AG38">
        <f t="shared" si="9"/>
        <v>47</v>
      </c>
      <c r="AH38">
        <f t="shared" si="10"/>
        <v>620.91041740879882</v>
      </c>
      <c r="AI38">
        <f t="shared" si="10"/>
        <v>329</v>
      </c>
      <c r="AJ38">
        <f t="shared" si="7"/>
        <v>291.91041740879882</v>
      </c>
      <c r="AK38">
        <f t="shared" si="8"/>
        <v>0.52986709640497298</v>
      </c>
    </row>
    <row r="39" spans="1:38" x14ac:dyDescent="0.35">
      <c r="A39">
        <v>77</v>
      </c>
      <c r="B39">
        <v>0</v>
      </c>
      <c r="C39">
        <v>2</v>
      </c>
      <c r="D39">
        <v>91.4</v>
      </c>
      <c r="E39">
        <v>193.6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0.71958311923511398</v>
      </c>
      <c r="M39">
        <f>1-Table1[[#This Row],[Churn]]</f>
        <v>0.28041688076488602</v>
      </c>
      <c r="N39" t="b">
        <f>IF(Table1[[#This Row],[Not churn]]&gt;0.14,TRUE,FALSE)</f>
        <v>1</v>
      </c>
      <c r="O39">
        <f>50*(1-Table1[[#This Row],[Churn]])</f>
        <v>14.0208440382443</v>
      </c>
      <c r="P39">
        <v>2</v>
      </c>
      <c r="Q39">
        <f>Table1[[#This Row],[Weighted revenue]]-7</f>
        <v>7.0208440382443005</v>
      </c>
      <c r="V39" t="s">
        <v>6</v>
      </c>
      <c r="W39">
        <v>1</v>
      </c>
      <c r="X39">
        <f>COUNTIF(Table1[Dependents],W39)</f>
        <v>570</v>
      </c>
      <c r="Y39" cm="1">
        <f t="array" ref="Y39">SUM(IF(Table1[Dependents]=W39,Table1[Not churn]*50))</f>
        <v>23896.85175751735</v>
      </c>
      <c r="Z39">
        <f>7*COUNTIF(Table1[Dependents],W39)</f>
        <v>3990</v>
      </c>
      <c r="AA39">
        <f t="shared" si="13"/>
        <v>19906.85175751735</v>
      </c>
      <c r="AB39">
        <f t="shared" si="14"/>
        <v>0.16696760060642071</v>
      </c>
      <c r="AF39">
        <v>0.9</v>
      </c>
      <c r="AG39">
        <f t="shared" si="9"/>
        <v>6</v>
      </c>
      <c r="AH39">
        <f t="shared" si="10"/>
        <v>54.302856678070384</v>
      </c>
      <c r="AI39">
        <f t="shared" si="10"/>
        <v>42</v>
      </c>
      <c r="AJ39">
        <f t="shared" si="7"/>
        <v>12.302856678070384</v>
      </c>
      <c r="AK39">
        <f t="shared" si="8"/>
        <v>0.77343997294641853</v>
      </c>
    </row>
    <row r="40" spans="1:38" x14ac:dyDescent="0.35">
      <c r="A40">
        <v>704</v>
      </c>
      <c r="B40">
        <v>1</v>
      </c>
      <c r="C40">
        <v>8</v>
      </c>
      <c r="D40">
        <v>84</v>
      </c>
      <c r="E40">
        <v>613.4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0.71903263649837401</v>
      </c>
      <c r="M40">
        <f>1-Table1[[#This Row],[Churn]]</f>
        <v>0.28096736350162599</v>
      </c>
      <c r="N40" t="b">
        <f>IF(Table1[[#This Row],[Not churn]]&gt;0.14,TRUE,FALSE)</f>
        <v>1</v>
      </c>
      <c r="O40">
        <f>50*(1-Table1[[#This Row],[Churn]])</f>
        <v>14.048368175081299</v>
      </c>
      <c r="P40">
        <v>4</v>
      </c>
      <c r="Q40">
        <f>Table1[[#This Row],[Weighted revenue]]-7</f>
        <v>7.0483681750812988</v>
      </c>
      <c r="V40" s="6" t="s">
        <v>44</v>
      </c>
      <c r="W40" s="6">
        <v>0</v>
      </c>
      <c r="X40" s="6">
        <f>COUNTIF(Table1[Dependents],W40)</f>
        <v>1265</v>
      </c>
      <c r="Y40" s="6" cm="1">
        <f t="array" ref="Y40">SUM(IF(Table1[Dependents]=W40,Table1[Not churn]*50))</f>
        <v>44166.72781229925</v>
      </c>
      <c r="Z40" s="6">
        <f>7*COUNTIF(Table1[Dependents],W40)</f>
        <v>8855</v>
      </c>
      <c r="AA40" s="6">
        <f t="shared" si="13"/>
        <v>35311.72781229925</v>
      </c>
      <c r="AB40" s="6">
        <f t="shared" si="14"/>
        <v>0.20049028847308267</v>
      </c>
      <c r="AC40" s="6"/>
      <c r="AF40">
        <v>1</v>
      </c>
      <c r="AG40">
        <f t="shared" si="9"/>
        <v>0</v>
      </c>
      <c r="AH40">
        <f t="shared" si="10"/>
        <v>0</v>
      </c>
      <c r="AI40">
        <f t="shared" si="10"/>
        <v>0</v>
      </c>
      <c r="AJ40">
        <f t="shared" si="7"/>
        <v>0</v>
      </c>
      <c r="AK40" t="e">
        <f t="shared" si="8"/>
        <v>#DIV/0!</v>
      </c>
    </row>
    <row r="41" spans="1:38" x14ac:dyDescent="0.35">
      <c r="A41">
        <v>1669</v>
      </c>
      <c r="B41">
        <v>0</v>
      </c>
      <c r="C41">
        <v>12</v>
      </c>
      <c r="D41">
        <v>106.7</v>
      </c>
      <c r="E41">
        <v>1253.9000000000001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0.71880688715130803</v>
      </c>
      <c r="M41">
        <f>1-Table1[[#This Row],[Churn]]</f>
        <v>0.28119311284869197</v>
      </c>
      <c r="N41" t="b">
        <f>IF(Table1[[#This Row],[Not churn]]&gt;0.14,TRUE,FALSE)</f>
        <v>1</v>
      </c>
      <c r="O41">
        <f>50*(1-Table1[[#This Row],[Churn]])</f>
        <v>14.059655642434599</v>
      </c>
      <c r="P41">
        <v>2</v>
      </c>
      <c r="Q41">
        <f>Table1[[#This Row],[Weighted revenue]]-7</f>
        <v>7.0596556424345991</v>
      </c>
      <c r="V41" s="6" t="s">
        <v>42</v>
      </c>
      <c r="W41" s="6">
        <v>1</v>
      </c>
      <c r="X41" s="6">
        <f>COUNTIF(Table1[PhoneService],W41)</f>
        <v>1658</v>
      </c>
      <c r="Y41" s="6" cm="1">
        <f t="array" ref="Y41">SUM(IF(Table1[PhoneService]=W41,Table1[Not churn]*50))</f>
        <v>61511.647725663912</v>
      </c>
      <c r="Z41" s="6">
        <f>7*COUNTIF(Table1[PhoneService],W41)</f>
        <v>11606</v>
      </c>
      <c r="AA41" s="6">
        <f t="shared" si="13"/>
        <v>49905.647725663912</v>
      </c>
      <c r="AB41" s="6">
        <f t="shared" si="14"/>
        <v>0.18867971236539874</v>
      </c>
      <c r="AC41" s="6"/>
    </row>
    <row r="42" spans="1:38" x14ac:dyDescent="0.35">
      <c r="A42">
        <v>463</v>
      </c>
      <c r="B42">
        <v>1</v>
      </c>
      <c r="C42">
        <v>15</v>
      </c>
      <c r="D42">
        <v>94.65</v>
      </c>
      <c r="E42">
        <v>1285.05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0.71812597796375799</v>
      </c>
      <c r="M42">
        <f>1-Table1[[#This Row],[Churn]]</f>
        <v>0.28187402203624201</v>
      </c>
      <c r="N42" t="b">
        <f>IF(Table1[[#This Row],[Not churn]]&gt;0.14,TRUE,FALSE)</f>
        <v>1</v>
      </c>
      <c r="O42">
        <f>50*(1-Table1[[#This Row],[Churn]])</f>
        <v>14.093701101812101</v>
      </c>
      <c r="P42">
        <v>4</v>
      </c>
      <c r="Q42">
        <f>Table1[[#This Row],[Weighted revenue]]-7</f>
        <v>7.0937011018121012</v>
      </c>
      <c r="V42" t="s">
        <v>45</v>
      </c>
      <c r="W42">
        <v>0</v>
      </c>
      <c r="X42">
        <f>COUNTIF(Table1[PhoneService],W42)</f>
        <v>177</v>
      </c>
      <c r="Y42" cm="1">
        <f t="array" ref="Y42">SUM(IF(Table1[PhoneService]=W42,Table1[Not churn]*50))</f>
        <v>6551.9318441527248</v>
      </c>
      <c r="Z42">
        <f>7*COUNTIF(Table1[PhoneService],W42)</f>
        <v>1239</v>
      </c>
      <c r="AA42">
        <f t="shared" si="13"/>
        <v>5312.9318441527248</v>
      </c>
      <c r="AB42">
        <f t="shared" si="14"/>
        <v>0.18910453122398491</v>
      </c>
    </row>
    <row r="43" spans="1:38" x14ac:dyDescent="0.35">
      <c r="A43">
        <v>724</v>
      </c>
      <c r="B43">
        <v>1</v>
      </c>
      <c r="C43">
        <v>16</v>
      </c>
      <c r="D43">
        <v>96.15</v>
      </c>
      <c r="E43">
        <v>1529.2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0.71786663952567498</v>
      </c>
      <c r="M43">
        <f>1-Table1[[#This Row],[Churn]]</f>
        <v>0.28213336047432502</v>
      </c>
      <c r="N43" t="b">
        <f>IF(Table1[[#This Row],[Not churn]]&gt;0.14,TRUE,FALSE)</f>
        <v>1</v>
      </c>
      <c r="O43">
        <f>50*(1-Table1[[#This Row],[Churn]])</f>
        <v>14.106668023716251</v>
      </c>
      <c r="P43">
        <v>4</v>
      </c>
      <c r="Q43">
        <f>Table1[[#This Row],[Weighted revenue]]-7</f>
        <v>7.1066680237162512</v>
      </c>
      <c r="V43" t="s">
        <v>46</v>
      </c>
      <c r="W43">
        <v>1</v>
      </c>
      <c r="X43">
        <f>COUNTIF(Table1[LongContract],W43)</f>
        <v>449</v>
      </c>
      <c r="Y43" cm="1">
        <f t="array" ref="Y43">SUM(IF(Table1[LongContract]=W43,Table1[Not churn]*50))</f>
        <v>21749.930592253259</v>
      </c>
      <c r="Z43">
        <f>7*COUNTIF(Table1[LongContract],W43)</f>
        <v>3143</v>
      </c>
      <c r="AA43">
        <f t="shared" si="13"/>
        <v>18606.930592253259</v>
      </c>
      <c r="AB43">
        <f t="shared" si="14"/>
        <v>0.14450620826897959</v>
      </c>
    </row>
    <row r="44" spans="1:38" x14ac:dyDescent="0.35">
      <c r="A44">
        <v>1724</v>
      </c>
      <c r="B44">
        <v>0</v>
      </c>
      <c r="C44">
        <v>4</v>
      </c>
      <c r="D44">
        <v>93.5</v>
      </c>
      <c r="E44">
        <v>362.2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0.71360122357144395</v>
      </c>
      <c r="M44">
        <f>1-Table1[[#This Row],[Churn]]</f>
        <v>0.28639877642855605</v>
      </c>
      <c r="N44" t="b">
        <f>IF(Table1[[#This Row],[Not churn]]&gt;0.14,TRUE,FALSE)</f>
        <v>1</v>
      </c>
      <c r="O44">
        <f>50*(1-Table1[[#This Row],[Churn]])</f>
        <v>14.319938821427803</v>
      </c>
      <c r="P44">
        <v>2</v>
      </c>
      <c r="Q44">
        <f>Table1[[#This Row],[Weighted revenue]]-7</f>
        <v>7.3199388214278027</v>
      </c>
      <c r="V44" s="6" t="s">
        <v>47</v>
      </c>
      <c r="W44" s="6">
        <v>0</v>
      </c>
      <c r="X44" s="6">
        <f>COUNTIF(Table1[LongContract],W44)</f>
        <v>1386</v>
      </c>
      <c r="Y44" s="6" cm="1">
        <f t="array" ref="Y44">SUM(IF(Table1[LongContract]=W44,Table1[Not churn]*50))</f>
        <v>46313.64897756336</v>
      </c>
      <c r="Z44" s="6">
        <f>7*COUNTIF(Table1[LongContract],W44)</f>
        <v>9702</v>
      </c>
      <c r="AA44" s="6">
        <f t="shared" si="13"/>
        <v>36611.64897756336</v>
      </c>
      <c r="AB44" s="6">
        <f t="shared" si="14"/>
        <v>0.20948468138842033</v>
      </c>
      <c r="AC44" s="6"/>
    </row>
    <row r="45" spans="1:38" x14ac:dyDescent="0.35">
      <c r="A45">
        <v>192</v>
      </c>
      <c r="B45">
        <v>0</v>
      </c>
      <c r="C45">
        <v>7</v>
      </c>
      <c r="D45">
        <v>98.05</v>
      </c>
      <c r="E45">
        <v>713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0.71312103588767095</v>
      </c>
      <c r="M45">
        <f>1-Table1[[#This Row],[Churn]]</f>
        <v>0.28687896411232905</v>
      </c>
      <c r="N45" t="b">
        <f>IF(Table1[[#This Row],[Not churn]]&gt;0.14,TRUE,FALSE)</f>
        <v>1</v>
      </c>
      <c r="O45">
        <f>50*(1-Table1[[#This Row],[Churn]])</f>
        <v>14.343948205616453</v>
      </c>
      <c r="P45">
        <v>2</v>
      </c>
      <c r="Q45">
        <f>Table1[[#This Row],[Weighted revenue]]-7</f>
        <v>7.3439482056164529</v>
      </c>
      <c r="V45" s="6" t="s">
        <v>43</v>
      </c>
      <c r="W45" s="6">
        <v>1</v>
      </c>
      <c r="X45" s="6">
        <f>COUNTIF(Table1[PaperlessBilling],W45)</f>
        <v>1077</v>
      </c>
      <c r="Y45" s="6" cm="1">
        <f t="array" ref="Y45">SUM(IF(Table1[PaperlessBilling]=W45,Table1[Not churn]*50))</f>
        <v>36222.352174152024</v>
      </c>
      <c r="Z45" s="6">
        <f>7*COUNTIF(Table1[PaperlessBilling],W45)</f>
        <v>7539</v>
      </c>
      <c r="AA45" s="6">
        <f t="shared" si="13"/>
        <v>28683.352174152024</v>
      </c>
      <c r="AB45" s="6">
        <f t="shared" si="14"/>
        <v>0.20813115514292219</v>
      </c>
      <c r="AC45" s="6"/>
    </row>
    <row r="46" spans="1:38" x14ac:dyDescent="0.35">
      <c r="A46">
        <v>454</v>
      </c>
      <c r="B46">
        <v>1</v>
      </c>
      <c r="C46">
        <v>9</v>
      </c>
      <c r="D46">
        <v>84.45</v>
      </c>
      <c r="E46">
        <v>762.5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0.71238816927830595</v>
      </c>
      <c r="M46">
        <f>1-Table1[[#This Row],[Churn]]</f>
        <v>0.28761183072169405</v>
      </c>
      <c r="N46" t="b">
        <f>IF(Table1[[#This Row],[Not churn]]&gt;0.14,TRUE,FALSE)</f>
        <v>1</v>
      </c>
      <c r="O46">
        <f>50*(1-Table1[[#This Row],[Churn]])</f>
        <v>14.380591536084703</v>
      </c>
      <c r="P46">
        <v>4</v>
      </c>
      <c r="Q46">
        <f>Table1[[#This Row],[Weighted revenue]]-7</f>
        <v>7.3805915360847028</v>
      </c>
      <c r="V46" t="s">
        <v>48</v>
      </c>
      <c r="W46">
        <v>0</v>
      </c>
      <c r="X46">
        <f>COUNTIF(Table1[PaperlessBilling],W46)</f>
        <v>758</v>
      </c>
      <c r="Y46" cm="1">
        <f t="array" ref="Y46">SUM(IF(Table1[PaperlessBilling]=W46,Table1[Not churn]*50))</f>
        <v>31841.227395664529</v>
      </c>
      <c r="Z46">
        <f>7*COUNTIF(Table1[PaperlessBilling],W46)</f>
        <v>5306</v>
      </c>
      <c r="AA46">
        <f t="shared" si="13"/>
        <v>26535.227395664529</v>
      </c>
      <c r="AB46">
        <f t="shared" si="14"/>
        <v>0.16663930488817966</v>
      </c>
    </row>
    <row r="47" spans="1:38" x14ac:dyDescent="0.35">
      <c r="A47">
        <v>1218</v>
      </c>
      <c r="B47">
        <v>1</v>
      </c>
      <c r="C47">
        <v>3</v>
      </c>
      <c r="D47">
        <v>75.05</v>
      </c>
      <c r="E47">
        <v>256.25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0.71151292301970404</v>
      </c>
      <c r="M47">
        <f>1-Table1[[#This Row],[Churn]]</f>
        <v>0.28848707698029596</v>
      </c>
      <c r="N47" t="b">
        <f>IF(Table1[[#This Row],[Not churn]]&gt;0.14,TRUE,FALSE)</f>
        <v>1</v>
      </c>
      <c r="O47">
        <f>50*(1-Table1[[#This Row],[Churn]])</f>
        <v>14.424353849014798</v>
      </c>
      <c r="P47">
        <v>4</v>
      </c>
      <c r="Q47">
        <f>Table1[[#This Row],[Weighted revenue]]-7</f>
        <v>7.424353849014798</v>
      </c>
    </row>
    <row r="48" spans="1:38" x14ac:dyDescent="0.35">
      <c r="A48">
        <v>1282</v>
      </c>
      <c r="B48">
        <v>1</v>
      </c>
      <c r="C48">
        <v>9</v>
      </c>
      <c r="D48">
        <v>83.85</v>
      </c>
      <c r="E48">
        <v>790.15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0.70870067556764205</v>
      </c>
      <c r="M48">
        <f>1-Table1[[#This Row],[Churn]]</f>
        <v>0.29129932443235795</v>
      </c>
      <c r="N48" t="b">
        <f>IF(Table1[[#This Row],[Not churn]]&gt;0.14,TRUE,FALSE)</f>
        <v>1</v>
      </c>
      <c r="O48">
        <f>50*(1-Table1[[#This Row],[Churn]])</f>
        <v>14.564966221617897</v>
      </c>
      <c r="P48">
        <v>4</v>
      </c>
      <c r="Q48">
        <f>Table1[[#This Row],[Weighted revenue]]-7</f>
        <v>7.5649662216178974</v>
      </c>
      <c r="V48" t="s">
        <v>1</v>
      </c>
      <c r="W48" t="s">
        <v>49</v>
      </c>
    </row>
    <row r="49" spans="1:28" x14ac:dyDescent="0.35">
      <c r="A49">
        <v>583</v>
      </c>
      <c r="B49">
        <v>1</v>
      </c>
      <c r="C49">
        <v>16</v>
      </c>
      <c r="D49">
        <v>94.45</v>
      </c>
      <c r="E49">
        <v>1511.2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0.70746510507851001</v>
      </c>
      <c r="M49">
        <f>1-Table1[[#This Row],[Churn]]</f>
        <v>0.29253489492148999</v>
      </c>
      <c r="N49" t="b">
        <f>IF(Table1[[#This Row],[Not churn]]&gt;0.14,TRUE,FALSE)</f>
        <v>1</v>
      </c>
      <c r="O49">
        <f>50*(1-Table1[[#This Row],[Churn]])</f>
        <v>14.626744746074499</v>
      </c>
      <c r="P49">
        <v>4</v>
      </c>
      <c r="Q49">
        <f>Table1[[#This Row],[Weighted revenue]]-7</f>
        <v>7.6267447460744986</v>
      </c>
      <c r="W49">
        <v>0</v>
      </c>
      <c r="X49">
        <f>COUNTIF(Table1[Tenure],"&gt;="&amp;W49)</f>
        <v>1835</v>
      </c>
      <c r="Y49" cm="1">
        <f t="array" ref="Y49">SUM(IF(Table1[Tenure]&gt;=W49,Table1[Not churn]*50))</f>
        <v>68063.579569816648</v>
      </c>
      <c r="Z49">
        <f>7*COUNTIF(Table1[Tenure],"&gt;=" &amp; W49)</f>
        <v>12845</v>
      </c>
      <c r="AA49">
        <f>Y49-Z49</f>
        <v>55218.579569816648</v>
      </c>
      <c r="AB49">
        <f>Z49/Y49</f>
        <v>0.1887206062505743</v>
      </c>
    </row>
    <row r="50" spans="1:28" x14ac:dyDescent="0.35">
      <c r="A50">
        <v>483</v>
      </c>
      <c r="B50">
        <v>1</v>
      </c>
      <c r="C50">
        <v>1</v>
      </c>
      <c r="D50">
        <v>71.150000000000006</v>
      </c>
      <c r="E50">
        <v>71.150000000000006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0.70649284059249196</v>
      </c>
      <c r="M50">
        <f>1-Table1[[#This Row],[Churn]]</f>
        <v>0.29350715940750804</v>
      </c>
      <c r="N50" t="b">
        <f>IF(Table1[[#This Row],[Not churn]]&gt;0.14,TRUE,FALSE)</f>
        <v>1</v>
      </c>
      <c r="O50">
        <f>50*(1-Table1[[#This Row],[Churn]])</f>
        <v>14.675357970375401</v>
      </c>
      <c r="P50">
        <v>4</v>
      </c>
      <c r="Q50">
        <f>Table1[[#This Row],[Weighted revenue]]-7</f>
        <v>7.6753579703754014</v>
      </c>
      <c r="W50">
        <v>12</v>
      </c>
      <c r="X50">
        <f>COUNTIF(Table1[Tenure],"&gt;="&amp;W50)</f>
        <v>1304</v>
      </c>
      <c r="Y50" cm="1">
        <f t="array" ref="Y50">SUM(IF(Table1[Tenure]&gt;=W50,Table1[Not churn]*50))</f>
        <v>53023.400204463702</v>
      </c>
      <c r="Z50">
        <f>7*COUNTIF(Table1[Tenure],"&gt;=" &amp; W50)</f>
        <v>9128</v>
      </c>
      <c r="AA50">
        <f t="shared" ref="AA50:AA55" si="15">Y50-Z50</f>
        <v>43895.400204463702</v>
      </c>
      <c r="AB50">
        <f t="shared" ref="AB50:AB55" si="16">Z50/Y50</f>
        <v>0.17215040840084736</v>
      </c>
    </row>
    <row r="51" spans="1:28" x14ac:dyDescent="0.35">
      <c r="A51">
        <v>297</v>
      </c>
      <c r="B51">
        <v>1</v>
      </c>
      <c r="C51">
        <v>1</v>
      </c>
      <c r="D51">
        <v>70.55</v>
      </c>
      <c r="E51">
        <v>70.55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0.70276129947420696</v>
      </c>
      <c r="M51">
        <f>1-Table1[[#This Row],[Churn]]</f>
        <v>0.29723870052579304</v>
      </c>
      <c r="N51" t="b">
        <f>IF(Table1[[#This Row],[Not churn]]&gt;0.14,TRUE,FALSE)</f>
        <v>1</v>
      </c>
      <c r="O51">
        <f>50*(1-Table1[[#This Row],[Churn]])</f>
        <v>14.861935026289652</v>
      </c>
      <c r="P51">
        <v>4</v>
      </c>
      <c r="Q51">
        <f>Table1[[#This Row],[Weighted revenue]]-7</f>
        <v>7.8619350262896521</v>
      </c>
      <c r="W51">
        <v>24</v>
      </c>
      <c r="X51">
        <f>COUNTIF(Table1[Tenure],"&gt;="&amp;W51)</f>
        <v>1027</v>
      </c>
      <c r="Y51" cm="1">
        <f t="array" ref="Y51">SUM(IF(Table1[Tenure]&gt;=W51,Table1[Not churn]*50))</f>
        <v>44108.732410230616</v>
      </c>
      <c r="Z51">
        <f>7*COUNTIF(Table1[Tenure],"&gt;=" &amp; W51)</f>
        <v>7189</v>
      </c>
      <c r="AA51">
        <f t="shared" si="15"/>
        <v>36919.732410230616</v>
      </c>
      <c r="AB51">
        <f t="shared" si="16"/>
        <v>0.16298360000779749</v>
      </c>
    </row>
    <row r="52" spans="1:28" x14ac:dyDescent="0.35">
      <c r="A52">
        <v>1642</v>
      </c>
      <c r="B52">
        <v>0</v>
      </c>
      <c r="C52">
        <v>5</v>
      </c>
      <c r="D52">
        <v>99.15</v>
      </c>
      <c r="E52">
        <v>465.05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0.70057796327124899</v>
      </c>
      <c r="M52">
        <f>1-Table1[[#This Row],[Churn]]</f>
        <v>0.29942203672875101</v>
      </c>
      <c r="N52" t="b">
        <f>IF(Table1[[#This Row],[Not churn]]&gt;0.14,TRUE,FALSE)</f>
        <v>1</v>
      </c>
      <c r="O52">
        <f>50*(1-Table1[[#This Row],[Churn]])</f>
        <v>14.971101836437551</v>
      </c>
      <c r="P52">
        <v>5</v>
      </c>
      <c r="Q52">
        <f>Table1[[#This Row],[Weighted revenue]]-7</f>
        <v>7.9711018364375512</v>
      </c>
      <c r="W52">
        <v>36</v>
      </c>
      <c r="X52">
        <f>COUNTIF(Table1[Tenure],"&gt;="&amp;W52)</f>
        <v>796</v>
      </c>
      <c r="Y52" cm="1">
        <f t="array" ref="Y52">SUM(IF(Table1[Tenure]&gt;=W52,Table1[Not churn]*50))</f>
        <v>35579.493603345807</v>
      </c>
      <c r="Z52">
        <f>7*COUNTIF(Table1[Tenure],"&gt;=" &amp; W52)</f>
        <v>5572</v>
      </c>
      <c r="AA52">
        <f t="shared" si="15"/>
        <v>30007.493603345807</v>
      </c>
      <c r="AB52">
        <f t="shared" si="16"/>
        <v>0.15660706310547443</v>
      </c>
    </row>
    <row r="53" spans="1:28" x14ac:dyDescent="0.35">
      <c r="A53">
        <v>567</v>
      </c>
      <c r="B53">
        <v>0</v>
      </c>
      <c r="C53">
        <v>3</v>
      </c>
      <c r="D53">
        <v>89.85</v>
      </c>
      <c r="E53">
        <v>244.45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0.70056156471918396</v>
      </c>
      <c r="M53">
        <f>1-Table1[[#This Row],[Churn]]</f>
        <v>0.29943843528081604</v>
      </c>
      <c r="N53" t="b">
        <f>IF(Table1[[#This Row],[Not churn]]&gt;0.14,TRUE,FALSE)</f>
        <v>1</v>
      </c>
      <c r="O53">
        <f>50*(1-Table1[[#This Row],[Churn]])</f>
        <v>14.971921764040802</v>
      </c>
      <c r="P53">
        <v>2</v>
      </c>
      <c r="Q53">
        <f>Table1[[#This Row],[Weighted revenue]]-7</f>
        <v>7.9719217640408022</v>
      </c>
      <c r="W53">
        <v>48</v>
      </c>
      <c r="X53">
        <f>COUNTIF(Table1[Tenure],"&gt;="&amp;W53)</f>
        <v>621</v>
      </c>
      <c r="Y53" cm="1">
        <f t="array" ref="Y53">SUM(IF(Table1[Tenure]&gt;=W53,Table1[Not churn]*50))</f>
        <v>28437.012193123381</v>
      </c>
      <c r="Z53">
        <f>7*COUNTIF(Table1[Tenure],"&gt;=" &amp; W53)</f>
        <v>4347</v>
      </c>
      <c r="AA53">
        <f t="shared" si="15"/>
        <v>24090.012193123381</v>
      </c>
      <c r="AB53">
        <f t="shared" si="16"/>
        <v>0.15286416063960434</v>
      </c>
    </row>
    <row r="54" spans="1:28" x14ac:dyDescent="0.35">
      <c r="A54">
        <v>490</v>
      </c>
      <c r="B54">
        <v>1</v>
      </c>
      <c r="C54">
        <v>1</v>
      </c>
      <c r="D54">
        <v>70.150000000000006</v>
      </c>
      <c r="E54">
        <v>70.150000000000006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0.70025845906447803</v>
      </c>
      <c r="M54">
        <f>1-Table1[[#This Row],[Churn]]</f>
        <v>0.29974154093552197</v>
      </c>
      <c r="N54" t="b">
        <f>IF(Table1[[#This Row],[Not churn]]&gt;0.14,TRUE,FALSE)</f>
        <v>1</v>
      </c>
      <c r="O54">
        <f>50*(1-Table1[[#This Row],[Churn]])</f>
        <v>14.987077046776099</v>
      </c>
      <c r="P54">
        <v>4</v>
      </c>
      <c r="Q54">
        <f>Table1[[#This Row],[Weighted revenue]]-7</f>
        <v>7.9870770467760988</v>
      </c>
      <c r="W54">
        <v>60</v>
      </c>
      <c r="X54">
        <f>COUNTIF(Table1[Tenure],"&gt;="&amp;W54)</f>
        <v>374</v>
      </c>
      <c r="Y54" cm="1">
        <f t="array" ref="Y54">SUM(IF(Table1[Tenure]&gt;=W54,Table1[Not churn]*50))</f>
        <v>17657.363058043571</v>
      </c>
      <c r="Z54">
        <f>7*COUNTIF(Table1[Tenure],"&gt;=" &amp; W54)</f>
        <v>2618</v>
      </c>
      <c r="AA54">
        <f t="shared" si="15"/>
        <v>15039.363058043571</v>
      </c>
      <c r="AB54">
        <f t="shared" si="16"/>
        <v>0.14826675939063311</v>
      </c>
    </row>
    <row r="55" spans="1:28" x14ac:dyDescent="0.35">
      <c r="A55">
        <v>730</v>
      </c>
      <c r="B55">
        <v>1</v>
      </c>
      <c r="C55">
        <v>1</v>
      </c>
      <c r="D55">
        <v>70.05</v>
      </c>
      <c r="E55">
        <v>70.05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0.69963086868383695</v>
      </c>
      <c r="M55">
        <f>1-Table1[[#This Row],[Churn]]</f>
        <v>0.30036913131616305</v>
      </c>
      <c r="N55" t="b">
        <f>IF(Table1[[#This Row],[Not churn]]&gt;0.14,TRUE,FALSE)</f>
        <v>1</v>
      </c>
      <c r="O55">
        <f>50*(1-Table1[[#This Row],[Churn]])</f>
        <v>15.018456565808153</v>
      </c>
      <c r="P55">
        <v>4</v>
      </c>
      <c r="Q55">
        <f>Table1[[#This Row],[Weighted revenue]]-7</f>
        <v>8.0184565658081528</v>
      </c>
      <c r="W55">
        <v>72</v>
      </c>
      <c r="X55">
        <f>COUNTIF(Table1[Tenure],"&gt;="&amp;W55)</f>
        <v>95</v>
      </c>
      <c r="Y55" cm="1">
        <f t="array" ref="Y55">SUM(IF(Table1[Tenure]&gt;=W55,Table1[Not churn]*50))</f>
        <v>4623.3040594406002</v>
      </c>
      <c r="Z55">
        <f>7*COUNTIF(Table1[Tenure],"&gt;=" &amp; W55)</f>
        <v>665</v>
      </c>
      <c r="AA55">
        <f t="shared" si="15"/>
        <v>3958.3040594406002</v>
      </c>
      <c r="AB55">
        <f t="shared" si="16"/>
        <v>0.14383652717845732</v>
      </c>
    </row>
    <row r="56" spans="1:28" x14ac:dyDescent="0.35">
      <c r="A56">
        <v>1085</v>
      </c>
      <c r="B56">
        <v>0</v>
      </c>
      <c r="C56">
        <v>11</v>
      </c>
      <c r="D56">
        <v>102</v>
      </c>
      <c r="E56">
        <v>1145.3499999999999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0.69935096519597795</v>
      </c>
      <c r="M56">
        <f>1-Table1[[#This Row],[Churn]]</f>
        <v>0.30064903480402205</v>
      </c>
      <c r="N56" t="b">
        <f>IF(Table1[[#This Row],[Not churn]]&gt;0.14,TRUE,FALSE)</f>
        <v>1</v>
      </c>
      <c r="O56">
        <f>50*(1-Table1[[#This Row],[Churn]])</f>
        <v>15.032451740201102</v>
      </c>
      <c r="P56">
        <v>2</v>
      </c>
      <c r="Q56">
        <f>Table1[[#This Row],[Weighted revenue]]-7</f>
        <v>8.0324517402011022</v>
      </c>
    </row>
    <row r="57" spans="1:28" x14ac:dyDescent="0.35">
      <c r="A57">
        <v>256</v>
      </c>
      <c r="B57">
        <v>0</v>
      </c>
      <c r="C57">
        <v>2</v>
      </c>
      <c r="D57">
        <v>94.2</v>
      </c>
      <c r="E57">
        <v>193.8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0.69855937377730104</v>
      </c>
      <c r="M57">
        <f>1-Table1[[#This Row],[Churn]]</f>
        <v>0.30144062622269896</v>
      </c>
      <c r="N57" t="b">
        <f>IF(Table1[[#This Row],[Not churn]]&gt;0.14,TRUE,FALSE)</f>
        <v>1</v>
      </c>
      <c r="O57">
        <f>50*(1-Table1[[#This Row],[Churn]])</f>
        <v>15.072031311134948</v>
      </c>
      <c r="P57">
        <v>5</v>
      </c>
      <c r="Q57">
        <f>Table1[[#This Row],[Weighted revenue]]-7</f>
        <v>8.072031311134948</v>
      </c>
      <c r="V57" t="s">
        <v>1</v>
      </c>
      <c r="W57" t="s">
        <v>50</v>
      </c>
    </row>
    <row r="58" spans="1:28" x14ac:dyDescent="0.35">
      <c r="A58">
        <v>858</v>
      </c>
      <c r="B58">
        <v>1</v>
      </c>
      <c r="C58">
        <v>1</v>
      </c>
      <c r="D58">
        <v>69.849999999999994</v>
      </c>
      <c r="E58">
        <v>69.849999999999994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0.69837344175757499</v>
      </c>
      <c r="M58">
        <f>1-Table1[[#This Row],[Churn]]</f>
        <v>0.30162655824242501</v>
      </c>
      <c r="N58" t="b">
        <f>IF(Table1[[#This Row],[Not churn]]&gt;0.14,TRUE,FALSE)</f>
        <v>1</v>
      </c>
      <c r="O58">
        <f>50*(1-Table1[[#This Row],[Churn]])</f>
        <v>15.081327912121251</v>
      </c>
      <c r="P58">
        <v>4</v>
      </c>
      <c r="Q58">
        <f>Table1[[#This Row],[Weighted revenue]]-7</f>
        <v>8.0813279121212513</v>
      </c>
      <c r="W58">
        <v>0</v>
      </c>
      <c r="X58">
        <f>COUNTIF(Table1[Tenure],"&lt;="&amp;W58)</f>
        <v>0</v>
      </c>
      <c r="Y58" cm="1">
        <f t="array" ref="Y58">SUM(IF(Table1[Tenure]&lt;=W58,Table1[Not churn]*50))</f>
        <v>0</v>
      </c>
      <c r="Z58">
        <f>7*COUNTIF(Table1[Tenure],"&lt;=" &amp; W58)</f>
        <v>0</v>
      </c>
      <c r="AA58">
        <f>Y58-Z58</f>
        <v>0</v>
      </c>
      <c r="AB58" t="e">
        <f>Z58/Y58</f>
        <v>#DIV/0!</v>
      </c>
    </row>
    <row r="59" spans="1:28" x14ac:dyDescent="0.35">
      <c r="A59">
        <v>104</v>
      </c>
      <c r="B59">
        <v>1</v>
      </c>
      <c r="C59">
        <v>4</v>
      </c>
      <c r="D59">
        <v>74.45</v>
      </c>
      <c r="E59">
        <v>294.45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0.69819346218294798</v>
      </c>
      <c r="M59">
        <f>1-Table1[[#This Row],[Churn]]</f>
        <v>0.30180653781705202</v>
      </c>
      <c r="N59" t="b">
        <f>IF(Table1[[#This Row],[Not churn]]&gt;0.14,TRUE,FALSE)</f>
        <v>1</v>
      </c>
      <c r="O59">
        <f>50*(1-Table1[[#This Row],[Churn]])</f>
        <v>15.090326890852602</v>
      </c>
      <c r="P59">
        <v>4</v>
      </c>
      <c r="Q59">
        <f>Table1[[#This Row],[Weighted revenue]]-7</f>
        <v>8.0903268908526016</v>
      </c>
      <c r="W59">
        <v>12</v>
      </c>
      <c r="X59">
        <f>COUNTIF(Table1[Tenure],"&lt;="&amp;W59)</f>
        <v>559</v>
      </c>
      <c r="Y59" cm="1">
        <f t="array" ref="Y59">SUM(IF(Table1[Tenure]&lt;=W59,Table1[Not churn]*50))</f>
        <v>15895.985537184049</v>
      </c>
      <c r="Z59">
        <f>7*COUNTIF(Table1[Tenure],"&lt;=" &amp; W59)</f>
        <v>3913</v>
      </c>
      <c r="AA59">
        <f t="shared" ref="AA59:AA64" si="17">Y59-Z59</f>
        <v>11982.985537184049</v>
      </c>
      <c r="AB59">
        <f t="shared" ref="AB59:AB64" si="18">Z59/Y59</f>
        <v>0.24616278058675073</v>
      </c>
    </row>
    <row r="60" spans="1:28" x14ac:dyDescent="0.35">
      <c r="A60">
        <v>361</v>
      </c>
      <c r="B60">
        <v>1</v>
      </c>
      <c r="C60">
        <v>4</v>
      </c>
      <c r="D60">
        <v>74.400000000000006</v>
      </c>
      <c r="E60">
        <v>306.60000000000002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0.69787853198641903</v>
      </c>
      <c r="M60">
        <f>1-Table1[[#This Row],[Churn]]</f>
        <v>0.30212146801358097</v>
      </c>
      <c r="N60" t="b">
        <f>IF(Table1[[#This Row],[Not churn]]&gt;0.14,TRUE,FALSE)</f>
        <v>1</v>
      </c>
      <c r="O60">
        <f>50*(1-Table1[[#This Row],[Churn]])</f>
        <v>15.106073400679049</v>
      </c>
      <c r="P60">
        <v>4</v>
      </c>
      <c r="Q60">
        <f>Table1[[#This Row],[Weighted revenue]]-7</f>
        <v>8.1060734006790494</v>
      </c>
      <c r="W60">
        <v>24</v>
      </c>
      <c r="X60">
        <f>COUNTIF(Table1[Tenure],"&lt;="&amp;W60)</f>
        <v>835</v>
      </c>
      <c r="Y60" cm="1">
        <f t="array" ref="Y60">SUM(IF(Table1[Tenure]&lt;=W60,Table1[Not churn]*50))</f>
        <v>24941.46287144813</v>
      </c>
      <c r="Z60">
        <f>7*COUNTIF(Table1[Tenure],"&lt;=" &amp; W60)</f>
        <v>5845</v>
      </c>
      <c r="AA60">
        <f t="shared" si="17"/>
        <v>19096.46287144813</v>
      </c>
      <c r="AB60">
        <f t="shared" si="18"/>
        <v>0.23434872405543999</v>
      </c>
    </row>
    <row r="61" spans="1:28" x14ac:dyDescent="0.35">
      <c r="A61">
        <v>12</v>
      </c>
      <c r="B61">
        <v>1</v>
      </c>
      <c r="C61">
        <v>1</v>
      </c>
      <c r="D61">
        <v>69.650000000000006</v>
      </c>
      <c r="E61">
        <v>69.650000000000006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0.69711302978202205</v>
      </c>
      <c r="M61">
        <f>1-Table1[[#This Row],[Churn]]</f>
        <v>0.30288697021797795</v>
      </c>
      <c r="N61" t="b">
        <f>IF(Table1[[#This Row],[Not churn]]&gt;0.14,TRUE,FALSE)</f>
        <v>1</v>
      </c>
      <c r="O61">
        <f>50*(1-Table1[[#This Row],[Churn]])</f>
        <v>15.144348510898897</v>
      </c>
      <c r="P61">
        <v>4</v>
      </c>
      <c r="Q61">
        <f>Table1[[#This Row],[Weighted revenue]]-7</f>
        <v>8.1443485108988973</v>
      </c>
      <c r="W61">
        <v>36</v>
      </c>
      <c r="X61">
        <f>COUNTIF(Table1[Tenure],"&lt;="&amp;W61)</f>
        <v>1046</v>
      </c>
      <c r="Y61" cm="1">
        <f t="array" ref="Y61">SUM(IF(Table1[Tenure]&lt;=W61,Table1[Not churn]*50))</f>
        <v>32756.945742615837</v>
      </c>
      <c r="Z61">
        <f>7*COUNTIF(Table1[Tenure],"&lt;=" &amp; W61)</f>
        <v>7322</v>
      </c>
      <c r="AA61">
        <f t="shared" si="17"/>
        <v>25434.945742615837</v>
      </c>
      <c r="AB61">
        <f t="shared" si="18"/>
        <v>0.2235251130411188</v>
      </c>
    </row>
    <row r="62" spans="1:28" x14ac:dyDescent="0.35">
      <c r="A62">
        <v>918</v>
      </c>
      <c r="B62">
        <v>1</v>
      </c>
      <c r="C62">
        <v>1</v>
      </c>
      <c r="D62">
        <v>69.599999999999994</v>
      </c>
      <c r="E62">
        <v>69.599999999999994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0.69679746177068203</v>
      </c>
      <c r="M62">
        <f>1-Table1[[#This Row],[Churn]]</f>
        <v>0.30320253822931797</v>
      </c>
      <c r="N62" t="b">
        <f>IF(Table1[[#This Row],[Not churn]]&gt;0.14,TRUE,FALSE)</f>
        <v>1</v>
      </c>
      <c r="O62">
        <f>50*(1-Table1[[#This Row],[Churn]])</f>
        <v>15.160126911465898</v>
      </c>
      <c r="P62">
        <v>4</v>
      </c>
      <c r="Q62">
        <f>Table1[[#This Row],[Weighted revenue]]-7</f>
        <v>8.1601269114658983</v>
      </c>
      <c r="W62">
        <v>48</v>
      </c>
      <c r="X62">
        <f>COUNTIF(Table1[Tenure],"&lt;="&amp;W62)</f>
        <v>1231</v>
      </c>
      <c r="Y62" cm="1">
        <f t="array" ref="Y62">SUM(IF(Table1[Tenure]&lt;=W62,Table1[Not churn]*50))</f>
        <v>40413.950296122348</v>
      </c>
      <c r="Z62">
        <f>7*COUNTIF(Table1[Tenure],"&lt;=" &amp; W62)</f>
        <v>8617</v>
      </c>
      <c r="AA62">
        <f t="shared" si="17"/>
        <v>31796.950296122348</v>
      </c>
      <c r="AB62">
        <f t="shared" si="18"/>
        <v>0.21321845394625497</v>
      </c>
    </row>
    <row r="63" spans="1:28" x14ac:dyDescent="0.35">
      <c r="A63">
        <v>1335</v>
      </c>
      <c r="B63">
        <v>1</v>
      </c>
      <c r="C63">
        <v>1</v>
      </c>
      <c r="D63">
        <v>69.55</v>
      </c>
      <c r="E63">
        <v>69.55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0.69648170812794297</v>
      </c>
      <c r="M63">
        <f>1-Table1[[#This Row],[Churn]]</f>
        <v>0.30351829187205703</v>
      </c>
      <c r="N63" t="b">
        <f>IF(Table1[[#This Row],[Not churn]]&gt;0.14,TRUE,FALSE)</f>
        <v>1</v>
      </c>
      <c r="O63">
        <f>50*(1-Table1[[#This Row],[Churn]])</f>
        <v>15.175914593602851</v>
      </c>
      <c r="P63">
        <v>4</v>
      </c>
      <c r="Q63">
        <f>Table1[[#This Row],[Weighted revenue]]-7</f>
        <v>8.175914593602851</v>
      </c>
      <c r="W63">
        <v>60</v>
      </c>
      <c r="X63">
        <f>COUNTIF(Table1[Tenure],"&lt;="&amp;W63)</f>
        <v>1477</v>
      </c>
      <c r="Y63" cm="1">
        <f t="array" ref="Y63">SUM(IF(Table1[Tenure]&lt;=W63,Table1[Not churn]*50))</f>
        <v>51120.494643563943</v>
      </c>
      <c r="Z63">
        <f>7*COUNTIF(Table1[Tenure],"&lt;=" &amp; W63)</f>
        <v>10339</v>
      </c>
      <c r="AA63">
        <f t="shared" si="17"/>
        <v>40781.494643563943</v>
      </c>
      <c r="AB63">
        <f t="shared" si="18"/>
        <v>0.20224765178992019</v>
      </c>
    </row>
    <row r="64" spans="1:28" x14ac:dyDescent="0.35">
      <c r="A64">
        <v>522</v>
      </c>
      <c r="B64">
        <v>1</v>
      </c>
      <c r="C64">
        <v>14</v>
      </c>
      <c r="D64">
        <v>95.8</v>
      </c>
      <c r="E64">
        <v>1346.3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0.69636247799786799</v>
      </c>
      <c r="M64">
        <f>1-Table1[[#This Row],[Churn]]</f>
        <v>0.30363752200213201</v>
      </c>
      <c r="N64" t="b">
        <f>IF(Table1[[#This Row],[Not churn]]&gt;0.14,TRUE,FALSE)</f>
        <v>1</v>
      </c>
      <c r="O64">
        <f>50*(1-Table1[[#This Row],[Churn]])</f>
        <v>15.181876100106601</v>
      </c>
      <c r="P64">
        <v>4</v>
      </c>
      <c r="Q64">
        <f>Table1[[#This Row],[Weighted revenue]]-7</f>
        <v>8.1818761001066012</v>
      </c>
      <c r="W64">
        <v>72</v>
      </c>
      <c r="X64">
        <f>COUNTIF(Table1[Tenure],"&lt;="&amp;W64)</f>
        <v>1835</v>
      </c>
      <c r="Y64" cm="1">
        <f t="array" ref="Y64">SUM(IF(Table1[Tenure]&lt;=W64,Table1[Not churn]*50))</f>
        <v>68063.579569816648</v>
      </c>
      <c r="Z64">
        <f>7*COUNTIF(Table1[Tenure],"&lt;=" &amp; W64)</f>
        <v>12845</v>
      </c>
      <c r="AA64">
        <f t="shared" si="17"/>
        <v>55218.579569816648</v>
      </c>
      <c r="AB64">
        <f t="shared" si="18"/>
        <v>0.1887206062505743</v>
      </c>
    </row>
    <row r="65" spans="1:28" x14ac:dyDescent="0.35">
      <c r="A65">
        <v>1171</v>
      </c>
      <c r="B65">
        <v>0</v>
      </c>
      <c r="C65">
        <v>7</v>
      </c>
      <c r="D65">
        <v>95.35</v>
      </c>
      <c r="E65">
        <v>660.9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0.69633569893536096</v>
      </c>
      <c r="M65">
        <f>1-Table1[[#This Row],[Churn]]</f>
        <v>0.30366430106463904</v>
      </c>
      <c r="N65" t="b">
        <f>IF(Table1[[#This Row],[Not churn]]&gt;0.14,TRUE,FALSE)</f>
        <v>1</v>
      </c>
      <c r="O65">
        <f>50*(1-Table1[[#This Row],[Churn]])</f>
        <v>15.183215053231953</v>
      </c>
      <c r="P65">
        <v>2</v>
      </c>
      <c r="Q65">
        <f>Table1[[#This Row],[Weighted revenue]]-7</f>
        <v>8.1832150532319528</v>
      </c>
    </row>
    <row r="66" spans="1:28" x14ac:dyDescent="0.35">
      <c r="A66">
        <v>639</v>
      </c>
      <c r="B66">
        <v>0</v>
      </c>
      <c r="C66">
        <v>10</v>
      </c>
      <c r="D66">
        <v>99.85</v>
      </c>
      <c r="E66">
        <v>990.9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0.69552258614739404</v>
      </c>
      <c r="M66">
        <f>1-Table1[[#This Row],[Churn]]</f>
        <v>0.30447741385260596</v>
      </c>
      <c r="N66" t="b">
        <f>IF(Table1[[#This Row],[Not churn]]&gt;0.14,TRUE,FALSE)</f>
        <v>1</v>
      </c>
      <c r="O66">
        <f>50*(1-Table1[[#This Row],[Churn]])</f>
        <v>15.223870692630298</v>
      </c>
      <c r="P66">
        <v>2</v>
      </c>
      <c r="Q66">
        <f>Table1[[#This Row],[Weighted revenue]]-7</f>
        <v>8.2238706926302978</v>
      </c>
    </row>
    <row r="67" spans="1:28" x14ac:dyDescent="0.35">
      <c r="A67">
        <v>1232</v>
      </c>
      <c r="B67">
        <v>1</v>
      </c>
      <c r="C67">
        <v>5</v>
      </c>
      <c r="D67">
        <v>75.55</v>
      </c>
      <c r="E67">
        <v>349.65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0.695397579205564</v>
      </c>
      <c r="M67">
        <f>1-Table1[[#This Row],[Churn]]</f>
        <v>0.304602420794436</v>
      </c>
      <c r="N67" t="b">
        <f>IF(Table1[[#This Row],[Not churn]]&gt;0.14,TRUE,FALSE)</f>
        <v>1</v>
      </c>
      <c r="O67">
        <f>50*(1-Table1[[#This Row],[Churn]])</f>
        <v>15.2301210397218</v>
      </c>
      <c r="P67">
        <v>4</v>
      </c>
      <c r="Q67">
        <f>Table1[[#This Row],[Weighted revenue]]-7</f>
        <v>8.2301210397217996</v>
      </c>
      <c r="V67" t="s">
        <v>51</v>
      </c>
      <c r="W67" t="s">
        <v>52</v>
      </c>
    </row>
    <row r="68" spans="1:28" x14ac:dyDescent="0.35">
      <c r="A68">
        <v>26</v>
      </c>
      <c r="B68">
        <v>1</v>
      </c>
      <c r="C68">
        <v>20</v>
      </c>
      <c r="D68">
        <v>98.55</v>
      </c>
      <c r="E68">
        <v>1842.8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0.69449207424256298</v>
      </c>
      <c r="M68">
        <f>1-Table1[[#This Row],[Churn]]</f>
        <v>0.30550792575743702</v>
      </c>
      <c r="N68" t="b">
        <f>IF(Table1[[#This Row],[Not churn]]&gt;0.14,TRUE,FALSE)</f>
        <v>1</v>
      </c>
      <c r="O68">
        <f>50*(1-Table1[[#This Row],[Churn]])</f>
        <v>15.275396287871851</v>
      </c>
      <c r="P68">
        <v>4</v>
      </c>
      <c r="Q68">
        <f>Table1[[#This Row],[Weighted revenue]]-7</f>
        <v>8.2753962878718514</v>
      </c>
      <c r="W68">
        <v>0</v>
      </c>
      <c r="X68">
        <f>COUNTIF(Table1[MonthlyCharges],"&gt;="&amp;W68)</f>
        <v>1835</v>
      </c>
      <c r="Y68" cm="1">
        <f t="array" ref="Y68">SUM(IF(Table1[MonthlyCharges]&gt;=W68,Table1[Not churn]*50))</f>
        <v>68063.579569816648</v>
      </c>
      <c r="Z68">
        <f>7*COUNTIF(Table1[MonthlyCharges],"&gt;=" &amp; W68)</f>
        <v>12845</v>
      </c>
      <c r="AA68">
        <f>Y68-Z68</f>
        <v>55218.579569816648</v>
      </c>
      <c r="AB68">
        <f>Z68/Y68</f>
        <v>0.1887206062505743</v>
      </c>
    </row>
    <row r="69" spans="1:28" x14ac:dyDescent="0.35">
      <c r="A69">
        <v>848</v>
      </c>
      <c r="B69">
        <v>1</v>
      </c>
      <c r="C69">
        <v>9</v>
      </c>
      <c r="D69">
        <v>80.849999999999994</v>
      </c>
      <c r="E69">
        <v>751.65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0.68985373081572798</v>
      </c>
      <c r="M69">
        <f>1-Table1[[#This Row],[Churn]]</f>
        <v>0.31014626918427202</v>
      </c>
      <c r="N69" t="b">
        <f>IF(Table1[[#This Row],[Not churn]]&gt;0.14,TRUE,FALSE)</f>
        <v>1</v>
      </c>
      <c r="O69">
        <f>50*(1-Table1[[#This Row],[Churn]])</f>
        <v>15.5073134592136</v>
      </c>
      <c r="P69">
        <v>4</v>
      </c>
      <c r="Q69">
        <f>Table1[[#This Row],[Weighted revenue]]-7</f>
        <v>8.5073134592136004</v>
      </c>
      <c r="W69">
        <v>12</v>
      </c>
      <c r="X69">
        <f>COUNTIF(Table1[MonthlyCharges],"&gt;="&amp;W69)</f>
        <v>1835</v>
      </c>
      <c r="Y69" cm="1">
        <f t="array" ref="Y69">SUM(IF(Table1[MonthlyCharges]&gt;=W69,Table1[Not churn]*50))</f>
        <v>68063.579569816648</v>
      </c>
      <c r="Z69">
        <f>7*COUNTIF(Table1[MonthlyCharges],"&gt;=" &amp; W69)</f>
        <v>12845</v>
      </c>
      <c r="AA69">
        <f t="shared" ref="AA69:AA78" si="19">Y69-Z69</f>
        <v>55218.579569816648</v>
      </c>
      <c r="AB69">
        <f t="shared" ref="AB69:AB78" si="20">Z69/Y69</f>
        <v>0.1887206062505743</v>
      </c>
    </row>
    <row r="70" spans="1:28" x14ac:dyDescent="0.35">
      <c r="A70">
        <v>1181</v>
      </c>
      <c r="B70">
        <v>0</v>
      </c>
      <c r="C70">
        <v>10</v>
      </c>
      <c r="D70">
        <v>98.7</v>
      </c>
      <c r="E70">
        <v>973.25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0.68819669681944895</v>
      </c>
      <c r="M70">
        <f>1-Table1[[#This Row],[Churn]]</f>
        <v>0.31180330318055105</v>
      </c>
      <c r="N70" t="b">
        <f>IF(Table1[[#This Row],[Not churn]]&gt;0.14,TRUE,FALSE)</f>
        <v>1</v>
      </c>
      <c r="O70">
        <f>50*(1-Table1[[#This Row],[Churn]])</f>
        <v>15.590165159027553</v>
      </c>
      <c r="P70">
        <v>2</v>
      </c>
      <c r="Q70">
        <f>Table1[[#This Row],[Weighted revenue]]-7</f>
        <v>8.5901651590275527</v>
      </c>
      <c r="W70">
        <v>24</v>
      </c>
      <c r="X70">
        <f>COUNTIF(Table1[MonthlyCharges],"&gt;="&amp;W70)</f>
        <v>1500</v>
      </c>
      <c r="Y70" cm="1">
        <f t="array" ref="Y70">SUM(IF(Table1[MonthlyCharges]&gt;=W70,Table1[Not churn]*50))</f>
        <v>52760.473596909185</v>
      </c>
      <c r="Z70">
        <f>7*COUNTIF(Table1[MonthlyCharges],"&gt;=" &amp; W70)</f>
        <v>10500</v>
      </c>
      <c r="AA70">
        <f t="shared" si="19"/>
        <v>42260.473596909185</v>
      </c>
      <c r="AB70">
        <f t="shared" si="20"/>
        <v>0.19901261842757817</v>
      </c>
    </row>
    <row r="71" spans="1:28" x14ac:dyDescent="0.35">
      <c r="A71">
        <v>1025</v>
      </c>
      <c r="B71">
        <v>0</v>
      </c>
      <c r="C71">
        <v>1</v>
      </c>
      <c r="D71">
        <v>84.8</v>
      </c>
      <c r="E71">
        <v>84.8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0.68810540244853902</v>
      </c>
      <c r="M71">
        <f>1-Table1[[#This Row],[Churn]]</f>
        <v>0.31189459755146098</v>
      </c>
      <c r="N71" t="b">
        <f>IF(Table1[[#This Row],[Not churn]]&gt;0.14,TRUE,FALSE)</f>
        <v>1</v>
      </c>
      <c r="O71">
        <f>50*(1-Table1[[#This Row],[Churn]])</f>
        <v>15.59472987757305</v>
      </c>
      <c r="P71">
        <v>2</v>
      </c>
      <c r="Q71">
        <f>Table1[[#This Row],[Weighted revenue]]-7</f>
        <v>8.5947298775730498</v>
      </c>
      <c r="W71">
        <v>36</v>
      </c>
      <c r="X71">
        <f>COUNTIF(Table1[MonthlyCharges],"&gt;="&amp;W71)</f>
        <v>1355</v>
      </c>
      <c r="Y71" cm="1">
        <f t="array" ref="Y71">SUM(IF(Table1[MonthlyCharges]&gt;=W71,Table1[Not churn]*50))</f>
        <v>46686.269284233989</v>
      </c>
      <c r="Z71">
        <f>7*COUNTIF(Table1[MonthlyCharges],"&gt;=" &amp; W71)</f>
        <v>9485</v>
      </c>
      <c r="AA71">
        <f t="shared" si="19"/>
        <v>37201.269284233989</v>
      </c>
      <c r="AB71">
        <f t="shared" si="20"/>
        <v>0.20316465944737838</v>
      </c>
    </row>
    <row r="72" spans="1:28" x14ac:dyDescent="0.35">
      <c r="A72">
        <v>1272</v>
      </c>
      <c r="B72">
        <v>1</v>
      </c>
      <c r="C72">
        <v>2</v>
      </c>
      <c r="D72">
        <v>69.599999999999994</v>
      </c>
      <c r="E72">
        <v>131.65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0.68696960623159897</v>
      </c>
      <c r="M72">
        <f>1-Table1[[#This Row],[Churn]]</f>
        <v>0.31303039376840103</v>
      </c>
      <c r="N72" t="b">
        <f>IF(Table1[[#This Row],[Not churn]]&gt;0.14,TRUE,FALSE)</f>
        <v>1</v>
      </c>
      <c r="O72">
        <f>50*(1-Table1[[#This Row],[Churn]])</f>
        <v>15.651519688420052</v>
      </c>
      <c r="P72">
        <v>4</v>
      </c>
      <c r="Q72">
        <f>Table1[[#This Row],[Weighted revenue]]-7</f>
        <v>8.651519688420052</v>
      </c>
      <c r="W72">
        <v>48</v>
      </c>
      <c r="X72">
        <f>COUNTIF(Table1[MonthlyCharges],"&gt;="&amp;W72)</f>
        <v>1251</v>
      </c>
      <c r="Y72" cm="1">
        <f t="array" ref="Y72">SUM(IF(Table1[MonthlyCharges]&gt;=W72,Table1[Not churn]*50))</f>
        <v>42861.157723736273</v>
      </c>
      <c r="Z72">
        <f>7*COUNTIF(Table1[MonthlyCharges],"&gt;=" &amp; W72)</f>
        <v>8757</v>
      </c>
      <c r="AA72">
        <f t="shared" si="19"/>
        <v>34104.157723736273</v>
      </c>
      <c r="AB72">
        <f t="shared" si="20"/>
        <v>0.20431086011357136</v>
      </c>
    </row>
    <row r="73" spans="1:28" x14ac:dyDescent="0.35">
      <c r="A73">
        <v>735</v>
      </c>
      <c r="B73">
        <v>0</v>
      </c>
      <c r="C73">
        <v>10</v>
      </c>
      <c r="D73">
        <v>98.5</v>
      </c>
      <c r="E73">
        <v>1058.25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0.68691282378311502</v>
      </c>
      <c r="M73">
        <f>1-Table1[[#This Row],[Churn]]</f>
        <v>0.31308717621688498</v>
      </c>
      <c r="N73" t="b">
        <f>IF(Table1[[#This Row],[Not churn]]&gt;0.14,TRUE,FALSE)</f>
        <v>1</v>
      </c>
      <c r="O73">
        <f>50*(1-Table1[[#This Row],[Churn]])</f>
        <v>15.654358810844249</v>
      </c>
      <c r="P73">
        <v>2</v>
      </c>
      <c r="Q73">
        <f>Table1[[#This Row],[Weighted revenue]]-7</f>
        <v>8.6543588108442489</v>
      </c>
      <c r="W73">
        <v>60</v>
      </c>
      <c r="X73">
        <f>COUNTIF(Table1[MonthlyCharges],"&gt;="&amp;W73)</f>
        <v>1074</v>
      </c>
      <c r="Y73" cm="1">
        <f t="array" ref="Y73">SUM(IF(Table1[MonthlyCharges]&gt;=W73,Table1[Not churn]*50))</f>
        <v>36289.770730137912</v>
      </c>
      <c r="Z73">
        <f>7*COUNTIF(Table1[MonthlyCharges],"&gt;=" &amp; W73)</f>
        <v>7518</v>
      </c>
      <c r="AA73">
        <f t="shared" si="19"/>
        <v>28771.770730137912</v>
      </c>
      <c r="AB73">
        <f t="shared" si="20"/>
        <v>0.2071658169434632</v>
      </c>
    </row>
    <row r="74" spans="1:28" x14ac:dyDescent="0.35">
      <c r="A74">
        <v>254</v>
      </c>
      <c r="B74">
        <v>0</v>
      </c>
      <c r="C74">
        <v>2</v>
      </c>
      <c r="D74">
        <v>86</v>
      </c>
      <c r="E74">
        <v>165.45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0.68590233261820899</v>
      </c>
      <c r="M74">
        <f>1-Table1[[#This Row],[Churn]]</f>
        <v>0.31409766738179101</v>
      </c>
      <c r="N74" t="b">
        <f>IF(Table1[[#This Row],[Not churn]]&gt;0.14,TRUE,FALSE)</f>
        <v>1</v>
      </c>
      <c r="O74">
        <f>50*(1-Table1[[#This Row],[Churn]])</f>
        <v>15.704883369089551</v>
      </c>
      <c r="P74">
        <v>2</v>
      </c>
      <c r="Q74">
        <f>Table1[[#This Row],[Weighted revenue]]-7</f>
        <v>8.7048833690895506</v>
      </c>
      <c r="W74">
        <v>72</v>
      </c>
      <c r="X74">
        <f>COUNTIF(Table1[MonthlyCharges],"&gt;="&amp;W74)</f>
        <v>885</v>
      </c>
      <c r="Y74" cm="1">
        <f t="array" ref="Y74">SUM(IF(Table1[MonthlyCharges]&gt;=W74,Table1[Not churn]*50))</f>
        <v>29667.760087632712</v>
      </c>
      <c r="Z74">
        <f>7*COUNTIF(Table1[MonthlyCharges],"&gt;=" &amp; W74)</f>
        <v>6195</v>
      </c>
      <c r="AA74">
        <f t="shared" si="19"/>
        <v>23472.760087632712</v>
      </c>
      <c r="AB74">
        <f t="shared" si="20"/>
        <v>0.20881252853943782</v>
      </c>
    </row>
    <row r="75" spans="1:28" x14ac:dyDescent="0.35">
      <c r="A75">
        <v>1778</v>
      </c>
      <c r="B75">
        <v>0</v>
      </c>
      <c r="C75">
        <v>2</v>
      </c>
      <c r="D75">
        <v>85.7</v>
      </c>
      <c r="E75">
        <v>169.8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0.68396777778286399</v>
      </c>
      <c r="M75">
        <f>1-Table1[[#This Row],[Churn]]</f>
        <v>0.31603222221713601</v>
      </c>
      <c r="N75" t="b">
        <f>IF(Table1[[#This Row],[Not churn]]&gt;0.14,TRUE,FALSE)</f>
        <v>1</v>
      </c>
      <c r="O75">
        <f>50*(1-Table1[[#This Row],[Churn]])</f>
        <v>15.8016111108568</v>
      </c>
      <c r="P75">
        <v>2</v>
      </c>
      <c r="Q75">
        <f>Table1[[#This Row],[Weighted revenue]]-7</f>
        <v>8.8016111108568005</v>
      </c>
      <c r="W75">
        <v>84</v>
      </c>
      <c r="X75">
        <f>COUNTIF(Table1[MonthlyCharges],"&gt;="&amp;W75)</f>
        <v>605</v>
      </c>
      <c r="Y75" cm="1">
        <f t="array" ref="Y75">SUM(IF(Table1[MonthlyCharges]&gt;=W75,Table1[Not churn]*50))</f>
        <v>20724.333835643865</v>
      </c>
      <c r="Z75">
        <f>7*COUNTIF(Table1[MonthlyCharges],"&gt;=" &amp; W75)</f>
        <v>4235</v>
      </c>
      <c r="AA75">
        <f t="shared" si="19"/>
        <v>16489.333835643865</v>
      </c>
      <c r="AB75">
        <f t="shared" si="20"/>
        <v>0.20434914982484051</v>
      </c>
    </row>
    <row r="76" spans="1:28" x14ac:dyDescent="0.35">
      <c r="A76">
        <v>71</v>
      </c>
      <c r="B76">
        <v>0</v>
      </c>
      <c r="C76">
        <v>2</v>
      </c>
      <c r="D76">
        <v>85.65</v>
      </c>
      <c r="E76">
        <v>181.5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0.68364472933641196</v>
      </c>
      <c r="M76">
        <f>1-Table1[[#This Row],[Churn]]</f>
        <v>0.31635527066358804</v>
      </c>
      <c r="N76" t="b">
        <f>IF(Table1[[#This Row],[Not churn]]&gt;0.14,TRUE,FALSE)</f>
        <v>1</v>
      </c>
      <c r="O76">
        <f>50*(1-Table1[[#This Row],[Churn]])</f>
        <v>15.817763533179402</v>
      </c>
      <c r="P76">
        <v>2</v>
      </c>
      <c r="Q76">
        <f>Table1[[#This Row],[Weighted revenue]]-7</f>
        <v>8.8177635331794022</v>
      </c>
      <c r="W76">
        <v>96</v>
      </c>
      <c r="X76">
        <f>COUNTIF(Table1[MonthlyCharges],"&gt;="&amp;W76)</f>
        <v>324</v>
      </c>
      <c r="Y76" cm="1">
        <f t="array" ref="Y76">SUM(IF(Table1[MonthlyCharges]&gt;=W76,Table1[Not churn]*50))</f>
        <v>11538.672820515396</v>
      </c>
      <c r="Z76">
        <f>7*COUNTIF(Table1[MonthlyCharges],"&gt;=" &amp; W76)</f>
        <v>2268</v>
      </c>
      <c r="AA76">
        <f t="shared" si="19"/>
        <v>9270.6728205153959</v>
      </c>
      <c r="AB76">
        <f t="shared" si="20"/>
        <v>0.19655640083386086</v>
      </c>
    </row>
    <row r="77" spans="1:28" x14ac:dyDescent="0.35">
      <c r="A77">
        <v>304</v>
      </c>
      <c r="B77">
        <v>0</v>
      </c>
      <c r="C77">
        <v>11</v>
      </c>
      <c r="D77">
        <v>99.5</v>
      </c>
      <c r="E77">
        <v>1056.95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0.68341355397209402</v>
      </c>
      <c r="M77">
        <f>1-Table1[[#This Row],[Churn]]</f>
        <v>0.31658644602790598</v>
      </c>
      <c r="N77" t="b">
        <f>IF(Table1[[#This Row],[Not churn]]&gt;0.14,TRUE,FALSE)</f>
        <v>1</v>
      </c>
      <c r="O77">
        <f>50*(1-Table1[[#This Row],[Churn]])</f>
        <v>15.829322301395299</v>
      </c>
      <c r="P77">
        <v>2</v>
      </c>
      <c r="Q77">
        <f>Table1[[#This Row],[Weighted revenue]]-7</f>
        <v>8.8293223013952993</v>
      </c>
      <c r="W77">
        <v>108</v>
      </c>
      <c r="X77">
        <f>COUNTIF(Table1[MonthlyCharges],"&gt;="&amp;W77)</f>
        <v>91</v>
      </c>
      <c r="Y77" cm="1">
        <f t="array" ref="Y77">SUM(IF(Table1[MonthlyCharges]&gt;=W77,Table1[Not churn]*50))</f>
        <v>3734.2352092226861</v>
      </c>
      <c r="Z77">
        <f>7*COUNTIF(Table1[MonthlyCharges],"&gt;=" &amp; W77)</f>
        <v>637</v>
      </c>
      <c r="AA77">
        <f t="shared" si="19"/>
        <v>3097.2352092226861</v>
      </c>
      <c r="AB77">
        <f t="shared" si="20"/>
        <v>0.17058379140841456</v>
      </c>
    </row>
    <row r="78" spans="1:28" x14ac:dyDescent="0.35">
      <c r="A78">
        <v>1122</v>
      </c>
      <c r="B78">
        <v>1</v>
      </c>
      <c r="C78">
        <v>24</v>
      </c>
      <c r="D78">
        <v>102.95</v>
      </c>
      <c r="E78">
        <v>2496.6999999999998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0.68314661534630405</v>
      </c>
      <c r="M78">
        <f>1-Table1[[#This Row],[Churn]]</f>
        <v>0.31685338465369595</v>
      </c>
      <c r="N78" t="b">
        <f>IF(Table1[[#This Row],[Not churn]]&gt;0.14,TRUE,FALSE)</f>
        <v>1</v>
      </c>
      <c r="O78">
        <f>50*(1-Table1[[#This Row],[Churn]])</f>
        <v>15.842669232684797</v>
      </c>
      <c r="P78">
        <v>4</v>
      </c>
      <c r="Q78">
        <f>Table1[[#This Row],[Weighted revenue]]-7</f>
        <v>8.8426692326847967</v>
      </c>
      <c r="W78">
        <v>120</v>
      </c>
      <c r="X78">
        <f>COUNTIF(Table1[MonthlyCharges],"&gt;="&amp;W78)</f>
        <v>0</v>
      </c>
      <c r="Y78" cm="1">
        <f t="array" ref="Y78">SUM(IF(Table1[MonthlyCharges]&gt;=W78,Table1[Not churn]*50))</f>
        <v>0</v>
      </c>
      <c r="Z78">
        <f>7*COUNTIF(Table1[MonthlyCharges],"&gt;=" &amp; W78)</f>
        <v>0</v>
      </c>
      <c r="AA78">
        <f t="shared" si="19"/>
        <v>0</v>
      </c>
      <c r="AB78" t="e">
        <f t="shared" si="20"/>
        <v>#DIV/0!</v>
      </c>
    </row>
    <row r="79" spans="1:28" x14ac:dyDescent="0.35">
      <c r="A79">
        <v>558</v>
      </c>
      <c r="B79">
        <v>0</v>
      </c>
      <c r="C79">
        <v>8</v>
      </c>
      <c r="D79">
        <v>94.7</v>
      </c>
      <c r="E79">
        <v>740.3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0.682304286766931</v>
      </c>
      <c r="M79">
        <f>1-Table1[[#This Row],[Churn]]</f>
        <v>0.317695713233069</v>
      </c>
      <c r="N79" t="b">
        <f>IF(Table1[[#This Row],[Not churn]]&gt;0.14,TRUE,FALSE)</f>
        <v>1</v>
      </c>
      <c r="O79">
        <f>50*(1-Table1[[#This Row],[Churn]])</f>
        <v>15.884785661653449</v>
      </c>
      <c r="P79">
        <v>2</v>
      </c>
      <c r="Q79">
        <f>Table1[[#This Row],[Weighted revenue]]-7</f>
        <v>8.8847856616534493</v>
      </c>
    </row>
    <row r="80" spans="1:28" x14ac:dyDescent="0.35">
      <c r="A80">
        <v>1374</v>
      </c>
      <c r="B80">
        <v>1</v>
      </c>
      <c r="C80">
        <v>19</v>
      </c>
      <c r="D80">
        <v>94.95</v>
      </c>
      <c r="E80">
        <v>1760.25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0.681295851729119</v>
      </c>
      <c r="M80">
        <f>1-Table1[[#This Row],[Churn]]</f>
        <v>0.318704148270881</v>
      </c>
      <c r="N80" t="b">
        <f>IF(Table1[[#This Row],[Not churn]]&gt;0.14,TRUE,FALSE)</f>
        <v>1</v>
      </c>
      <c r="O80">
        <f>50*(1-Table1[[#This Row],[Churn]])</f>
        <v>15.935207413544051</v>
      </c>
      <c r="P80">
        <v>4</v>
      </c>
      <c r="Q80">
        <f>Table1[[#This Row],[Weighted revenue]]-7</f>
        <v>8.9352074135440507</v>
      </c>
    </row>
    <row r="81" spans="1:28" x14ac:dyDescent="0.35">
      <c r="A81">
        <v>1133</v>
      </c>
      <c r="B81">
        <v>0</v>
      </c>
      <c r="C81">
        <v>16</v>
      </c>
      <c r="D81">
        <v>112.95</v>
      </c>
      <c r="E81">
        <v>1882.55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0.68032826737115903</v>
      </c>
      <c r="M81">
        <f>1-Table1[[#This Row],[Churn]]</f>
        <v>0.31967173262884097</v>
      </c>
      <c r="N81" t="b">
        <f>IF(Table1[[#This Row],[Not churn]]&gt;0.14,TRUE,FALSE)</f>
        <v>1</v>
      </c>
      <c r="O81">
        <f>50*(1-Table1[[#This Row],[Churn]])</f>
        <v>15.983586631442048</v>
      </c>
      <c r="P81">
        <v>5</v>
      </c>
      <c r="Q81">
        <f>Table1[[#This Row],[Weighted revenue]]-7</f>
        <v>8.9835866314420478</v>
      </c>
      <c r="V81" t="s">
        <v>51</v>
      </c>
      <c r="W81" t="s">
        <v>53</v>
      </c>
    </row>
    <row r="82" spans="1:28" x14ac:dyDescent="0.35">
      <c r="A82">
        <v>14</v>
      </c>
      <c r="B82">
        <v>0</v>
      </c>
      <c r="C82">
        <v>5</v>
      </c>
      <c r="D82">
        <v>104.1</v>
      </c>
      <c r="E82">
        <v>541.9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0.67964007446790597</v>
      </c>
      <c r="M82">
        <f>1-Table1[[#This Row],[Churn]]</f>
        <v>0.32035992553209403</v>
      </c>
      <c r="N82" t="b">
        <f>IF(Table1[[#This Row],[Not churn]]&gt;0.14,TRUE,FALSE)</f>
        <v>1</v>
      </c>
      <c r="O82">
        <f>50*(1-Table1[[#This Row],[Churn]])</f>
        <v>16.017996276604702</v>
      </c>
      <c r="P82">
        <v>2</v>
      </c>
      <c r="Q82">
        <f>Table1[[#This Row],[Weighted revenue]]-7</f>
        <v>9.0179962766047019</v>
      </c>
      <c r="W82">
        <v>0</v>
      </c>
      <c r="X82">
        <f>COUNTIF(Table1[MonthlyCharges],"&lt;="&amp;W82)</f>
        <v>0</v>
      </c>
      <c r="Y82" cm="1">
        <f t="array" ref="Y82">SUM(IF(Table1[MonthlyCharges]&lt;=W82,Table1[Not churn]*50))</f>
        <v>0</v>
      </c>
      <c r="Z82">
        <f>7*COUNTIF(Table1[MonthlyCharges],"&lt;=" &amp; W82)</f>
        <v>0</v>
      </c>
      <c r="AA82">
        <f>Y82-Z82</f>
        <v>0</v>
      </c>
      <c r="AB82" t="e">
        <f>Z82/Y82</f>
        <v>#DIV/0!</v>
      </c>
    </row>
    <row r="83" spans="1:28" x14ac:dyDescent="0.35">
      <c r="A83">
        <v>1708</v>
      </c>
      <c r="B83">
        <v>1</v>
      </c>
      <c r="C83">
        <v>6</v>
      </c>
      <c r="D83">
        <v>44.4</v>
      </c>
      <c r="E83">
        <v>263.05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0.67843422959883404</v>
      </c>
      <c r="M83">
        <f>1-Table1[[#This Row],[Churn]]</f>
        <v>0.32156577040116596</v>
      </c>
      <c r="N83" t="b">
        <f>IF(Table1[[#This Row],[Not churn]]&gt;0.14,TRUE,FALSE)</f>
        <v>1</v>
      </c>
      <c r="O83">
        <f>50*(1-Table1[[#This Row],[Churn]])</f>
        <v>16.078288520058297</v>
      </c>
      <c r="P83">
        <v>3</v>
      </c>
      <c r="Q83">
        <f>Table1[[#This Row],[Weighted revenue]]-7</f>
        <v>9.0782885200582975</v>
      </c>
      <c r="W83">
        <v>12</v>
      </c>
      <c r="X83">
        <f>COUNTIF(Table1[MonthlyCharges],"&lt;="&amp;W83)</f>
        <v>0</v>
      </c>
      <c r="Y83" cm="1">
        <f t="array" ref="Y83">SUM(IF(Table1[MonthlyCharges]&lt;=W83,Table1[Not churn]*50))</f>
        <v>0</v>
      </c>
      <c r="Z83">
        <f>7*COUNTIF(Table1[MonthlyCharges],"&lt;=" &amp; W83)</f>
        <v>0</v>
      </c>
      <c r="AA83">
        <f t="shared" ref="AA83:AA92" si="21">Y83-Z83</f>
        <v>0</v>
      </c>
      <c r="AB83" t="e">
        <f t="shared" ref="AB83:AB92" si="22">Z83/Y83</f>
        <v>#DIV/0!</v>
      </c>
    </row>
    <row r="84" spans="1:28" x14ac:dyDescent="0.35">
      <c r="A84">
        <v>555</v>
      </c>
      <c r="B84">
        <v>0</v>
      </c>
      <c r="C84">
        <v>8</v>
      </c>
      <c r="D84">
        <v>94</v>
      </c>
      <c r="E84">
        <v>773.65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0.67775291599024301</v>
      </c>
      <c r="M84">
        <f>1-Table1[[#This Row],[Churn]]</f>
        <v>0.32224708400975699</v>
      </c>
      <c r="N84" t="b">
        <f>IF(Table1[[#This Row],[Not churn]]&gt;0.14,TRUE,FALSE)</f>
        <v>1</v>
      </c>
      <c r="O84">
        <f>50*(1-Table1[[#This Row],[Churn]])</f>
        <v>16.11235420048785</v>
      </c>
      <c r="P84">
        <v>2</v>
      </c>
      <c r="Q84">
        <f>Table1[[#This Row],[Weighted revenue]]-7</f>
        <v>9.1123542004878502</v>
      </c>
      <c r="W84">
        <v>24</v>
      </c>
      <c r="X84">
        <f>COUNTIF(Table1[MonthlyCharges],"&lt;="&amp;W84)</f>
        <v>336</v>
      </c>
      <c r="Y84" cm="1">
        <f t="array" ref="Y84">SUM(IF(Table1[MonthlyCharges]&lt;=W84,Table1[Not churn]*50))</f>
        <v>15352.752376892013</v>
      </c>
      <c r="Z84">
        <f>7*COUNTIF(Table1[MonthlyCharges],"&lt;=" &amp; W84)</f>
        <v>2352</v>
      </c>
      <c r="AA84">
        <f t="shared" si="21"/>
        <v>13000.752376892013</v>
      </c>
      <c r="AB84">
        <f t="shared" si="22"/>
        <v>0.15319728621039189</v>
      </c>
    </row>
    <row r="85" spans="1:28" x14ac:dyDescent="0.35">
      <c r="A85">
        <v>233</v>
      </c>
      <c r="B85">
        <v>0</v>
      </c>
      <c r="C85">
        <v>9</v>
      </c>
      <c r="D85">
        <v>95.5</v>
      </c>
      <c r="E85">
        <v>829.1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0.67747311507646102</v>
      </c>
      <c r="M85">
        <f>1-Table1[[#This Row],[Churn]]</f>
        <v>0.32252688492353898</v>
      </c>
      <c r="N85" t="b">
        <f>IF(Table1[[#This Row],[Not churn]]&gt;0.14,TRUE,FALSE)</f>
        <v>1</v>
      </c>
      <c r="O85">
        <f>50*(1-Table1[[#This Row],[Churn]])</f>
        <v>16.126344246176949</v>
      </c>
      <c r="P85">
        <v>2</v>
      </c>
      <c r="Q85">
        <f>Table1[[#This Row],[Weighted revenue]]-7</f>
        <v>9.1263442461769486</v>
      </c>
      <c r="W85">
        <v>36</v>
      </c>
      <c r="X85">
        <f>COUNTIF(Table1[MonthlyCharges],"&lt;="&amp;W85)</f>
        <v>480</v>
      </c>
      <c r="Y85" cm="1">
        <f t="array" ref="Y85">SUM(IF(Table1[MonthlyCharges]&lt;=W85,Table1[Not churn]*50))</f>
        <v>21377.310285582596</v>
      </c>
      <c r="Z85">
        <f>7*COUNTIF(Table1[MonthlyCharges],"&lt;=" &amp; W85)</f>
        <v>3360</v>
      </c>
      <c r="AA85">
        <f t="shared" si="21"/>
        <v>18017.310285582596</v>
      </c>
      <c r="AB85">
        <f t="shared" si="22"/>
        <v>0.15717599431889567</v>
      </c>
    </row>
    <row r="86" spans="1:28" x14ac:dyDescent="0.35">
      <c r="A86">
        <v>1608</v>
      </c>
      <c r="B86">
        <v>0</v>
      </c>
      <c r="C86">
        <v>12</v>
      </c>
      <c r="D86">
        <v>99.7</v>
      </c>
      <c r="E86">
        <v>1238.45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0.67466838264547802</v>
      </c>
      <c r="M86">
        <f>1-Table1[[#This Row],[Churn]]</f>
        <v>0.32533161735452198</v>
      </c>
      <c r="N86" t="b">
        <f>IF(Table1[[#This Row],[Not churn]]&gt;0.14,TRUE,FALSE)</f>
        <v>1</v>
      </c>
      <c r="O86">
        <f>50*(1-Table1[[#This Row],[Churn]])</f>
        <v>16.266580867726098</v>
      </c>
      <c r="P86">
        <v>2</v>
      </c>
      <c r="Q86">
        <f>Table1[[#This Row],[Weighted revenue]]-7</f>
        <v>9.2665808677260983</v>
      </c>
      <c r="W86">
        <v>48</v>
      </c>
      <c r="X86">
        <f>COUNTIF(Table1[MonthlyCharges],"&lt;="&amp;W86)</f>
        <v>584</v>
      </c>
      <c r="Y86" cm="1">
        <f t="array" ref="Y86">SUM(IF(Table1[MonthlyCharges]&lt;=W86,Table1[Not churn]*50))</f>
        <v>25202.421846080295</v>
      </c>
      <c r="Z86">
        <f>7*COUNTIF(Table1[MonthlyCharges],"&lt;=" &amp; W86)</f>
        <v>4088</v>
      </c>
      <c r="AA86">
        <f t="shared" si="21"/>
        <v>21114.421846080295</v>
      </c>
      <c r="AB86">
        <f t="shared" si="22"/>
        <v>0.16220663335320698</v>
      </c>
    </row>
    <row r="87" spans="1:28" x14ac:dyDescent="0.35">
      <c r="A87">
        <v>374</v>
      </c>
      <c r="B87">
        <v>1</v>
      </c>
      <c r="C87">
        <v>7</v>
      </c>
      <c r="D87">
        <v>75.400000000000006</v>
      </c>
      <c r="E87">
        <v>533.04999999999995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0.67453882021243805</v>
      </c>
      <c r="M87">
        <f>1-Table1[[#This Row],[Churn]]</f>
        <v>0.32546117978756195</v>
      </c>
      <c r="N87" t="b">
        <f>IF(Table1[[#This Row],[Not churn]]&gt;0.14,TRUE,FALSE)</f>
        <v>1</v>
      </c>
      <c r="O87">
        <f>50*(1-Table1[[#This Row],[Churn]])</f>
        <v>16.273058989378097</v>
      </c>
      <c r="P87">
        <v>4</v>
      </c>
      <c r="Q87">
        <f>Table1[[#This Row],[Weighted revenue]]-7</f>
        <v>9.2730589893780966</v>
      </c>
      <c r="W87">
        <v>60</v>
      </c>
      <c r="X87">
        <f>COUNTIF(Table1[MonthlyCharges],"&lt;="&amp;W87)</f>
        <v>763</v>
      </c>
      <c r="Y87" cm="1">
        <f t="array" ref="Y87">SUM(IF(Table1[MonthlyCharges]&lt;=W87,Table1[Not churn]*50))</f>
        <v>31849.694065553678</v>
      </c>
      <c r="Z87">
        <f>7*COUNTIF(Table1[MonthlyCharges],"&lt;=" &amp; W87)</f>
        <v>5341</v>
      </c>
      <c r="AA87">
        <f t="shared" si="21"/>
        <v>26508.694065553678</v>
      </c>
      <c r="AB87">
        <f t="shared" si="22"/>
        <v>0.167693918472405</v>
      </c>
    </row>
    <row r="88" spans="1:28" x14ac:dyDescent="0.35">
      <c r="A88">
        <v>1383</v>
      </c>
      <c r="B88">
        <v>1</v>
      </c>
      <c r="C88">
        <v>4</v>
      </c>
      <c r="D88">
        <v>70.650000000000006</v>
      </c>
      <c r="E88">
        <v>293.85000000000002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0.673741827475278</v>
      </c>
      <c r="M88">
        <f>1-Table1[[#This Row],[Churn]]</f>
        <v>0.326258172524722</v>
      </c>
      <c r="N88" t="b">
        <f>IF(Table1[[#This Row],[Not churn]]&gt;0.14,TRUE,FALSE)</f>
        <v>1</v>
      </c>
      <c r="O88">
        <f>50*(1-Table1[[#This Row],[Churn]])</f>
        <v>16.312908626236101</v>
      </c>
      <c r="P88">
        <v>4</v>
      </c>
      <c r="Q88">
        <f>Table1[[#This Row],[Weighted revenue]]-7</f>
        <v>9.3129086262361014</v>
      </c>
      <c r="W88">
        <v>72</v>
      </c>
      <c r="X88">
        <f>COUNTIF(Table1[MonthlyCharges],"&lt;="&amp;W88)</f>
        <v>950</v>
      </c>
      <c r="Y88" cm="1">
        <f t="array" ref="Y88">SUM(IF(Table1[MonthlyCharges]&lt;=W88,Table1[Not churn]*50))</f>
        <v>38395.819482183804</v>
      </c>
      <c r="Z88">
        <f>7*COUNTIF(Table1[MonthlyCharges],"&lt;=" &amp; W88)</f>
        <v>6650</v>
      </c>
      <c r="AA88">
        <f t="shared" si="21"/>
        <v>31745.819482183804</v>
      </c>
      <c r="AB88">
        <f t="shared" si="22"/>
        <v>0.17319593876843006</v>
      </c>
    </row>
    <row r="89" spans="1:28" x14ac:dyDescent="0.35">
      <c r="A89">
        <v>1564</v>
      </c>
      <c r="B89">
        <v>1</v>
      </c>
      <c r="C89">
        <v>21</v>
      </c>
      <c r="D89">
        <v>96.8</v>
      </c>
      <c r="E89">
        <v>2030.3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0.67322491007012097</v>
      </c>
      <c r="M89">
        <f>1-Table1[[#This Row],[Churn]]</f>
        <v>0.32677508992987903</v>
      </c>
      <c r="N89" t="b">
        <f>IF(Table1[[#This Row],[Not churn]]&gt;0.14,TRUE,FALSE)</f>
        <v>1</v>
      </c>
      <c r="O89">
        <f>50*(1-Table1[[#This Row],[Churn]])</f>
        <v>16.338754496493952</v>
      </c>
      <c r="P89">
        <v>4</v>
      </c>
      <c r="Q89">
        <f>Table1[[#This Row],[Weighted revenue]]-7</f>
        <v>9.3387544964939515</v>
      </c>
      <c r="W89">
        <v>84</v>
      </c>
      <c r="X89">
        <f>COUNTIF(Table1[MonthlyCharges],"&lt;="&amp;W89)</f>
        <v>1232</v>
      </c>
      <c r="Y89" cm="1">
        <f t="array" ref="Y89">SUM(IF(Table1[MonthlyCharges]&lt;=W89,Table1[Not churn]*50))</f>
        <v>47371.206748488272</v>
      </c>
      <c r="Z89">
        <f>7*COUNTIF(Table1[MonthlyCharges],"&lt;=" &amp; W89)</f>
        <v>8624</v>
      </c>
      <c r="AA89">
        <f t="shared" si="21"/>
        <v>38747.206748488272</v>
      </c>
      <c r="AB89">
        <f t="shared" si="22"/>
        <v>0.18205151593009</v>
      </c>
    </row>
    <row r="90" spans="1:28" x14ac:dyDescent="0.35">
      <c r="A90">
        <v>1510</v>
      </c>
      <c r="B90">
        <v>0</v>
      </c>
      <c r="C90">
        <v>2</v>
      </c>
      <c r="D90">
        <v>84.05</v>
      </c>
      <c r="E90">
        <v>134.05000000000001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0.67321474898749201</v>
      </c>
      <c r="M90">
        <f>1-Table1[[#This Row],[Churn]]</f>
        <v>0.32678525101250799</v>
      </c>
      <c r="N90" t="b">
        <f>IF(Table1[[#This Row],[Not churn]]&gt;0.14,TRUE,FALSE)</f>
        <v>1</v>
      </c>
      <c r="O90">
        <f>50*(1-Table1[[#This Row],[Churn]])</f>
        <v>16.339262550625399</v>
      </c>
      <c r="P90">
        <v>2</v>
      </c>
      <c r="Q90">
        <f>Table1[[#This Row],[Weighted revenue]]-7</f>
        <v>9.3392625506253992</v>
      </c>
      <c r="W90">
        <v>96</v>
      </c>
      <c r="X90">
        <f>COUNTIF(Table1[MonthlyCharges],"&lt;="&amp;W90)</f>
        <v>1511</v>
      </c>
      <c r="Y90" cm="1">
        <f t="array" ref="Y90">SUM(IF(Table1[MonthlyCharges]&lt;=W90,Table1[Not churn]*50))</f>
        <v>56524.906749301226</v>
      </c>
      <c r="Z90">
        <f>7*COUNTIF(Table1[MonthlyCharges],"&lt;=" &amp; W90)</f>
        <v>10577</v>
      </c>
      <c r="AA90">
        <f t="shared" si="21"/>
        <v>45947.906749301226</v>
      </c>
      <c r="AB90">
        <f t="shared" si="22"/>
        <v>0.18712105173231011</v>
      </c>
    </row>
    <row r="91" spans="1:28" x14ac:dyDescent="0.35">
      <c r="A91">
        <v>373</v>
      </c>
      <c r="B91">
        <v>0</v>
      </c>
      <c r="C91">
        <v>9</v>
      </c>
      <c r="D91">
        <v>94.85</v>
      </c>
      <c r="E91">
        <v>890.6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0.67321449758039198</v>
      </c>
      <c r="M91">
        <f>1-Table1[[#This Row],[Churn]]</f>
        <v>0.32678550241960802</v>
      </c>
      <c r="N91" t="b">
        <f>IF(Table1[[#This Row],[Not churn]]&gt;0.14,TRUE,FALSE)</f>
        <v>1</v>
      </c>
      <c r="O91">
        <f>50*(1-Table1[[#This Row],[Churn]])</f>
        <v>16.3392751209804</v>
      </c>
      <c r="P91">
        <v>2</v>
      </c>
      <c r="Q91">
        <f>Table1[[#This Row],[Weighted revenue]]-7</f>
        <v>9.3392751209803997</v>
      </c>
      <c r="W91">
        <v>108</v>
      </c>
      <c r="X91">
        <f>COUNTIF(Table1[MonthlyCharges],"&lt;="&amp;W91)</f>
        <v>1744</v>
      </c>
      <c r="Y91" cm="1">
        <f t="array" ref="Y91">SUM(IF(Table1[MonthlyCharges]&lt;=W91,Table1[Not churn]*50))</f>
        <v>64329.344360593954</v>
      </c>
      <c r="Z91">
        <f>7*COUNTIF(Table1[MonthlyCharges],"&lt;=" &amp; W91)</f>
        <v>12208</v>
      </c>
      <c r="AA91">
        <f t="shared" si="21"/>
        <v>52121.344360593954</v>
      </c>
      <c r="AB91">
        <f t="shared" si="22"/>
        <v>0.18977342488629839</v>
      </c>
    </row>
    <row r="92" spans="1:28" x14ac:dyDescent="0.35">
      <c r="A92">
        <v>411</v>
      </c>
      <c r="B92">
        <v>0</v>
      </c>
      <c r="C92">
        <v>9</v>
      </c>
      <c r="D92">
        <v>94.75</v>
      </c>
      <c r="E92">
        <v>889.9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0.67255676083694704</v>
      </c>
      <c r="M92">
        <f>1-Table1[[#This Row],[Churn]]</f>
        <v>0.32744323916305296</v>
      </c>
      <c r="N92" t="b">
        <f>IF(Table1[[#This Row],[Not churn]]&gt;0.14,TRUE,FALSE)</f>
        <v>1</v>
      </c>
      <c r="O92">
        <f>50*(1-Table1[[#This Row],[Churn]])</f>
        <v>16.372161958152649</v>
      </c>
      <c r="P92">
        <v>2</v>
      </c>
      <c r="Q92">
        <f>Table1[[#This Row],[Weighted revenue]]-7</f>
        <v>9.372161958152649</v>
      </c>
      <c r="W92">
        <v>120</v>
      </c>
      <c r="X92">
        <f>COUNTIF(Table1[MonthlyCharges],"&lt;="&amp;W92)</f>
        <v>1835</v>
      </c>
      <c r="Y92" cm="1">
        <f t="array" ref="Y92">SUM(IF(Table1[MonthlyCharges]&lt;=W92,Table1[Not churn]*50))</f>
        <v>68063.579569816648</v>
      </c>
      <c r="Z92">
        <f>7*COUNTIF(Table1[MonthlyCharges],"&lt;=" &amp; W92)</f>
        <v>12845</v>
      </c>
      <c r="AA92">
        <f t="shared" si="21"/>
        <v>55218.579569816648</v>
      </c>
      <c r="AB92">
        <f t="shared" si="22"/>
        <v>0.1887206062505743</v>
      </c>
    </row>
    <row r="93" spans="1:28" x14ac:dyDescent="0.35">
      <c r="A93">
        <v>476</v>
      </c>
      <c r="B93">
        <v>0</v>
      </c>
      <c r="C93">
        <v>6</v>
      </c>
      <c r="D93">
        <v>90.1</v>
      </c>
      <c r="E93">
        <v>521.29999999999995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0.67241583677142203</v>
      </c>
      <c r="M93">
        <f>1-Table1[[#This Row],[Churn]]</f>
        <v>0.32758416322857797</v>
      </c>
      <c r="N93" t="b">
        <f>IF(Table1[[#This Row],[Not churn]]&gt;0.14,TRUE,FALSE)</f>
        <v>1</v>
      </c>
      <c r="O93">
        <f>50*(1-Table1[[#This Row],[Churn]])</f>
        <v>16.379208161428899</v>
      </c>
      <c r="P93">
        <v>2</v>
      </c>
      <c r="Q93">
        <f>Table1[[#This Row],[Weighted revenue]]-7</f>
        <v>9.3792081614288989</v>
      </c>
    </row>
    <row r="94" spans="1:28" x14ac:dyDescent="0.35">
      <c r="A94">
        <v>435</v>
      </c>
      <c r="B94">
        <v>0</v>
      </c>
      <c r="C94">
        <v>12</v>
      </c>
      <c r="D94">
        <v>98.9</v>
      </c>
      <c r="E94">
        <v>1120.95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0.66939954995478401</v>
      </c>
      <c r="M94">
        <f>1-Table1[[#This Row],[Churn]]</f>
        <v>0.33060045004521599</v>
      </c>
      <c r="N94" t="b">
        <f>IF(Table1[[#This Row],[Not churn]]&gt;0.14,TRUE,FALSE)</f>
        <v>1</v>
      </c>
      <c r="O94">
        <f>50*(1-Table1[[#This Row],[Churn]])</f>
        <v>16.530022502260799</v>
      </c>
      <c r="P94">
        <v>2</v>
      </c>
      <c r="Q94">
        <f>Table1[[#This Row],[Weighted revenue]]-7</f>
        <v>9.5300225022607989</v>
      </c>
    </row>
    <row r="95" spans="1:28" x14ac:dyDescent="0.35">
      <c r="A95">
        <v>1749</v>
      </c>
      <c r="B95">
        <v>0</v>
      </c>
      <c r="C95">
        <v>15</v>
      </c>
      <c r="D95">
        <v>103.45</v>
      </c>
      <c r="E95">
        <v>1539.8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0.668879640125562</v>
      </c>
      <c r="M95">
        <f>1-Table1[[#This Row],[Churn]]</f>
        <v>0.331120359874438</v>
      </c>
      <c r="N95" t="b">
        <f>IF(Table1[[#This Row],[Not churn]]&gt;0.14,TRUE,FALSE)</f>
        <v>1</v>
      </c>
      <c r="O95">
        <f>50*(1-Table1[[#This Row],[Churn]])</f>
        <v>16.556017993721898</v>
      </c>
      <c r="P95">
        <v>2</v>
      </c>
      <c r="Q95">
        <f>Table1[[#This Row],[Weighted revenue]]-7</f>
        <v>9.5560179937218983</v>
      </c>
    </row>
    <row r="96" spans="1:28" x14ac:dyDescent="0.35">
      <c r="A96">
        <v>1503</v>
      </c>
      <c r="B96">
        <v>1</v>
      </c>
      <c r="C96">
        <v>20</v>
      </c>
      <c r="D96">
        <v>94.55</v>
      </c>
      <c r="E96">
        <v>1899.65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0.66855938381255597</v>
      </c>
      <c r="M96">
        <f>1-Table1[[#This Row],[Churn]]</f>
        <v>0.33144061618744403</v>
      </c>
      <c r="N96" t="b">
        <f>IF(Table1[[#This Row],[Not churn]]&gt;0.14,TRUE,FALSE)</f>
        <v>1</v>
      </c>
      <c r="O96">
        <f>50*(1-Table1[[#This Row],[Churn]])</f>
        <v>16.572030809372201</v>
      </c>
      <c r="P96">
        <v>4</v>
      </c>
      <c r="Q96">
        <f>Table1[[#This Row],[Weighted revenue]]-7</f>
        <v>9.5720308093722011</v>
      </c>
    </row>
    <row r="97" spans="1:28" x14ac:dyDescent="0.35">
      <c r="A97">
        <v>295</v>
      </c>
      <c r="B97">
        <v>1</v>
      </c>
      <c r="C97">
        <v>7</v>
      </c>
      <c r="D97">
        <v>44.4</v>
      </c>
      <c r="E97">
        <v>265.8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0.66829450608853203</v>
      </c>
      <c r="M97">
        <f>1-Table1[[#This Row],[Churn]]</f>
        <v>0.33170549391146797</v>
      </c>
      <c r="N97" t="b">
        <f>IF(Table1[[#This Row],[Not churn]]&gt;0.14,TRUE,FALSE)</f>
        <v>1</v>
      </c>
      <c r="O97">
        <f>50*(1-Table1[[#This Row],[Churn]])</f>
        <v>16.5852746955734</v>
      </c>
      <c r="P97">
        <v>3</v>
      </c>
      <c r="Q97">
        <f>Table1[[#This Row],[Weighted revenue]]-7</f>
        <v>9.5852746955733998</v>
      </c>
      <c r="W97">
        <v>0.1</v>
      </c>
      <c r="X97">
        <f>X24</f>
        <v>586</v>
      </c>
    </row>
    <row r="98" spans="1:28" x14ac:dyDescent="0.35">
      <c r="A98">
        <v>1745</v>
      </c>
      <c r="B98">
        <v>0</v>
      </c>
      <c r="C98">
        <v>1</v>
      </c>
      <c r="D98">
        <v>81.7</v>
      </c>
      <c r="E98">
        <v>81.7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0.66788665457017204</v>
      </c>
      <c r="M98">
        <f>1-Table1[[#This Row],[Churn]]</f>
        <v>0.33211334542982796</v>
      </c>
      <c r="N98" t="b">
        <f>IF(Table1[[#This Row],[Not churn]]&gt;0.14,TRUE,FALSE)</f>
        <v>1</v>
      </c>
      <c r="O98">
        <f>50*(1-Table1[[#This Row],[Churn]])</f>
        <v>16.605667271491399</v>
      </c>
      <c r="P98">
        <v>2</v>
      </c>
      <c r="Q98">
        <f>Table1[[#This Row],[Weighted revenue]]-7</f>
        <v>9.6056672714913987</v>
      </c>
      <c r="W98">
        <v>0.2</v>
      </c>
      <c r="X98">
        <f t="shared" ref="X98:X106" si="23">X25-X24</f>
        <v>334</v>
      </c>
    </row>
    <row r="99" spans="1:28" x14ac:dyDescent="0.35">
      <c r="A99">
        <v>1815</v>
      </c>
      <c r="B99">
        <v>1</v>
      </c>
      <c r="C99">
        <v>1</v>
      </c>
      <c r="D99">
        <v>71</v>
      </c>
      <c r="E99">
        <v>71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0.66559114330910096</v>
      </c>
      <c r="M99">
        <f>1-Table1[[#This Row],[Churn]]</f>
        <v>0.33440885669089904</v>
      </c>
      <c r="N99" t="b">
        <f>IF(Table1[[#This Row],[Not churn]]&gt;0.14,TRUE,FALSE)</f>
        <v>1</v>
      </c>
      <c r="O99">
        <f>50*(1-Table1[[#This Row],[Churn]])</f>
        <v>16.720442834544951</v>
      </c>
      <c r="P99">
        <v>4</v>
      </c>
      <c r="Q99">
        <f>Table1[[#This Row],[Weighted revenue]]-7</f>
        <v>9.7204428345449507</v>
      </c>
      <c r="W99">
        <v>0.3</v>
      </c>
      <c r="X99">
        <f t="shared" si="23"/>
        <v>215</v>
      </c>
    </row>
    <row r="100" spans="1:28" x14ac:dyDescent="0.35">
      <c r="A100">
        <v>146</v>
      </c>
      <c r="B100">
        <v>0</v>
      </c>
      <c r="C100">
        <v>10</v>
      </c>
      <c r="D100">
        <v>95.1</v>
      </c>
      <c r="E100">
        <v>865.1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0.66465907257821699</v>
      </c>
      <c r="M100">
        <f>1-Table1[[#This Row],[Churn]]</f>
        <v>0.33534092742178301</v>
      </c>
      <c r="N100" t="b">
        <f>IF(Table1[[#This Row],[Not churn]]&gt;0.14,TRUE,FALSE)</f>
        <v>1</v>
      </c>
      <c r="O100">
        <f>50*(1-Table1[[#This Row],[Churn]])</f>
        <v>16.767046371089151</v>
      </c>
      <c r="P100">
        <v>2</v>
      </c>
      <c r="Q100">
        <f>Table1[[#This Row],[Weighted revenue]]-7</f>
        <v>9.7670463710891511</v>
      </c>
      <c r="W100">
        <v>0.4</v>
      </c>
      <c r="X100">
        <f t="shared" si="23"/>
        <v>186</v>
      </c>
    </row>
    <row r="101" spans="1:28" x14ac:dyDescent="0.35">
      <c r="A101">
        <v>1130</v>
      </c>
      <c r="B101">
        <v>1</v>
      </c>
      <c r="C101">
        <v>27</v>
      </c>
      <c r="D101">
        <v>104.65</v>
      </c>
      <c r="E101">
        <v>2964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0.66390784158359994</v>
      </c>
      <c r="M101">
        <f>1-Table1[[#This Row],[Churn]]</f>
        <v>0.33609215841640006</v>
      </c>
      <c r="N101" t="b">
        <f>IF(Table1[[#This Row],[Not churn]]&gt;0.14,TRUE,FALSE)</f>
        <v>1</v>
      </c>
      <c r="O101">
        <f>50*(1-Table1[[#This Row],[Churn]])</f>
        <v>16.804607920820004</v>
      </c>
      <c r="P101">
        <v>4</v>
      </c>
      <c r="Q101">
        <f>Table1[[#This Row],[Weighted revenue]]-7</f>
        <v>9.8046079208200041</v>
      </c>
      <c r="W101">
        <v>0.5</v>
      </c>
      <c r="X101">
        <f t="shared" si="23"/>
        <v>187</v>
      </c>
    </row>
    <row r="102" spans="1:28" x14ac:dyDescent="0.35">
      <c r="A102">
        <v>1456</v>
      </c>
      <c r="B102">
        <v>0</v>
      </c>
      <c r="C102">
        <v>4</v>
      </c>
      <c r="D102">
        <v>85.65</v>
      </c>
      <c r="E102">
        <v>338.9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0.66337357939744301</v>
      </c>
      <c r="M102">
        <f>1-Table1[[#This Row],[Churn]]</f>
        <v>0.33662642060255699</v>
      </c>
      <c r="N102" t="b">
        <f>IF(Table1[[#This Row],[Not churn]]&gt;0.14,TRUE,FALSE)</f>
        <v>1</v>
      </c>
      <c r="O102">
        <f>50*(1-Table1[[#This Row],[Churn]])</f>
        <v>16.83132103012785</v>
      </c>
      <c r="P102">
        <v>2</v>
      </c>
      <c r="Q102">
        <f>Table1[[#This Row],[Weighted revenue]]-7</f>
        <v>9.8313210301278495</v>
      </c>
      <c r="W102">
        <v>0.6</v>
      </c>
      <c r="X102">
        <f t="shared" si="23"/>
        <v>144</v>
      </c>
    </row>
    <row r="103" spans="1:28" x14ac:dyDescent="0.35">
      <c r="A103">
        <v>566</v>
      </c>
      <c r="B103">
        <v>0</v>
      </c>
      <c r="C103">
        <v>10</v>
      </c>
      <c r="D103">
        <v>94.9</v>
      </c>
      <c r="E103">
        <v>1048.8499999999999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0.66332569507332795</v>
      </c>
      <c r="M103">
        <f>1-Table1[[#This Row],[Churn]]</f>
        <v>0.33667430492667205</v>
      </c>
      <c r="N103" t="b">
        <f>IF(Table1[[#This Row],[Not churn]]&gt;0.14,TRUE,FALSE)</f>
        <v>1</v>
      </c>
      <c r="O103">
        <f>50*(1-Table1[[#This Row],[Churn]])</f>
        <v>16.833715246333604</v>
      </c>
      <c r="P103">
        <v>2</v>
      </c>
      <c r="Q103">
        <f>Table1[[#This Row],[Weighted revenue]]-7</f>
        <v>9.8337152463336039</v>
      </c>
      <c r="W103">
        <v>0.7</v>
      </c>
      <c r="X103">
        <f t="shared" si="23"/>
        <v>130</v>
      </c>
    </row>
    <row r="104" spans="1:28" x14ac:dyDescent="0.35">
      <c r="A104">
        <v>1403</v>
      </c>
      <c r="B104">
        <v>1</v>
      </c>
      <c r="C104">
        <v>1</v>
      </c>
      <c r="D104">
        <v>78.45</v>
      </c>
      <c r="E104">
        <v>78.45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0.660401320568341</v>
      </c>
      <c r="M104">
        <f>1-Table1[[#This Row],[Churn]]</f>
        <v>0.339598679431659</v>
      </c>
      <c r="N104" t="b">
        <f>IF(Table1[[#This Row],[Not churn]]&gt;0.14,TRUE,FALSE)</f>
        <v>1</v>
      </c>
      <c r="O104">
        <f>50*(1-Table1[[#This Row],[Churn]])</f>
        <v>16.979933971582952</v>
      </c>
      <c r="P104">
        <v>4</v>
      </c>
      <c r="Q104">
        <f>Table1[[#This Row],[Weighted revenue]]-7</f>
        <v>9.9799339715829518</v>
      </c>
      <c r="W104">
        <v>0.8</v>
      </c>
      <c r="X104">
        <f t="shared" si="23"/>
        <v>47</v>
      </c>
    </row>
    <row r="105" spans="1:28" x14ac:dyDescent="0.35">
      <c r="A105">
        <v>1561</v>
      </c>
      <c r="B105">
        <v>0</v>
      </c>
      <c r="C105">
        <v>1</v>
      </c>
      <c r="D105">
        <v>80.55</v>
      </c>
      <c r="E105">
        <v>80.55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0.66022066666570001</v>
      </c>
      <c r="M105">
        <f>1-Table1[[#This Row],[Churn]]</f>
        <v>0.33977933333429999</v>
      </c>
      <c r="N105" t="b">
        <f>IF(Table1[[#This Row],[Not churn]]&gt;0.14,TRUE,FALSE)</f>
        <v>1</v>
      </c>
      <c r="O105">
        <f>50*(1-Table1[[#This Row],[Churn]])</f>
        <v>16.988966666715001</v>
      </c>
      <c r="P105">
        <v>2</v>
      </c>
      <c r="Q105">
        <f>Table1[[#This Row],[Weighted revenue]]-7</f>
        <v>9.988966666715001</v>
      </c>
      <c r="W105">
        <v>0.9</v>
      </c>
      <c r="X105">
        <f t="shared" si="23"/>
        <v>6</v>
      </c>
    </row>
    <row r="106" spans="1:28" x14ac:dyDescent="0.35">
      <c r="A106">
        <v>813</v>
      </c>
      <c r="B106">
        <v>0</v>
      </c>
      <c r="C106">
        <v>13</v>
      </c>
      <c r="D106">
        <v>99</v>
      </c>
      <c r="E106">
        <v>1301.7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0.65978915926572301</v>
      </c>
      <c r="M106">
        <f>1-Table1[[#This Row],[Churn]]</f>
        <v>0.34021084073427699</v>
      </c>
      <c r="N106" t="b">
        <f>IF(Table1[[#This Row],[Not churn]]&gt;0.14,TRUE,FALSE)</f>
        <v>1</v>
      </c>
      <c r="O106">
        <f>50*(1-Table1[[#This Row],[Churn]])</f>
        <v>17.010542036713851</v>
      </c>
      <c r="P106">
        <v>2</v>
      </c>
      <c r="Q106">
        <f>Table1[[#This Row],[Weighted revenue]]-7</f>
        <v>10.010542036713851</v>
      </c>
      <c r="W106">
        <v>1</v>
      </c>
      <c r="X106">
        <f t="shared" si="23"/>
        <v>0</v>
      </c>
    </row>
    <row r="107" spans="1:28" x14ac:dyDescent="0.35">
      <c r="A107">
        <v>923</v>
      </c>
      <c r="B107">
        <v>0</v>
      </c>
      <c r="C107">
        <v>6</v>
      </c>
      <c r="D107">
        <v>87.95</v>
      </c>
      <c r="E107">
        <v>522.35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0.65811052973432305</v>
      </c>
      <c r="M107">
        <f>1-Table1[[#This Row],[Churn]]</f>
        <v>0.34188947026567695</v>
      </c>
      <c r="N107" t="b">
        <f>IF(Table1[[#This Row],[Not churn]]&gt;0.14,TRUE,FALSE)</f>
        <v>1</v>
      </c>
      <c r="O107">
        <f>50*(1-Table1[[#This Row],[Churn]])</f>
        <v>17.094473513283848</v>
      </c>
      <c r="P107">
        <v>2</v>
      </c>
      <c r="Q107">
        <f>Table1[[#This Row],[Weighted revenue]]-7</f>
        <v>10.094473513283848</v>
      </c>
    </row>
    <row r="108" spans="1:28" x14ac:dyDescent="0.35">
      <c r="A108">
        <v>1805</v>
      </c>
      <c r="B108">
        <v>0</v>
      </c>
      <c r="C108">
        <v>1</v>
      </c>
      <c r="D108">
        <v>80.2</v>
      </c>
      <c r="E108">
        <v>80.2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0.65787054768322295</v>
      </c>
      <c r="M108">
        <f>1-Table1[[#This Row],[Churn]]</f>
        <v>0.34212945231677705</v>
      </c>
      <c r="N108" t="b">
        <f>IF(Table1[[#This Row],[Not churn]]&gt;0.14,TRUE,FALSE)</f>
        <v>1</v>
      </c>
      <c r="O108">
        <f>50*(1-Table1[[#This Row],[Churn]])</f>
        <v>17.106472615838854</v>
      </c>
      <c r="P108">
        <v>2</v>
      </c>
      <c r="Q108">
        <f>Table1[[#This Row],[Weighted revenue]]-7</f>
        <v>10.106472615838854</v>
      </c>
    </row>
    <row r="109" spans="1:28" x14ac:dyDescent="0.35">
      <c r="A109">
        <v>755</v>
      </c>
      <c r="B109">
        <v>1</v>
      </c>
      <c r="C109">
        <v>13</v>
      </c>
      <c r="D109">
        <v>82</v>
      </c>
      <c r="E109">
        <v>1127.2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0.65687163691542405</v>
      </c>
      <c r="M109">
        <f>1-Table1[[#This Row],[Churn]]</f>
        <v>0.34312836308457595</v>
      </c>
      <c r="N109" t="b">
        <f>IF(Table1[[#This Row],[Not churn]]&gt;0.14,TRUE,FALSE)</f>
        <v>1</v>
      </c>
      <c r="O109">
        <f>50*(1-Table1[[#This Row],[Churn]])</f>
        <v>17.156418154228799</v>
      </c>
      <c r="P109">
        <v>4</v>
      </c>
      <c r="Q109">
        <f>Table1[[#This Row],[Weighted revenue]]-7</f>
        <v>10.156418154228799</v>
      </c>
    </row>
    <row r="110" spans="1:28" x14ac:dyDescent="0.35">
      <c r="A110">
        <v>1214</v>
      </c>
      <c r="B110">
        <v>1</v>
      </c>
      <c r="C110">
        <v>2</v>
      </c>
      <c r="D110">
        <v>79.2</v>
      </c>
      <c r="E110">
        <v>172.85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0.65506777025192797</v>
      </c>
      <c r="M110">
        <f>1-Table1[[#This Row],[Churn]]</f>
        <v>0.34493222974807203</v>
      </c>
      <c r="N110" t="b">
        <f>IF(Table1[[#This Row],[Not churn]]&gt;0.14,TRUE,FALSE)</f>
        <v>1</v>
      </c>
      <c r="O110">
        <f>50*(1-Table1[[#This Row],[Churn]])</f>
        <v>17.246611487403602</v>
      </c>
      <c r="P110">
        <v>4</v>
      </c>
      <c r="Q110">
        <f>Table1[[#This Row],[Weighted revenue]]-7</f>
        <v>10.246611487403602</v>
      </c>
    </row>
    <row r="111" spans="1:28" x14ac:dyDescent="0.35">
      <c r="A111">
        <v>801</v>
      </c>
      <c r="B111">
        <v>0</v>
      </c>
      <c r="C111">
        <v>15</v>
      </c>
      <c r="D111">
        <v>101.35</v>
      </c>
      <c r="E111">
        <v>1553.95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0.65483704001624399</v>
      </c>
      <c r="M111">
        <f>1-Table1[[#This Row],[Churn]]</f>
        <v>0.34516295998375601</v>
      </c>
      <c r="N111" t="b">
        <f>IF(Table1[[#This Row],[Not churn]]&gt;0.14,TRUE,FALSE)</f>
        <v>1</v>
      </c>
      <c r="O111">
        <f>50*(1-Table1[[#This Row],[Churn]])</f>
        <v>17.258147999187802</v>
      </c>
      <c r="P111">
        <v>2</v>
      </c>
      <c r="Q111">
        <f>Table1[[#This Row],[Weighted revenue]]-7</f>
        <v>10.258147999187802</v>
      </c>
    </row>
    <row r="112" spans="1:28" x14ac:dyDescent="0.35">
      <c r="A112">
        <v>1028</v>
      </c>
      <c r="B112">
        <v>1</v>
      </c>
      <c r="C112">
        <v>5</v>
      </c>
      <c r="D112">
        <v>69.349999999999994</v>
      </c>
      <c r="E112">
        <v>341.6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0.65480030508832499</v>
      </c>
      <c r="M112">
        <f>1-Table1[[#This Row],[Churn]]</f>
        <v>0.34519969491167501</v>
      </c>
      <c r="N112" t="b">
        <f>IF(Table1[[#This Row],[Not churn]]&gt;0.14,TRUE,FALSE)</f>
        <v>1</v>
      </c>
      <c r="O112">
        <f>50*(1-Table1[[#This Row],[Churn]])</f>
        <v>17.259984745583751</v>
      </c>
      <c r="P112">
        <v>4</v>
      </c>
      <c r="Q112">
        <f>Table1[[#This Row],[Weighted revenue]]-7</f>
        <v>10.259984745583751</v>
      </c>
      <c r="V112" t="s">
        <v>54</v>
      </c>
      <c r="W112" t="s">
        <v>22</v>
      </c>
      <c r="X112" t="s">
        <v>18</v>
      </c>
      <c r="Y112" t="s">
        <v>19</v>
      </c>
      <c r="Z112" t="s">
        <v>20</v>
      </c>
      <c r="AA112" t="s">
        <v>21</v>
      </c>
      <c r="AB112" t="s">
        <v>55</v>
      </c>
    </row>
    <row r="113" spans="1:30" x14ac:dyDescent="0.35">
      <c r="A113">
        <v>90</v>
      </c>
      <c r="B113">
        <v>0</v>
      </c>
      <c r="C113">
        <v>2</v>
      </c>
      <c r="D113">
        <v>95.65</v>
      </c>
      <c r="E113">
        <v>167.3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0.65428455788462503</v>
      </c>
      <c r="M113">
        <f>1-Table1[[#This Row],[Churn]]</f>
        <v>0.34571544211537497</v>
      </c>
      <c r="N113" t="b">
        <f>IF(Table1[[#This Row],[Not churn]]&gt;0.14,TRUE,FALSE)</f>
        <v>1</v>
      </c>
      <c r="O113">
        <f>50*(1-Table1[[#This Row],[Churn]])</f>
        <v>17.28577210576875</v>
      </c>
      <c r="P113">
        <v>2</v>
      </c>
      <c r="Q113">
        <f>Table1[[#This Row],[Weighted revenue]]-7</f>
        <v>10.28577210576875</v>
      </c>
      <c r="V113">
        <v>1</v>
      </c>
      <c r="W113">
        <f>COUNTIF(Table1[Segment],V113)</f>
        <v>411</v>
      </c>
      <c r="X113" cm="1">
        <f t="array" ref="X113">SUM(IF(Table1[Segment]=V113,Table1[Not churn]*50))</f>
        <v>19936.787019608357</v>
      </c>
      <c r="Y113">
        <f>7*COUNTIF(Table1[Segment],V113)</f>
        <v>2877</v>
      </c>
      <c r="Z113">
        <f t="shared" ref="Z113:Z117" si="24">X113-Y113</f>
        <v>17059.787019608357</v>
      </c>
      <c r="AA113">
        <f t="shared" ref="AA113:AA117" si="25">Y113/X113</f>
        <v>0.1443061009364445</v>
      </c>
      <c r="AB113">
        <f>Z113/W113</f>
        <v>41.507997614618873</v>
      </c>
    </row>
    <row r="114" spans="1:30" x14ac:dyDescent="0.35">
      <c r="A114">
        <v>242</v>
      </c>
      <c r="B114">
        <v>1</v>
      </c>
      <c r="C114">
        <v>1</v>
      </c>
      <c r="D114">
        <v>69.25</v>
      </c>
      <c r="E114">
        <v>69.25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0.65385266050788404</v>
      </c>
      <c r="M114">
        <f>1-Table1[[#This Row],[Churn]]</f>
        <v>0.34614733949211596</v>
      </c>
      <c r="N114" t="b">
        <f>IF(Table1[[#This Row],[Not churn]]&gt;0.14,TRUE,FALSE)</f>
        <v>1</v>
      </c>
      <c r="O114">
        <f>50*(1-Table1[[#This Row],[Churn]])</f>
        <v>17.307366974605799</v>
      </c>
      <c r="P114">
        <v>4</v>
      </c>
      <c r="Q114">
        <f>Table1[[#This Row],[Weighted revenue]]-7</f>
        <v>10.307366974605799</v>
      </c>
      <c r="V114">
        <v>2</v>
      </c>
      <c r="W114">
        <f>COUNTIF(Table1[Segment],V114)</f>
        <v>713</v>
      </c>
      <c r="X114" cm="1">
        <f t="array" ref="X114">SUM(IF(Table1[Segment]=V114,Table1[Not churn]*50))</f>
        <v>23830.294839248501</v>
      </c>
      <c r="Y114">
        <f>7*COUNTIF(Table1[Segment],V114)</f>
        <v>4991</v>
      </c>
      <c r="Z114">
        <f t="shared" si="24"/>
        <v>18839.294839248501</v>
      </c>
      <c r="AA114">
        <f t="shared" si="25"/>
        <v>0.2094392886729971</v>
      </c>
      <c r="AB114">
        <f t="shared" ref="AB114:AB117" si="26">Z114/W114</f>
        <v>26.422573407080648</v>
      </c>
    </row>
    <row r="115" spans="1:30" x14ac:dyDescent="0.35">
      <c r="A115">
        <v>1443</v>
      </c>
      <c r="B115">
        <v>0</v>
      </c>
      <c r="C115">
        <v>1</v>
      </c>
      <c r="D115">
        <v>79.55</v>
      </c>
      <c r="E115">
        <v>79.55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0.65348548646403504</v>
      </c>
      <c r="M115">
        <f>1-Table1[[#This Row],[Churn]]</f>
        <v>0.34651451353596496</v>
      </c>
      <c r="N115" t="b">
        <f>IF(Table1[[#This Row],[Not churn]]&gt;0.14,TRUE,FALSE)</f>
        <v>1</v>
      </c>
      <c r="O115">
        <f>50*(1-Table1[[#This Row],[Churn]])</f>
        <v>17.32572567679825</v>
      </c>
      <c r="P115">
        <v>2</v>
      </c>
      <c r="Q115">
        <f>Table1[[#This Row],[Weighted revenue]]-7</f>
        <v>10.32572567679825</v>
      </c>
      <c r="V115">
        <v>3</v>
      </c>
      <c r="W115">
        <f>COUNTIF(Table1[Segment],V115)</f>
        <v>177</v>
      </c>
      <c r="X115" cm="1">
        <f t="array" ref="X115">SUM(IF(Table1[Segment]=V115,Table1[Not churn]*50))</f>
        <v>6551.9318441527248</v>
      </c>
      <c r="Y115">
        <f>7*COUNTIF(Table1[Segment],V115)</f>
        <v>1239</v>
      </c>
      <c r="Z115">
        <f t="shared" si="24"/>
        <v>5312.9318441527248</v>
      </c>
      <c r="AA115">
        <f t="shared" si="25"/>
        <v>0.18910453122398491</v>
      </c>
      <c r="AB115">
        <f t="shared" si="26"/>
        <v>30.016564091258331</v>
      </c>
    </row>
    <row r="116" spans="1:30" x14ac:dyDescent="0.35">
      <c r="A116">
        <v>219</v>
      </c>
      <c r="B116">
        <v>0</v>
      </c>
      <c r="C116">
        <v>8</v>
      </c>
      <c r="D116">
        <v>90.25</v>
      </c>
      <c r="E116">
        <v>743.75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0.65280826026092797</v>
      </c>
      <c r="M116">
        <f>1-Table1[[#This Row],[Churn]]</f>
        <v>0.34719173973907203</v>
      </c>
      <c r="N116" t="b">
        <f>IF(Table1[[#This Row],[Not churn]]&gt;0.14,TRUE,FALSE)</f>
        <v>1</v>
      </c>
      <c r="O116">
        <f>50*(1-Table1[[#This Row],[Churn]])</f>
        <v>17.359586986953602</v>
      </c>
      <c r="P116">
        <v>2</v>
      </c>
      <c r="Q116">
        <f>Table1[[#This Row],[Weighted revenue]]-7</f>
        <v>10.359586986953602</v>
      </c>
      <c r="V116">
        <v>4</v>
      </c>
      <c r="W116">
        <f>COUNTIF(Table1[Segment],V116)</f>
        <v>229</v>
      </c>
      <c r="X116" cm="1">
        <f t="array" ref="X116">SUM(IF(Table1[Segment]=V116,Table1[Not churn]*50))</f>
        <v>5914.0799083028642</v>
      </c>
      <c r="Y116">
        <f>7*COUNTIF(Table1[Segment],V116)</f>
        <v>1603</v>
      </c>
      <c r="Z116">
        <f t="shared" si="24"/>
        <v>4311.0799083028642</v>
      </c>
      <c r="AA116">
        <f t="shared" si="25"/>
        <v>0.27104807930469871</v>
      </c>
      <c r="AB116">
        <f t="shared" si="26"/>
        <v>18.825676455471022</v>
      </c>
    </row>
    <row r="117" spans="1:30" x14ac:dyDescent="0.35">
      <c r="A117">
        <v>352</v>
      </c>
      <c r="B117">
        <v>0</v>
      </c>
      <c r="C117">
        <v>2</v>
      </c>
      <c r="D117">
        <v>80.95</v>
      </c>
      <c r="E117">
        <v>171.15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0.65251816398765605</v>
      </c>
      <c r="M117">
        <f>1-Table1[[#This Row],[Churn]]</f>
        <v>0.34748183601234395</v>
      </c>
      <c r="N117" t="b">
        <f>IF(Table1[[#This Row],[Not churn]]&gt;0.14,TRUE,FALSE)</f>
        <v>1</v>
      </c>
      <c r="O117">
        <f>50*(1-Table1[[#This Row],[Churn]])</f>
        <v>17.374091800617197</v>
      </c>
      <c r="P117">
        <v>2</v>
      </c>
      <c r="Q117">
        <f>Table1[[#This Row],[Weighted revenue]]-7</f>
        <v>10.374091800617197</v>
      </c>
      <c r="V117">
        <v>5</v>
      </c>
      <c r="W117">
        <f>COUNTIF(Table1[Segment],V117)</f>
        <v>305</v>
      </c>
      <c r="X117" cm="1">
        <f t="array" ref="X117">SUM(IF(Table1[Segment]=V117,Table1[Not churn]*50))</f>
        <v>11830.485958504123</v>
      </c>
      <c r="Y117">
        <f>7*COUNTIF(Table1[Segment],V117)</f>
        <v>2135</v>
      </c>
      <c r="Z117">
        <f t="shared" si="24"/>
        <v>9695.4859585041231</v>
      </c>
      <c r="AA117">
        <f t="shared" si="25"/>
        <v>0.18046595951244887</v>
      </c>
      <c r="AB117">
        <f t="shared" si="26"/>
        <v>31.788478552472533</v>
      </c>
    </row>
    <row r="118" spans="1:30" x14ac:dyDescent="0.35">
      <c r="A118">
        <v>344</v>
      </c>
      <c r="B118">
        <v>0</v>
      </c>
      <c r="C118">
        <v>5</v>
      </c>
      <c r="D118">
        <v>85.3</v>
      </c>
      <c r="E118">
        <v>420.45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0.65062822655530494</v>
      </c>
      <c r="M118">
        <f>1-Table1[[#This Row],[Churn]]</f>
        <v>0.34937177344469506</v>
      </c>
      <c r="N118" t="b">
        <f>IF(Table1[[#This Row],[Not churn]]&gt;0.14,TRUE,FALSE)</f>
        <v>1</v>
      </c>
      <c r="O118">
        <f>50*(1-Table1[[#This Row],[Churn]])</f>
        <v>17.468588672234752</v>
      </c>
      <c r="P118">
        <v>2</v>
      </c>
      <c r="Q118">
        <f>Table1[[#This Row],[Weighted revenue]]-7</f>
        <v>10.468588672234752</v>
      </c>
    </row>
    <row r="119" spans="1:30" x14ac:dyDescent="0.35">
      <c r="A119">
        <v>1567</v>
      </c>
      <c r="B119">
        <v>0</v>
      </c>
      <c r="C119">
        <v>5</v>
      </c>
      <c r="D119">
        <v>85.3</v>
      </c>
      <c r="E119">
        <v>424.15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0.65062822655530494</v>
      </c>
      <c r="M119">
        <f>1-Table1[[#This Row],[Churn]]</f>
        <v>0.34937177344469506</v>
      </c>
      <c r="N119" t="b">
        <f>IF(Table1[[#This Row],[Not churn]]&gt;0.14,TRUE,FALSE)</f>
        <v>1</v>
      </c>
      <c r="O119">
        <f>50*(1-Table1[[#This Row],[Churn]])</f>
        <v>17.468588672234752</v>
      </c>
      <c r="P119">
        <v>2</v>
      </c>
      <c r="Q119">
        <f>Table1[[#This Row],[Weighted revenue]]-7</f>
        <v>10.468588672234752</v>
      </c>
    </row>
    <row r="120" spans="1:30" x14ac:dyDescent="0.35">
      <c r="A120">
        <v>1823</v>
      </c>
      <c r="B120">
        <v>0</v>
      </c>
      <c r="C120">
        <v>12</v>
      </c>
      <c r="D120">
        <v>96.05</v>
      </c>
      <c r="E120">
        <v>1148.0999999999999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0.65028826340386103</v>
      </c>
      <c r="M120">
        <f>1-Table1[[#This Row],[Churn]]</f>
        <v>0.34971173659613897</v>
      </c>
      <c r="N120" t="b">
        <f>IF(Table1[[#This Row],[Not churn]]&gt;0.14,TRUE,FALSE)</f>
        <v>1</v>
      </c>
      <c r="O120">
        <f>50*(1-Table1[[#This Row],[Churn]])</f>
        <v>17.485586829806948</v>
      </c>
      <c r="P120">
        <v>2</v>
      </c>
      <c r="Q120">
        <f>Table1[[#This Row],[Weighted revenue]]-7</f>
        <v>10.485586829806948</v>
      </c>
      <c r="AD120">
        <f>Z113/X113</f>
        <v>0.85569389906355553</v>
      </c>
    </row>
    <row r="121" spans="1:30" x14ac:dyDescent="0.35">
      <c r="A121">
        <v>481</v>
      </c>
      <c r="B121">
        <v>0</v>
      </c>
      <c r="C121">
        <v>1</v>
      </c>
      <c r="D121">
        <v>79.05</v>
      </c>
      <c r="E121">
        <v>79.05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0.65009448714668605</v>
      </c>
      <c r="M121">
        <f>1-Table1[[#This Row],[Churn]]</f>
        <v>0.34990551285331395</v>
      </c>
      <c r="N121" t="b">
        <f>IF(Table1[[#This Row],[Not churn]]&gt;0.14,TRUE,FALSE)</f>
        <v>1</v>
      </c>
      <c r="O121">
        <f>50*(1-Table1[[#This Row],[Churn]])</f>
        <v>17.495275642665696</v>
      </c>
      <c r="P121">
        <v>2</v>
      </c>
      <c r="Q121">
        <f>Table1[[#This Row],[Weighted revenue]]-7</f>
        <v>10.495275642665696</v>
      </c>
      <c r="AD121">
        <f>Z114/X114</f>
        <v>0.7905607113270029</v>
      </c>
    </row>
    <row r="122" spans="1:30" x14ac:dyDescent="0.35">
      <c r="A122">
        <v>1433</v>
      </c>
      <c r="B122">
        <v>0</v>
      </c>
      <c r="C122">
        <v>1</v>
      </c>
      <c r="D122">
        <v>78.95</v>
      </c>
      <c r="E122">
        <v>78.95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0.64941444925529102</v>
      </c>
      <c r="M122">
        <f>1-Table1[[#This Row],[Churn]]</f>
        <v>0.35058555074470898</v>
      </c>
      <c r="N122" t="b">
        <f>IF(Table1[[#This Row],[Not churn]]&gt;0.14,TRUE,FALSE)</f>
        <v>1</v>
      </c>
      <c r="O122">
        <f>50*(1-Table1[[#This Row],[Churn]])</f>
        <v>17.529277537235448</v>
      </c>
      <c r="P122">
        <v>2</v>
      </c>
      <c r="Q122">
        <f>Table1[[#This Row],[Weighted revenue]]-7</f>
        <v>10.529277537235448</v>
      </c>
      <c r="AD122">
        <f>Z115/X115</f>
        <v>0.81089546877601504</v>
      </c>
    </row>
    <row r="123" spans="1:30" x14ac:dyDescent="0.35">
      <c r="A123">
        <v>886</v>
      </c>
      <c r="B123">
        <v>0</v>
      </c>
      <c r="C123">
        <v>2</v>
      </c>
      <c r="D123">
        <v>80.2</v>
      </c>
      <c r="E123">
        <v>181.1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0.64741938590927395</v>
      </c>
      <c r="M123">
        <f>1-Table1[[#This Row],[Churn]]</f>
        <v>0.35258061409072605</v>
      </c>
      <c r="N123" t="b">
        <f>IF(Table1[[#This Row],[Not churn]]&gt;0.14,TRUE,FALSE)</f>
        <v>1</v>
      </c>
      <c r="O123">
        <f>50*(1-Table1[[#This Row],[Churn]])</f>
        <v>17.629030704536301</v>
      </c>
      <c r="P123">
        <v>2</v>
      </c>
      <c r="Q123">
        <f>Table1[[#This Row],[Weighted revenue]]-7</f>
        <v>10.629030704536301</v>
      </c>
      <c r="AD123">
        <f>Z116/X116</f>
        <v>0.72895192069530124</v>
      </c>
    </row>
    <row r="124" spans="1:30" x14ac:dyDescent="0.35">
      <c r="A124">
        <v>744</v>
      </c>
      <c r="B124">
        <v>0</v>
      </c>
      <c r="C124">
        <v>11</v>
      </c>
      <c r="D124">
        <v>94</v>
      </c>
      <c r="E124">
        <v>1078.9000000000001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0.64683416261241899</v>
      </c>
      <c r="M124">
        <f>1-Table1[[#This Row],[Churn]]</f>
        <v>0.35316583738758101</v>
      </c>
      <c r="N124" t="b">
        <f>IF(Table1[[#This Row],[Not churn]]&gt;0.14,TRUE,FALSE)</f>
        <v>1</v>
      </c>
      <c r="O124">
        <f>50*(1-Table1[[#This Row],[Churn]])</f>
        <v>17.658291869379049</v>
      </c>
      <c r="P124">
        <v>2</v>
      </c>
      <c r="Q124">
        <f>Table1[[#This Row],[Weighted revenue]]-7</f>
        <v>10.658291869379049</v>
      </c>
      <c r="AD124">
        <f>Z117/X117</f>
        <v>0.81953404048755107</v>
      </c>
    </row>
    <row r="125" spans="1:30" x14ac:dyDescent="0.35">
      <c r="A125">
        <v>1120</v>
      </c>
      <c r="B125">
        <v>1</v>
      </c>
      <c r="C125">
        <v>16</v>
      </c>
      <c r="D125">
        <v>85.05</v>
      </c>
      <c r="E125">
        <v>1391.15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0.64616232010527896</v>
      </c>
      <c r="M125">
        <f>1-Table1[[#This Row],[Churn]]</f>
        <v>0.35383767989472104</v>
      </c>
      <c r="N125" t="b">
        <f>IF(Table1[[#This Row],[Not churn]]&gt;0.14,TRUE,FALSE)</f>
        <v>1</v>
      </c>
      <c r="O125">
        <f>50*(1-Table1[[#This Row],[Churn]])</f>
        <v>17.691883994736052</v>
      </c>
      <c r="P125">
        <v>4</v>
      </c>
      <c r="Q125">
        <f>Table1[[#This Row],[Weighted revenue]]-7</f>
        <v>10.691883994736052</v>
      </c>
    </row>
    <row r="126" spans="1:30" x14ac:dyDescent="0.35">
      <c r="A126">
        <v>636</v>
      </c>
      <c r="B126">
        <v>0</v>
      </c>
      <c r="C126">
        <v>2</v>
      </c>
      <c r="D126">
        <v>79.849999999999994</v>
      </c>
      <c r="E126">
        <v>152.44999999999999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0.64502833035747298</v>
      </c>
      <c r="M126">
        <f>1-Table1[[#This Row],[Churn]]</f>
        <v>0.35497166964252702</v>
      </c>
      <c r="N126" t="b">
        <f>IF(Table1[[#This Row],[Not churn]]&gt;0.14,TRUE,FALSE)</f>
        <v>1</v>
      </c>
      <c r="O126">
        <f>50*(1-Table1[[#This Row],[Churn]])</f>
        <v>17.74858348212635</v>
      </c>
      <c r="P126">
        <v>2</v>
      </c>
      <c r="Q126">
        <f>Table1[[#This Row],[Weighted revenue]]-7</f>
        <v>10.74858348212635</v>
      </c>
    </row>
    <row r="127" spans="1:30" x14ac:dyDescent="0.35">
      <c r="A127">
        <v>1789</v>
      </c>
      <c r="B127">
        <v>1</v>
      </c>
      <c r="C127">
        <v>9</v>
      </c>
      <c r="D127">
        <v>74.05</v>
      </c>
      <c r="E127">
        <v>678.45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0.64479496235377198</v>
      </c>
      <c r="M127">
        <f>1-Table1[[#This Row],[Churn]]</f>
        <v>0.35520503764622802</v>
      </c>
      <c r="N127" t="b">
        <f>IF(Table1[[#This Row],[Not churn]]&gt;0.14,TRUE,FALSE)</f>
        <v>1</v>
      </c>
      <c r="O127">
        <f>50*(1-Table1[[#This Row],[Churn]])</f>
        <v>17.760251882311401</v>
      </c>
      <c r="P127">
        <v>4</v>
      </c>
      <c r="Q127">
        <f>Table1[[#This Row],[Weighted revenue]]-7</f>
        <v>10.760251882311401</v>
      </c>
    </row>
    <row r="128" spans="1:30" x14ac:dyDescent="0.35">
      <c r="A128">
        <v>1539</v>
      </c>
      <c r="B128">
        <v>1</v>
      </c>
      <c r="C128">
        <v>28</v>
      </c>
      <c r="D128">
        <v>103.3</v>
      </c>
      <c r="E128">
        <v>2890.65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0.64435415571368804</v>
      </c>
      <c r="M128">
        <f>1-Table1[[#This Row],[Churn]]</f>
        <v>0.35564584428631196</v>
      </c>
      <c r="N128" t="b">
        <f>IF(Table1[[#This Row],[Not churn]]&gt;0.14,TRUE,FALSE)</f>
        <v>1</v>
      </c>
      <c r="O128">
        <f>50*(1-Table1[[#This Row],[Churn]])</f>
        <v>17.782292214315596</v>
      </c>
      <c r="P128">
        <v>4</v>
      </c>
      <c r="Q128">
        <f>Table1[[#This Row],[Weighted revenue]]-7</f>
        <v>10.782292214315596</v>
      </c>
    </row>
    <row r="129" spans="1:17" x14ac:dyDescent="0.35">
      <c r="A129">
        <v>883</v>
      </c>
      <c r="B129">
        <v>0</v>
      </c>
      <c r="C129">
        <v>15</v>
      </c>
      <c r="D129">
        <v>99.7</v>
      </c>
      <c r="E129">
        <v>1566.75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0.64360930077242895</v>
      </c>
      <c r="M129">
        <f>1-Table1[[#This Row],[Churn]]</f>
        <v>0.35639069922757105</v>
      </c>
      <c r="N129" t="b">
        <f>IF(Table1[[#This Row],[Not churn]]&gt;0.14,TRUE,FALSE)</f>
        <v>1</v>
      </c>
      <c r="O129">
        <f>50*(1-Table1[[#This Row],[Churn]])</f>
        <v>17.819534961378551</v>
      </c>
      <c r="P129">
        <v>2</v>
      </c>
      <c r="Q129">
        <f>Table1[[#This Row],[Weighted revenue]]-7</f>
        <v>10.819534961378551</v>
      </c>
    </row>
    <row r="130" spans="1:17" x14ac:dyDescent="0.35">
      <c r="A130">
        <v>1630</v>
      </c>
      <c r="B130">
        <v>0</v>
      </c>
      <c r="C130">
        <v>5</v>
      </c>
      <c r="D130">
        <v>90.35</v>
      </c>
      <c r="E130">
        <v>434.5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0.64269694179463499</v>
      </c>
      <c r="M130">
        <f>1-Table1[[#This Row],[Churn]]</f>
        <v>0.35730305820536501</v>
      </c>
      <c r="N130" t="b">
        <f>IF(Table1[[#This Row],[Not churn]]&gt;0.14,TRUE,FALSE)</f>
        <v>1</v>
      </c>
      <c r="O130">
        <f>50*(1-Table1[[#This Row],[Churn]])</f>
        <v>17.86515291026825</v>
      </c>
      <c r="P130">
        <v>5</v>
      </c>
      <c r="Q130">
        <f>Table1[[#This Row],[Weighted revenue]]-7</f>
        <v>10.86515291026825</v>
      </c>
    </row>
    <row r="131" spans="1:17" x14ac:dyDescent="0.35">
      <c r="A131">
        <v>1697</v>
      </c>
      <c r="B131">
        <v>0</v>
      </c>
      <c r="C131">
        <v>17</v>
      </c>
      <c r="D131">
        <v>102.55</v>
      </c>
      <c r="E131">
        <v>1742.5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0.64199195159116196</v>
      </c>
      <c r="M131">
        <f>1-Table1[[#This Row],[Churn]]</f>
        <v>0.35800804840883804</v>
      </c>
      <c r="N131" t="b">
        <f>IF(Table1[[#This Row],[Not churn]]&gt;0.14,TRUE,FALSE)</f>
        <v>1</v>
      </c>
      <c r="O131">
        <f>50*(1-Table1[[#This Row],[Churn]])</f>
        <v>17.900402420441903</v>
      </c>
      <c r="P131">
        <v>2</v>
      </c>
      <c r="Q131">
        <f>Table1[[#This Row],[Weighted revenue]]-7</f>
        <v>10.900402420441903</v>
      </c>
    </row>
    <row r="132" spans="1:17" x14ac:dyDescent="0.35">
      <c r="A132">
        <v>472</v>
      </c>
      <c r="B132">
        <v>0</v>
      </c>
      <c r="C132">
        <v>5</v>
      </c>
      <c r="D132">
        <v>84</v>
      </c>
      <c r="E132">
        <v>424.75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0.64174707719090296</v>
      </c>
      <c r="M132">
        <f>1-Table1[[#This Row],[Churn]]</f>
        <v>0.35825292280909704</v>
      </c>
      <c r="N132" t="b">
        <f>IF(Table1[[#This Row],[Not churn]]&gt;0.14,TRUE,FALSE)</f>
        <v>1</v>
      </c>
      <c r="O132">
        <f>50*(1-Table1[[#This Row],[Churn]])</f>
        <v>17.912646140454854</v>
      </c>
      <c r="P132">
        <v>2</v>
      </c>
      <c r="Q132">
        <f>Table1[[#This Row],[Weighted revenue]]-7</f>
        <v>10.912646140454854</v>
      </c>
    </row>
    <row r="133" spans="1:17" x14ac:dyDescent="0.35">
      <c r="A133">
        <v>132</v>
      </c>
      <c r="B133">
        <v>0</v>
      </c>
      <c r="C133">
        <v>2</v>
      </c>
      <c r="D133">
        <v>49.25</v>
      </c>
      <c r="E133">
        <v>90.35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0.64127550766903496</v>
      </c>
      <c r="M133">
        <f>1-Table1[[#This Row],[Churn]]</f>
        <v>0.35872449233096504</v>
      </c>
      <c r="N133" t="b">
        <f>IF(Table1[[#This Row],[Not churn]]&gt;0.14,TRUE,FALSE)</f>
        <v>1</v>
      </c>
      <c r="O133">
        <f>50*(1-Table1[[#This Row],[Churn]])</f>
        <v>17.936224616548252</v>
      </c>
      <c r="P133">
        <v>3</v>
      </c>
      <c r="Q133">
        <f>Table1[[#This Row],[Weighted revenue]]-7</f>
        <v>10.936224616548252</v>
      </c>
    </row>
    <row r="134" spans="1:17" x14ac:dyDescent="0.35">
      <c r="A134">
        <v>1027</v>
      </c>
      <c r="B134">
        <v>1</v>
      </c>
      <c r="C134">
        <v>27</v>
      </c>
      <c r="D134">
        <v>101.25</v>
      </c>
      <c r="E134">
        <v>2754.45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0.64087381218617101</v>
      </c>
      <c r="M134">
        <f>1-Table1[[#This Row],[Churn]]</f>
        <v>0.35912618781382899</v>
      </c>
      <c r="N134" t="b">
        <f>IF(Table1[[#This Row],[Not churn]]&gt;0.14,TRUE,FALSE)</f>
        <v>1</v>
      </c>
      <c r="O134">
        <f>50*(1-Table1[[#This Row],[Churn]])</f>
        <v>17.956309390691448</v>
      </c>
      <c r="P134">
        <v>4</v>
      </c>
      <c r="Q134">
        <f>Table1[[#This Row],[Weighted revenue]]-7</f>
        <v>10.956309390691448</v>
      </c>
    </row>
    <row r="135" spans="1:17" x14ac:dyDescent="0.35">
      <c r="A135">
        <v>279</v>
      </c>
      <c r="B135">
        <v>0</v>
      </c>
      <c r="C135">
        <v>3</v>
      </c>
      <c r="D135">
        <v>50.6</v>
      </c>
      <c r="E135">
        <v>155.35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0.63994867061993399</v>
      </c>
      <c r="M135">
        <f>1-Table1[[#This Row],[Churn]]</f>
        <v>0.36005132938006601</v>
      </c>
      <c r="N135" t="b">
        <f>IF(Table1[[#This Row],[Not churn]]&gt;0.14,TRUE,FALSE)</f>
        <v>1</v>
      </c>
      <c r="O135">
        <f>50*(1-Table1[[#This Row],[Churn]])</f>
        <v>18.002566469003302</v>
      </c>
      <c r="P135">
        <v>3</v>
      </c>
      <c r="Q135">
        <f>Table1[[#This Row],[Weighted revenue]]-7</f>
        <v>11.002566469003302</v>
      </c>
    </row>
    <row r="136" spans="1:17" x14ac:dyDescent="0.35">
      <c r="A136">
        <v>890</v>
      </c>
      <c r="B136">
        <v>0</v>
      </c>
      <c r="C136">
        <v>15</v>
      </c>
      <c r="D136">
        <v>105.35</v>
      </c>
      <c r="E136">
        <v>1559.25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0.63975034023700095</v>
      </c>
      <c r="M136">
        <f>1-Table1[[#This Row],[Churn]]</f>
        <v>0.36024965976299905</v>
      </c>
      <c r="N136" t="b">
        <f>IF(Table1[[#This Row],[Not churn]]&gt;0.14,TRUE,FALSE)</f>
        <v>1</v>
      </c>
      <c r="O136">
        <f>50*(1-Table1[[#This Row],[Churn]])</f>
        <v>18.012482988149952</v>
      </c>
      <c r="P136">
        <v>5</v>
      </c>
      <c r="Q136">
        <f>Table1[[#This Row],[Weighted revenue]]-7</f>
        <v>11.012482988149952</v>
      </c>
    </row>
    <row r="137" spans="1:17" x14ac:dyDescent="0.35">
      <c r="A137">
        <v>365</v>
      </c>
      <c r="B137">
        <v>1</v>
      </c>
      <c r="C137">
        <v>7</v>
      </c>
      <c r="D137">
        <v>70.099999999999994</v>
      </c>
      <c r="E137">
        <v>467.55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0.63885796570947095</v>
      </c>
      <c r="M137">
        <f>1-Table1[[#This Row],[Churn]]</f>
        <v>0.36114203429052905</v>
      </c>
      <c r="N137" t="b">
        <f>IF(Table1[[#This Row],[Not churn]]&gt;0.14,TRUE,FALSE)</f>
        <v>1</v>
      </c>
      <c r="O137">
        <f>50*(1-Table1[[#This Row],[Churn]])</f>
        <v>18.057101714526453</v>
      </c>
      <c r="P137">
        <v>4</v>
      </c>
      <c r="Q137">
        <f>Table1[[#This Row],[Weighted revenue]]-7</f>
        <v>11.057101714526453</v>
      </c>
    </row>
    <row r="138" spans="1:17" x14ac:dyDescent="0.35">
      <c r="A138">
        <v>1275</v>
      </c>
      <c r="B138">
        <v>0</v>
      </c>
      <c r="C138">
        <v>3</v>
      </c>
      <c r="D138">
        <v>80.349999999999994</v>
      </c>
      <c r="E138">
        <v>253.8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0.63786124036693304</v>
      </c>
      <c r="M138">
        <f>1-Table1[[#This Row],[Churn]]</f>
        <v>0.36213875963306696</v>
      </c>
      <c r="N138" t="b">
        <f>IF(Table1[[#This Row],[Not churn]]&gt;0.14,TRUE,FALSE)</f>
        <v>1</v>
      </c>
      <c r="O138">
        <f>50*(1-Table1[[#This Row],[Churn]])</f>
        <v>18.106937981653349</v>
      </c>
      <c r="P138">
        <v>2</v>
      </c>
      <c r="Q138">
        <f>Table1[[#This Row],[Weighted revenue]]-7</f>
        <v>11.106937981653349</v>
      </c>
    </row>
    <row r="139" spans="1:17" x14ac:dyDescent="0.35">
      <c r="A139">
        <v>1657</v>
      </c>
      <c r="B139">
        <v>1</v>
      </c>
      <c r="C139">
        <v>17</v>
      </c>
      <c r="D139">
        <v>85.35</v>
      </c>
      <c r="E139">
        <v>1463.45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0.63762554356628698</v>
      </c>
      <c r="M139">
        <f>1-Table1[[#This Row],[Churn]]</f>
        <v>0.36237445643371302</v>
      </c>
      <c r="N139" t="b">
        <f>IF(Table1[[#This Row],[Not churn]]&gt;0.14,TRUE,FALSE)</f>
        <v>1</v>
      </c>
      <c r="O139">
        <f>50*(1-Table1[[#This Row],[Churn]])</f>
        <v>18.118722821685651</v>
      </c>
      <c r="P139">
        <v>4</v>
      </c>
      <c r="Q139">
        <f>Table1[[#This Row],[Weighted revenue]]-7</f>
        <v>11.118722821685651</v>
      </c>
    </row>
    <row r="140" spans="1:17" x14ac:dyDescent="0.35">
      <c r="A140">
        <v>326</v>
      </c>
      <c r="B140">
        <v>1</v>
      </c>
      <c r="C140">
        <v>5</v>
      </c>
      <c r="D140">
        <v>80.7</v>
      </c>
      <c r="E140">
        <v>374.8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0.63364868178933997</v>
      </c>
      <c r="M140">
        <f>1-Table1[[#This Row],[Churn]]</f>
        <v>0.36635131821066003</v>
      </c>
      <c r="N140" t="b">
        <f>IF(Table1[[#This Row],[Not churn]]&gt;0.14,TRUE,FALSE)</f>
        <v>1</v>
      </c>
      <c r="O140">
        <f>50*(1-Table1[[#This Row],[Churn]])</f>
        <v>18.317565910533002</v>
      </c>
      <c r="P140">
        <v>4</v>
      </c>
      <c r="Q140">
        <f>Table1[[#This Row],[Weighted revenue]]-7</f>
        <v>11.317565910533002</v>
      </c>
    </row>
    <row r="141" spans="1:17" x14ac:dyDescent="0.35">
      <c r="A141">
        <v>1553</v>
      </c>
      <c r="B141">
        <v>1</v>
      </c>
      <c r="C141">
        <v>8</v>
      </c>
      <c r="D141">
        <v>85.2</v>
      </c>
      <c r="E141">
        <v>695.75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0.63275623977099105</v>
      </c>
      <c r="M141">
        <f>1-Table1[[#This Row],[Churn]]</f>
        <v>0.36724376022900895</v>
      </c>
      <c r="N141" t="b">
        <f>IF(Table1[[#This Row],[Not churn]]&gt;0.14,TRUE,FALSE)</f>
        <v>1</v>
      </c>
      <c r="O141">
        <f>50*(1-Table1[[#This Row],[Churn]])</f>
        <v>18.362188011450449</v>
      </c>
      <c r="P141">
        <v>4</v>
      </c>
      <c r="Q141">
        <f>Table1[[#This Row],[Weighted revenue]]-7</f>
        <v>11.362188011450449</v>
      </c>
    </row>
    <row r="142" spans="1:17" x14ac:dyDescent="0.35">
      <c r="A142">
        <v>1681</v>
      </c>
      <c r="B142">
        <v>0</v>
      </c>
      <c r="C142">
        <v>4</v>
      </c>
      <c r="D142">
        <v>57.2</v>
      </c>
      <c r="E142">
        <v>223.75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0.63196171075112095</v>
      </c>
      <c r="M142">
        <f>1-Table1[[#This Row],[Churn]]</f>
        <v>0.36803828924887905</v>
      </c>
      <c r="N142" t="b">
        <f>IF(Table1[[#This Row],[Not churn]]&gt;0.14,TRUE,FALSE)</f>
        <v>1</v>
      </c>
      <c r="O142">
        <f>50*(1-Table1[[#This Row],[Churn]])</f>
        <v>18.401914462443951</v>
      </c>
      <c r="P142">
        <v>3</v>
      </c>
      <c r="Q142">
        <f>Table1[[#This Row],[Weighted revenue]]-7</f>
        <v>11.401914462443951</v>
      </c>
    </row>
    <row r="143" spans="1:17" x14ac:dyDescent="0.35">
      <c r="A143">
        <v>294</v>
      </c>
      <c r="B143">
        <v>1</v>
      </c>
      <c r="C143">
        <v>11</v>
      </c>
      <c r="D143">
        <v>89.7</v>
      </c>
      <c r="E143">
        <v>1047.7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0.631862886797118</v>
      </c>
      <c r="M143">
        <f>1-Table1[[#This Row],[Churn]]</f>
        <v>0.368137113202882</v>
      </c>
      <c r="N143" t="b">
        <f>IF(Table1[[#This Row],[Not churn]]&gt;0.14,TRUE,FALSE)</f>
        <v>1</v>
      </c>
      <c r="O143">
        <f>50*(1-Table1[[#This Row],[Churn]])</f>
        <v>18.4068556601441</v>
      </c>
      <c r="P143">
        <v>4</v>
      </c>
      <c r="Q143">
        <f>Table1[[#This Row],[Weighted revenue]]-7</f>
        <v>11.4068556601441</v>
      </c>
    </row>
    <row r="144" spans="1:17" x14ac:dyDescent="0.35">
      <c r="A144">
        <v>647</v>
      </c>
      <c r="B144">
        <v>0</v>
      </c>
      <c r="C144">
        <v>3</v>
      </c>
      <c r="D144">
        <v>79.400000000000006</v>
      </c>
      <c r="E144">
        <v>244.65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0.63127845223249102</v>
      </c>
      <c r="M144">
        <f>1-Table1[[#This Row],[Churn]]</f>
        <v>0.36872154776750898</v>
      </c>
      <c r="N144" t="b">
        <f>IF(Table1[[#This Row],[Not churn]]&gt;0.14,TRUE,FALSE)</f>
        <v>1</v>
      </c>
      <c r="O144">
        <f>50*(1-Table1[[#This Row],[Churn]])</f>
        <v>18.436077388375448</v>
      </c>
      <c r="P144">
        <v>2</v>
      </c>
      <c r="Q144">
        <f>Table1[[#This Row],[Weighted revenue]]-7</f>
        <v>11.436077388375448</v>
      </c>
    </row>
    <row r="145" spans="1:17" x14ac:dyDescent="0.35">
      <c r="A145">
        <v>1649</v>
      </c>
      <c r="B145">
        <v>1</v>
      </c>
      <c r="C145">
        <v>19</v>
      </c>
      <c r="D145">
        <v>87.3</v>
      </c>
      <c r="E145">
        <v>1637.3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0.62974784735705303</v>
      </c>
      <c r="M145">
        <f>1-Table1[[#This Row],[Churn]]</f>
        <v>0.37025215264294697</v>
      </c>
      <c r="N145" t="b">
        <f>IF(Table1[[#This Row],[Not churn]]&gt;0.14,TRUE,FALSE)</f>
        <v>1</v>
      </c>
      <c r="O145">
        <f>50*(1-Table1[[#This Row],[Churn]])</f>
        <v>18.512607632147351</v>
      </c>
      <c r="P145">
        <v>4</v>
      </c>
      <c r="Q145">
        <f>Table1[[#This Row],[Weighted revenue]]-7</f>
        <v>11.512607632147351</v>
      </c>
    </row>
    <row r="146" spans="1:17" x14ac:dyDescent="0.35">
      <c r="A146">
        <v>1359</v>
      </c>
      <c r="B146">
        <v>0</v>
      </c>
      <c r="C146">
        <v>9</v>
      </c>
      <c r="D146">
        <v>88.4</v>
      </c>
      <c r="E146">
        <v>788.6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0.62948785927745599</v>
      </c>
      <c r="M146">
        <f>1-Table1[[#This Row],[Churn]]</f>
        <v>0.37051214072254401</v>
      </c>
      <c r="N146" t="b">
        <f>IF(Table1[[#This Row],[Not churn]]&gt;0.14,TRUE,FALSE)</f>
        <v>1</v>
      </c>
      <c r="O146">
        <f>50*(1-Table1[[#This Row],[Churn]])</f>
        <v>18.525607036127202</v>
      </c>
      <c r="P146">
        <v>2</v>
      </c>
      <c r="Q146">
        <f>Table1[[#This Row],[Weighted revenue]]-7</f>
        <v>11.525607036127202</v>
      </c>
    </row>
    <row r="147" spans="1:17" x14ac:dyDescent="0.35">
      <c r="A147">
        <v>1407</v>
      </c>
      <c r="B147">
        <v>0</v>
      </c>
      <c r="C147">
        <v>7</v>
      </c>
      <c r="D147">
        <v>85.2</v>
      </c>
      <c r="E147">
        <v>602.54999999999995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0.62869107048940398</v>
      </c>
      <c r="M147">
        <f>1-Table1[[#This Row],[Churn]]</f>
        <v>0.37130892951059602</v>
      </c>
      <c r="N147" t="b">
        <f>IF(Table1[[#This Row],[Not churn]]&gt;0.14,TRUE,FALSE)</f>
        <v>1</v>
      </c>
      <c r="O147">
        <f>50*(1-Table1[[#This Row],[Churn]])</f>
        <v>18.5654464755298</v>
      </c>
      <c r="P147">
        <v>2</v>
      </c>
      <c r="Q147">
        <f>Table1[[#This Row],[Weighted revenue]]-7</f>
        <v>11.5654464755298</v>
      </c>
    </row>
    <row r="148" spans="1:17" x14ac:dyDescent="0.35">
      <c r="A148">
        <v>582</v>
      </c>
      <c r="B148">
        <v>0</v>
      </c>
      <c r="C148">
        <v>1</v>
      </c>
      <c r="D148">
        <v>75.900000000000006</v>
      </c>
      <c r="E148">
        <v>75.900000000000006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0.62839229401081897</v>
      </c>
      <c r="M148">
        <f>1-Table1[[#This Row],[Churn]]</f>
        <v>0.37160770598918103</v>
      </c>
      <c r="N148" t="b">
        <f>IF(Table1[[#This Row],[Not churn]]&gt;0.14,TRUE,FALSE)</f>
        <v>1</v>
      </c>
      <c r="O148">
        <f>50*(1-Table1[[#This Row],[Churn]])</f>
        <v>18.580385299459053</v>
      </c>
      <c r="P148">
        <v>2</v>
      </c>
      <c r="Q148">
        <f>Table1[[#This Row],[Weighted revenue]]-7</f>
        <v>11.580385299459053</v>
      </c>
    </row>
    <row r="149" spans="1:17" x14ac:dyDescent="0.35">
      <c r="A149">
        <v>1293</v>
      </c>
      <c r="B149">
        <v>0</v>
      </c>
      <c r="C149">
        <v>9</v>
      </c>
      <c r="D149">
        <v>88.05</v>
      </c>
      <c r="E149">
        <v>801.3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0.62704525128877897</v>
      </c>
      <c r="M149">
        <f>1-Table1[[#This Row],[Churn]]</f>
        <v>0.37295474871122103</v>
      </c>
      <c r="N149" t="b">
        <f>IF(Table1[[#This Row],[Not churn]]&gt;0.14,TRUE,FALSE)</f>
        <v>1</v>
      </c>
      <c r="O149">
        <f>50*(1-Table1[[#This Row],[Churn]])</f>
        <v>18.647737435561051</v>
      </c>
      <c r="P149">
        <v>2</v>
      </c>
      <c r="Q149">
        <f>Table1[[#This Row],[Weighted revenue]]-7</f>
        <v>11.647737435561051</v>
      </c>
    </row>
    <row r="150" spans="1:17" x14ac:dyDescent="0.35">
      <c r="A150">
        <v>441</v>
      </c>
      <c r="B150">
        <v>0</v>
      </c>
      <c r="C150">
        <v>4</v>
      </c>
      <c r="D150">
        <v>80.3</v>
      </c>
      <c r="E150">
        <v>324.2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0.62679582924648203</v>
      </c>
      <c r="M150">
        <f>1-Table1[[#This Row],[Churn]]</f>
        <v>0.37320417075351797</v>
      </c>
      <c r="N150" t="b">
        <f>IF(Table1[[#This Row],[Not churn]]&gt;0.14,TRUE,FALSE)</f>
        <v>1</v>
      </c>
      <c r="O150">
        <f>50*(1-Table1[[#This Row],[Churn]])</f>
        <v>18.660208537675899</v>
      </c>
      <c r="P150">
        <v>2</v>
      </c>
      <c r="Q150">
        <f>Table1[[#This Row],[Weighted revenue]]-7</f>
        <v>11.660208537675899</v>
      </c>
    </row>
    <row r="151" spans="1:17" x14ac:dyDescent="0.35">
      <c r="A151">
        <v>797</v>
      </c>
      <c r="B151">
        <v>1</v>
      </c>
      <c r="C151">
        <v>10</v>
      </c>
      <c r="D151">
        <v>72.849999999999994</v>
      </c>
      <c r="E151">
        <v>688.65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0.62580801597977398</v>
      </c>
      <c r="M151">
        <f>1-Table1[[#This Row],[Churn]]</f>
        <v>0.37419198402022602</v>
      </c>
      <c r="N151" t="b">
        <f>IF(Table1[[#This Row],[Not churn]]&gt;0.14,TRUE,FALSE)</f>
        <v>1</v>
      </c>
      <c r="O151">
        <f>50*(1-Table1[[#This Row],[Churn]])</f>
        <v>18.709599201011301</v>
      </c>
      <c r="P151">
        <v>4</v>
      </c>
      <c r="Q151">
        <f>Table1[[#This Row],[Weighted revenue]]-7</f>
        <v>11.709599201011301</v>
      </c>
    </row>
    <row r="152" spans="1:17" x14ac:dyDescent="0.35">
      <c r="A152">
        <v>607</v>
      </c>
      <c r="B152">
        <v>0</v>
      </c>
      <c r="C152">
        <v>4</v>
      </c>
      <c r="D152">
        <v>80.150000000000006</v>
      </c>
      <c r="E152">
        <v>319.85000000000002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0.62574671846279795</v>
      </c>
      <c r="M152">
        <f>1-Table1[[#This Row],[Churn]]</f>
        <v>0.37425328153720205</v>
      </c>
      <c r="N152" t="b">
        <f>IF(Table1[[#This Row],[Not churn]]&gt;0.14,TRUE,FALSE)</f>
        <v>1</v>
      </c>
      <c r="O152">
        <f>50*(1-Table1[[#This Row],[Churn]])</f>
        <v>18.712664076860104</v>
      </c>
      <c r="P152">
        <v>2</v>
      </c>
      <c r="Q152">
        <f>Table1[[#This Row],[Weighted revenue]]-7</f>
        <v>11.712664076860104</v>
      </c>
    </row>
    <row r="153" spans="1:17" x14ac:dyDescent="0.35">
      <c r="A153">
        <v>942</v>
      </c>
      <c r="B153">
        <v>0</v>
      </c>
      <c r="C153">
        <v>3</v>
      </c>
      <c r="D153">
        <v>78.5</v>
      </c>
      <c r="E153">
        <v>242.05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0.62499666691225697</v>
      </c>
      <c r="M153">
        <f>1-Table1[[#This Row],[Churn]]</f>
        <v>0.37500333308774303</v>
      </c>
      <c r="N153" t="b">
        <f>IF(Table1[[#This Row],[Not churn]]&gt;0.14,TRUE,FALSE)</f>
        <v>1</v>
      </c>
      <c r="O153">
        <f>50*(1-Table1[[#This Row],[Churn]])</f>
        <v>18.750166654387151</v>
      </c>
      <c r="P153">
        <v>2</v>
      </c>
      <c r="Q153">
        <f>Table1[[#This Row],[Weighted revenue]]-7</f>
        <v>11.750166654387151</v>
      </c>
    </row>
    <row r="154" spans="1:17" x14ac:dyDescent="0.35">
      <c r="A154">
        <v>750</v>
      </c>
      <c r="B154">
        <v>0</v>
      </c>
      <c r="C154">
        <v>1</v>
      </c>
      <c r="D154">
        <v>45.3</v>
      </c>
      <c r="E154">
        <v>45.3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0.62456596137439502</v>
      </c>
      <c r="M154">
        <f>1-Table1[[#This Row],[Churn]]</f>
        <v>0.37543403862560498</v>
      </c>
      <c r="N154" t="b">
        <f>IF(Table1[[#This Row],[Not churn]]&gt;0.14,TRUE,FALSE)</f>
        <v>1</v>
      </c>
      <c r="O154">
        <f>50*(1-Table1[[#This Row],[Churn]])</f>
        <v>18.771701931280248</v>
      </c>
      <c r="P154">
        <v>3</v>
      </c>
      <c r="Q154">
        <f>Table1[[#This Row],[Weighted revenue]]-7</f>
        <v>11.771701931280248</v>
      </c>
    </row>
    <row r="155" spans="1:17" x14ac:dyDescent="0.35">
      <c r="A155">
        <v>1784</v>
      </c>
      <c r="B155">
        <v>1</v>
      </c>
      <c r="C155">
        <v>15</v>
      </c>
      <c r="D155">
        <v>80.2</v>
      </c>
      <c r="E155">
        <v>1217.25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0.62325524081420702</v>
      </c>
      <c r="M155">
        <f>1-Table1[[#This Row],[Churn]]</f>
        <v>0.37674475918579298</v>
      </c>
      <c r="N155" t="b">
        <f>IF(Table1[[#This Row],[Not churn]]&gt;0.14,TRUE,FALSE)</f>
        <v>1</v>
      </c>
      <c r="O155">
        <f>50*(1-Table1[[#This Row],[Churn]])</f>
        <v>18.837237959289649</v>
      </c>
      <c r="P155">
        <v>4</v>
      </c>
      <c r="Q155">
        <f>Table1[[#This Row],[Weighted revenue]]-7</f>
        <v>11.837237959289649</v>
      </c>
    </row>
    <row r="156" spans="1:17" x14ac:dyDescent="0.35">
      <c r="A156">
        <v>1506</v>
      </c>
      <c r="B156">
        <v>1</v>
      </c>
      <c r="C156">
        <v>35</v>
      </c>
      <c r="D156">
        <v>110.8</v>
      </c>
      <c r="E156">
        <v>3836.3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0.62144851185140904</v>
      </c>
      <c r="M156">
        <f>1-Table1[[#This Row],[Churn]]</f>
        <v>0.37855148814859096</v>
      </c>
      <c r="N156" t="b">
        <f>IF(Table1[[#This Row],[Not churn]]&gt;0.14,TRUE,FALSE)</f>
        <v>1</v>
      </c>
      <c r="O156">
        <f>50*(1-Table1[[#This Row],[Churn]])</f>
        <v>18.92757440742955</v>
      </c>
      <c r="P156">
        <v>4</v>
      </c>
      <c r="Q156">
        <f>Table1[[#This Row],[Weighted revenue]]-7</f>
        <v>11.92757440742955</v>
      </c>
    </row>
    <row r="157" spans="1:17" x14ac:dyDescent="0.35">
      <c r="A157">
        <v>173</v>
      </c>
      <c r="B157">
        <v>0</v>
      </c>
      <c r="C157">
        <v>1</v>
      </c>
      <c r="D157">
        <v>74.900000000000006</v>
      </c>
      <c r="E157">
        <v>74.900000000000006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0.62138800766868496</v>
      </c>
      <c r="M157">
        <f>1-Table1[[#This Row],[Churn]]</f>
        <v>0.37861199233131504</v>
      </c>
      <c r="N157" t="b">
        <f>IF(Table1[[#This Row],[Not churn]]&gt;0.14,TRUE,FALSE)</f>
        <v>1</v>
      </c>
      <c r="O157">
        <f>50*(1-Table1[[#This Row],[Churn]])</f>
        <v>18.93059961656575</v>
      </c>
      <c r="P157">
        <v>2</v>
      </c>
      <c r="Q157">
        <f>Table1[[#This Row],[Weighted revenue]]-7</f>
        <v>11.93059961656575</v>
      </c>
    </row>
    <row r="158" spans="1:17" x14ac:dyDescent="0.35">
      <c r="A158">
        <v>1444</v>
      </c>
      <c r="B158">
        <v>0</v>
      </c>
      <c r="C158">
        <v>1</v>
      </c>
      <c r="D158">
        <v>74.900000000000006</v>
      </c>
      <c r="E158">
        <v>74.900000000000006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0.62138800766868496</v>
      </c>
      <c r="M158">
        <f>1-Table1[[#This Row],[Churn]]</f>
        <v>0.37861199233131504</v>
      </c>
      <c r="N158" t="b">
        <f>IF(Table1[[#This Row],[Not churn]]&gt;0.14,TRUE,FALSE)</f>
        <v>1</v>
      </c>
      <c r="O158">
        <f>50*(1-Table1[[#This Row],[Churn]])</f>
        <v>18.93059961656575</v>
      </c>
      <c r="P158">
        <v>2</v>
      </c>
      <c r="Q158">
        <f>Table1[[#This Row],[Weighted revenue]]-7</f>
        <v>11.93059961656575</v>
      </c>
    </row>
    <row r="159" spans="1:17" x14ac:dyDescent="0.35">
      <c r="A159">
        <v>457</v>
      </c>
      <c r="B159">
        <v>0</v>
      </c>
      <c r="C159">
        <v>8</v>
      </c>
      <c r="D159">
        <v>85.65</v>
      </c>
      <c r="E159">
        <v>659.45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0.62103616429768904</v>
      </c>
      <c r="M159">
        <f>1-Table1[[#This Row],[Churn]]</f>
        <v>0.37896383570231096</v>
      </c>
      <c r="N159" t="b">
        <f>IF(Table1[[#This Row],[Not churn]]&gt;0.14,TRUE,FALSE)</f>
        <v>1</v>
      </c>
      <c r="O159">
        <f>50*(1-Table1[[#This Row],[Churn]])</f>
        <v>18.948191785115547</v>
      </c>
      <c r="P159">
        <v>2</v>
      </c>
      <c r="Q159">
        <f>Table1[[#This Row],[Weighted revenue]]-7</f>
        <v>11.948191785115547</v>
      </c>
    </row>
    <row r="160" spans="1:17" x14ac:dyDescent="0.35">
      <c r="A160">
        <v>1021</v>
      </c>
      <c r="B160">
        <v>0</v>
      </c>
      <c r="C160">
        <v>1</v>
      </c>
      <c r="D160">
        <v>81.05</v>
      </c>
      <c r="E160">
        <v>81.05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0.62095443672037298</v>
      </c>
      <c r="M160">
        <f>1-Table1[[#This Row],[Churn]]</f>
        <v>0.37904556327962702</v>
      </c>
      <c r="N160" t="b">
        <f>IF(Table1[[#This Row],[Not churn]]&gt;0.14,TRUE,FALSE)</f>
        <v>1</v>
      </c>
      <c r="O160">
        <f>50*(1-Table1[[#This Row],[Churn]])</f>
        <v>18.952278163981351</v>
      </c>
      <c r="P160">
        <v>5</v>
      </c>
      <c r="Q160">
        <f>Table1[[#This Row],[Weighted revenue]]-7</f>
        <v>11.952278163981351</v>
      </c>
    </row>
    <row r="161" spans="1:17" x14ac:dyDescent="0.35">
      <c r="A161">
        <v>1087</v>
      </c>
      <c r="B161">
        <v>0</v>
      </c>
      <c r="C161">
        <v>5</v>
      </c>
      <c r="D161">
        <v>50.95</v>
      </c>
      <c r="E161">
        <v>229.4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0.620905201052113</v>
      </c>
      <c r="M161">
        <f>1-Table1[[#This Row],[Churn]]</f>
        <v>0.379094798947887</v>
      </c>
      <c r="N161" t="b">
        <f>IF(Table1[[#This Row],[Not churn]]&gt;0.14,TRUE,FALSE)</f>
        <v>1</v>
      </c>
      <c r="O161">
        <f>50*(1-Table1[[#This Row],[Churn]])</f>
        <v>18.954739947394351</v>
      </c>
      <c r="P161">
        <v>3</v>
      </c>
      <c r="Q161">
        <f>Table1[[#This Row],[Weighted revenue]]-7</f>
        <v>11.954739947394351</v>
      </c>
    </row>
    <row r="162" spans="1:17" x14ac:dyDescent="0.35">
      <c r="A162">
        <v>803</v>
      </c>
      <c r="B162">
        <v>0</v>
      </c>
      <c r="C162">
        <v>5</v>
      </c>
      <c r="D162">
        <v>81</v>
      </c>
      <c r="E162">
        <v>389.6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0.62088556583676202</v>
      </c>
      <c r="M162">
        <f>1-Table1[[#This Row],[Churn]]</f>
        <v>0.37911443416323798</v>
      </c>
      <c r="N162" t="b">
        <f>IF(Table1[[#This Row],[Not churn]]&gt;0.14,TRUE,FALSE)</f>
        <v>1</v>
      </c>
      <c r="O162">
        <f>50*(1-Table1[[#This Row],[Churn]])</f>
        <v>18.955721708161899</v>
      </c>
      <c r="P162">
        <v>2</v>
      </c>
      <c r="Q162">
        <f>Table1[[#This Row],[Weighted revenue]]-7</f>
        <v>11.955721708161899</v>
      </c>
    </row>
    <row r="163" spans="1:17" x14ac:dyDescent="0.35">
      <c r="A163">
        <v>1057</v>
      </c>
      <c r="B163">
        <v>0</v>
      </c>
      <c r="C163">
        <v>1</v>
      </c>
      <c r="D163">
        <v>74.599999999999994</v>
      </c>
      <c r="E163">
        <v>74.599999999999994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0.61927665992275205</v>
      </c>
      <c r="M163">
        <f>1-Table1[[#This Row],[Churn]]</f>
        <v>0.38072334007724795</v>
      </c>
      <c r="N163" t="b">
        <f>IF(Table1[[#This Row],[Not churn]]&gt;0.14,TRUE,FALSE)</f>
        <v>1</v>
      </c>
      <c r="O163">
        <f>50*(1-Table1[[#This Row],[Churn]])</f>
        <v>19.036167003862399</v>
      </c>
      <c r="P163">
        <v>2</v>
      </c>
      <c r="Q163">
        <f>Table1[[#This Row],[Weighted revenue]]-7</f>
        <v>12.036167003862399</v>
      </c>
    </row>
    <row r="164" spans="1:17" x14ac:dyDescent="0.35">
      <c r="A164">
        <v>1361</v>
      </c>
      <c r="B164">
        <v>1</v>
      </c>
      <c r="C164">
        <v>17</v>
      </c>
      <c r="D164">
        <v>82.65</v>
      </c>
      <c r="E164">
        <v>1470.05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0.61878430007310903</v>
      </c>
      <c r="M164">
        <f>1-Table1[[#This Row],[Churn]]</f>
        <v>0.38121569992689097</v>
      </c>
      <c r="N164" t="b">
        <f>IF(Table1[[#This Row],[Not churn]]&gt;0.14,TRUE,FALSE)</f>
        <v>1</v>
      </c>
      <c r="O164">
        <f>50*(1-Table1[[#This Row],[Churn]])</f>
        <v>19.060784996344548</v>
      </c>
      <c r="P164">
        <v>4</v>
      </c>
      <c r="Q164">
        <f>Table1[[#This Row],[Weighted revenue]]-7</f>
        <v>12.060784996344548</v>
      </c>
    </row>
    <row r="165" spans="1:17" x14ac:dyDescent="0.35">
      <c r="A165">
        <v>599</v>
      </c>
      <c r="B165">
        <v>0</v>
      </c>
      <c r="C165">
        <v>5</v>
      </c>
      <c r="D165">
        <v>80.599999999999994</v>
      </c>
      <c r="E165">
        <v>415.55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0.61806798742937297</v>
      </c>
      <c r="M165">
        <f>1-Table1[[#This Row],[Churn]]</f>
        <v>0.38193201257062703</v>
      </c>
      <c r="N165" t="b">
        <f>IF(Table1[[#This Row],[Not churn]]&gt;0.14,TRUE,FALSE)</f>
        <v>1</v>
      </c>
      <c r="O165">
        <f>50*(1-Table1[[#This Row],[Churn]])</f>
        <v>19.096600628531352</v>
      </c>
      <c r="P165">
        <v>2</v>
      </c>
      <c r="Q165">
        <f>Table1[[#This Row],[Weighted revenue]]-7</f>
        <v>12.096600628531352</v>
      </c>
    </row>
    <row r="166" spans="1:17" x14ac:dyDescent="0.35">
      <c r="A166">
        <v>1723</v>
      </c>
      <c r="B166">
        <v>0</v>
      </c>
      <c r="C166">
        <v>1</v>
      </c>
      <c r="D166">
        <v>74.349999999999994</v>
      </c>
      <c r="E166">
        <v>74.349999999999994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0.61751374768643996</v>
      </c>
      <c r="M166">
        <f>1-Table1[[#This Row],[Churn]]</f>
        <v>0.38248625231356004</v>
      </c>
      <c r="N166" t="b">
        <f>IF(Table1[[#This Row],[Not churn]]&gt;0.14,TRUE,FALSE)</f>
        <v>1</v>
      </c>
      <c r="O166">
        <f>50*(1-Table1[[#This Row],[Churn]])</f>
        <v>19.124312615678001</v>
      </c>
      <c r="P166">
        <v>2</v>
      </c>
      <c r="Q166">
        <f>Table1[[#This Row],[Weighted revenue]]-7</f>
        <v>12.124312615678001</v>
      </c>
    </row>
    <row r="167" spans="1:17" x14ac:dyDescent="0.35">
      <c r="A167">
        <v>1822</v>
      </c>
      <c r="B167">
        <v>0</v>
      </c>
      <c r="C167">
        <v>3</v>
      </c>
      <c r="D167">
        <v>77.400000000000006</v>
      </c>
      <c r="E167">
        <v>206.15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0.61726157208838195</v>
      </c>
      <c r="M167">
        <f>1-Table1[[#This Row],[Churn]]</f>
        <v>0.38273842791161805</v>
      </c>
      <c r="N167" t="b">
        <f>IF(Table1[[#This Row],[Not churn]]&gt;0.14,TRUE,FALSE)</f>
        <v>1</v>
      </c>
      <c r="O167">
        <f>50*(1-Table1[[#This Row],[Churn]])</f>
        <v>19.136921395580902</v>
      </c>
      <c r="P167">
        <v>2</v>
      </c>
      <c r="Q167">
        <f>Table1[[#This Row],[Weighted revenue]]-7</f>
        <v>12.136921395580902</v>
      </c>
    </row>
    <row r="168" spans="1:17" x14ac:dyDescent="0.35">
      <c r="A168">
        <v>134</v>
      </c>
      <c r="B168">
        <v>0</v>
      </c>
      <c r="C168">
        <v>1</v>
      </c>
      <c r="D168">
        <v>74.3</v>
      </c>
      <c r="E168">
        <v>74.3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0.61716079216531206</v>
      </c>
      <c r="M168">
        <f>1-Table1[[#This Row],[Churn]]</f>
        <v>0.38283920783468794</v>
      </c>
      <c r="N168" t="b">
        <f>IF(Table1[[#This Row],[Not churn]]&gt;0.14,TRUE,FALSE)</f>
        <v>1</v>
      </c>
      <c r="O168">
        <f>50*(1-Table1[[#This Row],[Churn]])</f>
        <v>19.141960391734397</v>
      </c>
      <c r="P168">
        <v>2</v>
      </c>
      <c r="Q168">
        <f>Table1[[#This Row],[Weighted revenue]]-7</f>
        <v>12.141960391734397</v>
      </c>
    </row>
    <row r="169" spans="1:17" x14ac:dyDescent="0.35">
      <c r="A169">
        <v>1411</v>
      </c>
      <c r="B169">
        <v>0</v>
      </c>
      <c r="C169">
        <v>2</v>
      </c>
      <c r="D169">
        <v>75.8</v>
      </c>
      <c r="E169">
        <v>160.75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0.61685812189595801</v>
      </c>
      <c r="M169">
        <f>1-Table1[[#This Row],[Churn]]</f>
        <v>0.38314187810404199</v>
      </c>
      <c r="N169" t="b">
        <f>IF(Table1[[#This Row],[Not churn]]&gt;0.14,TRUE,FALSE)</f>
        <v>1</v>
      </c>
      <c r="O169">
        <f>50*(1-Table1[[#This Row],[Churn]])</f>
        <v>19.1570939052021</v>
      </c>
      <c r="P169">
        <v>2</v>
      </c>
      <c r="Q169">
        <f>Table1[[#This Row],[Weighted revenue]]-7</f>
        <v>12.1570939052021</v>
      </c>
    </row>
    <row r="170" spans="1:17" x14ac:dyDescent="0.35">
      <c r="A170">
        <v>1041</v>
      </c>
      <c r="B170">
        <v>0</v>
      </c>
      <c r="C170">
        <v>4</v>
      </c>
      <c r="D170">
        <v>48.55</v>
      </c>
      <c r="E170">
        <v>201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0.61485794890827095</v>
      </c>
      <c r="M170">
        <f>1-Table1[[#This Row],[Churn]]</f>
        <v>0.38514205109172905</v>
      </c>
      <c r="N170" t="b">
        <f>IF(Table1[[#This Row],[Not churn]]&gt;0.14,TRUE,FALSE)</f>
        <v>1</v>
      </c>
      <c r="O170">
        <f>50*(1-Table1[[#This Row],[Churn]])</f>
        <v>19.257102554586453</v>
      </c>
      <c r="P170">
        <v>3</v>
      </c>
      <c r="Q170">
        <f>Table1[[#This Row],[Weighted revenue]]-7</f>
        <v>12.257102554586453</v>
      </c>
    </row>
    <row r="171" spans="1:17" x14ac:dyDescent="0.35">
      <c r="A171">
        <v>1236</v>
      </c>
      <c r="B171">
        <v>0</v>
      </c>
      <c r="C171">
        <v>5</v>
      </c>
      <c r="D171">
        <v>80.099999999999994</v>
      </c>
      <c r="E171">
        <v>398.55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0.61453483514098595</v>
      </c>
      <c r="M171">
        <f>1-Table1[[#This Row],[Churn]]</f>
        <v>0.38546516485901405</v>
      </c>
      <c r="N171" t="b">
        <f>IF(Table1[[#This Row],[Not churn]]&gt;0.14,TRUE,FALSE)</f>
        <v>1</v>
      </c>
      <c r="O171">
        <f>50*(1-Table1[[#This Row],[Churn]])</f>
        <v>19.273258242950703</v>
      </c>
      <c r="P171">
        <v>2</v>
      </c>
      <c r="Q171">
        <f>Table1[[#This Row],[Weighted revenue]]-7</f>
        <v>12.273258242950703</v>
      </c>
    </row>
    <row r="172" spans="1:17" x14ac:dyDescent="0.35">
      <c r="A172">
        <v>1787</v>
      </c>
      <c r="B172">
        <v>1</v>
      </c>
      <c r="C172">
        <v>22</v>
      </c>
      <c r="D172">
        <v>89.75</v>
      </c>
      <c r="E172">
        <v>1938.9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0.61444472777663905</v>
      </c>
      <c r="M172">
        <f>1-Table1[[#This Row],[Churn]]</f>
        <v>0.38555527222336095</v>
      </c>
      <c r="N172" t="b">
        <f>IF(Table1[[#This Row],[Not churn]]&gt;0.14,TRUE,FALSE)</f>
        <v>1</v>
      </c>
      <c r="O172">
        <f>50*(1-Table1[[#This Row],[Churn]])</f>
        <v>19.277763611168048</v>
      </c>
      <c r="P172">
        <v>4</v>
      </c>
      <c r="Q172">
        <f>Table1[[#This Row],[Weighted revenue]]-7</f>
        <v>12.277763611168048</v>
      </c>
    </row>
    <row r="173" spans="1:17" x14ac:dyDescent="0.35">
      <c r="A173">
        <v>1507</v>
      </c>
      <c r="B173">
        <v>0</v>
      </c>
      <c r="C173">
        <v>21</v>
      </c>
      <c r="D173">
        <v>104.55</v>
      </c>
      <c r="E173">
        <v>2239.4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0.61286436489920204</v>
      </c>
      <c r="M173">
        <f>1-Table1[[#This Row],[Churn]]</f>
        <v>0.38713563510079796</v>
      </c>
      <c r="N173" t="b">
        <f>IF(Table1[[#This Row],[Not churn]]&gt;0.14,TRUE,FALSE)</f>
        <v>1</v>
      </c>
      <c r="O173">
        <f>50*(1-Table1[[#This Row],[Churn]])</f>
        <v>19.356781755039897</v>
      </c>
      <c r="P173">
        <v>2</v>
      </c>
      <c r="Q173">
        <f>Table1[[#This Row],[Weighted revenue]]-7</f>
        <v>12.356781755039897</v>
      </c>
    </row>
    <row r="174" spans="1:17" x14ac:dyDescent="0.35">
      <c r="A174">
        <v>593</v>
      </c>
      <c r="B174">
        <v>0</v>
      </c>
      <c r="C174">
        <v>5</v>
      </c>
      <c r="D174">
        <v>85.75</v>
      </c>
      <c r="E174">
        <v>470.95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0.61055155430013297</v>
      </c>
      <c r="M174">
        <f>1-Table1[[#This Row],[Churn]]</f>
        <v>0.38944844569986703</v>
      </c>
      <c r="N174" t="b">
        <f>IF(Table1[[#This Row],[Not churn]]&gt;0.14,TRUE,FALSE)</f>
        <v>1</v>
      </c>
      <c r="O174">
        <f>50*(1-Table1[[#This Row],[Churn]])</f>
        <v>19.47242228499335</v>
      </c>
      <c r="P174">
        <v>5</v>
      </c>
      <c r="Q174">
        <f>Table1[[#This Row],[Weighted revenue]]-7</f>
        <v>12.47242228499335</v>
      </c>
    </row>
    <row r="175" spans="1:17" x14ac:dyDescent="0.35">
      <c r="A175">
        <v>1665</v>
      </c>
      <c r="B175">
        <v>1</v>
      </c>
      <c r="C175">
        <v>30</v>
      </c>
      <c r="D175">
        <v>101.5</v>
      </c>
      <c r="E175">
        <v>2917.65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0.61023907923026799</v>
      </c>
      <c r="M175">
        <f>1-Table1[[#This Row],[Churn]]</f>
        <v>0.38976092076973201</v>
      </c>
      <c r="N175" t="b">
        <f>IF(Table1[[#This Row],[Not churn]]&gt;0.14,TRUE,FALSE)</f>
        <v>1</v>
      </c>
      <c r="O175">
        <f>50*(1-Table1[[#This Row],[Churn]])</f>
        <v>19.488046038486601</v>
      </c>
      <c r="P175">
        <v>4</v>
      </c>
      <c r="Q175">
        <f>Table1[[#This Row],[Weighted revenue]]-7</f>
        <v>12.488046038486601</v>
      </c>
    </row>
    <row r="176" spans="1:17" x14ac:dyDescent="0.35">
      <c r="A176">
        <v>1278</v>
      </c>
      <c r="B176">
        <v>1</v>
      </c>
      <c r="C176">
        <v>23</v>
      </c>
      <c r="D176">
        <v>90.45</v>
      </c>
      <c r="E176">
        <v>2117.25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0.60846104979488502</v>
      </c>
      <c r="M176">
        <f>1-Table1[[#This Row],[Churn]]</f>
        <v>0.39153895020511498</v>
      </c>
      <c r="N176" t="b">
        <f>IF(Table1[[#This Row],[Not churn]]&gt;0.14,TRUE,FALSE)</f>
        <v>1</v>
      </c>
      <c r="O176">
        <f>50*(1-Table1[[#This Row],[Churn]])</f>
        <v>19.576947510255749</v>
      </c>
      <c r="P176">
        <v>4</v>
      </c>
      <c r="Q176">
        <f>Table1[[#This Row],[Weighted revenue]]-7</f>
        <v>12.576947510255749</v>
      </c>
    </row>
    <row r="177" spans="1:17" x14ac:dyDescent="0.35">
      <c r="A177">
        <v>137</v>
      </c>
      <c r="B177">
        <v>1</v>
      </c>
      <c r="C177">
        <v>20</v>
      </c>
      <c r="D177">
        <v>85.8</v>
      </c>
      <c r="E177">
        <v>1727.5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0.60830860586533897</v>
      </c>
      <c r="M177">
        <f>1-Table1[[#This Row],[Churn]]</f>
        <v>0.39169139413466103</v>
      </c>
      <c r="N177" t="b">
        <f>IF(Table1[[#This Row],[Not churn]]&gt;0.14,TRUE,FALSE)</f>
        <v>1</v>
      </c>
      <c r="O177">
        <f>50*(1-Table1[[#This Row],[Churn]])</f>
        <v>19.584569706733053</v>
      </c>
      <c r="P177">
        <v>4</v>
      </c>
      <c r="Q177">
        <f>Table1[[#This Row],[Weighted revenue]]-7</f>
        <v>12.584569706733053</v>
      </c>
    </row>
    <row r="178" spans="1:17" x14ac:dyDescent="0.35">
      <c r="A178">
        <v>885</v>
      </c>
      <c r="B178">
        <v>0</v>
      </c>
      <c r="C178">
        <v>6</v>
      </c>
      <c r="D178">
        <v>80.5</v>
      </c>
      <c r="E178">
        <v>463.05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0.60641407465926001</v>
      </c>
      <c r="M178">
        <f>1-Table1[[#This Row],[Churn]]</f>
        <v>0.39358592534073999</v>
      </c>
      <c r="N178" t="b">
        <f>IF(Table1[[#This Row],[Not churn]]&gt;0.14,TRUE,FALSE)</f>
        <v>1</v>
      </c>
      <c r="O178">
        <f>50*(1-Table1[[#This Row],[Churn]])</f>
        <v>19.679296267037</v>
      </c>
      <c r="P178">
        <v>2</v>
      </c>
      <c r="Q178">
        <f>Table1[[#This Row],[Weighted revenue]]-7</f>
        <v>12.679296267037</v>
      </c>
    </row>
    <row r="179" spans="1:17" x14ac:dyDescent="0.35">
      <c r="A179">
        <v>248</v>
      </c>
      <c r="B179">
        <v>0</v>
      </c>
      <c r="C179">
        <v>13</v>
      </c>
      <c r="D179">
        <v>91.1</v>
      </c>
      <c r="E179">
        <v>1135.7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0.60498646904599496</v>
      </c>
      <c r="M179">
        <f>1-Table1[[#This Row],[Churn]]</f>
        <v>0.39501353095400504</v>
      </c>
      <c r="N179" t="b">
        <f>IF(Table1[[#This Row],[Not churn]]&gt;0.14,TRUE,FALSE)</f>
        <v>1</v>
      </c>
      <c r="O179">
        <f>50*(1-Table1[[#This Row],[Churn]])</f>
        <v>19.750676547700252</v>
      </c>
      <c r="P179">
        <v>2</v>
      </c>
      <c r="Q179">
        <f>Table1[[#This Row],[Weighted revenue]]-7</f>
        <v>12.750676547700252</v>
      </c>
    </row>
    <row r="180" spans="1:17" x14ac:dyDescent="0.35">
      <c r="A180">
        <v>284</v>
      </c>
      <c r="B180">
        <v>0</v>
      </c>
      <c r="C180">
        <v>5</v>
      </c>
      <c r="D180">
        <v>78.75</v>
      </c>
      <c r="E180">
        <v>412.1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0.604935771719468</v>
      </c>
      <c r="M180">
        <f>1-Table1[[#This Row],[Churn]]</f>
        <v>0.395064228280532</v>
      </c>
      <c r="N180" t="b">
        <f>IF(Table1[[#This Row],[Not churn]]&gt;0.14,TRUE,FALSE)</f>
        <v>1</v>
      </c>
      <c r="O180">
        <f>50*(1-Table1[[#This Row],[Churn]])</f>
        <v>19.753211414026602</v>
      </c>
      <c r="P180">
        <v>2</v>
      </c>
      <c r="Q180">
        <f>Table1[[#This Row],[Weighted revenue]]-7</f>
        <v>12.753211414026602</v>
      </c>
    </row>
    <row r="181" spans="1:17" x14ac:dyDescent="0.35">
      <c r="A181">
        <v>1168</v>
      </c>
      <c r="B181">
        <v>0</v>
      </c>
      <c r="C181">
        <v>12</v>
      </c>
      <c r="D181">
        <v>89.4</v>
      </c>
      <c r="E181">
        <v>1095.6500000000001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0.60386377384384005</v>
      </c>
      <c r="M181">
        <f>1-Table1[[#This Row],[Churn]]</f>
        <v>0.39613622615615995</v>
      </c>
      <c r="N181" t="b">
        <f>IF(Table1[[#This Row],[Not churn]]&gt;0.14,TRUE,FALSE)</f>
        <v>1</v>
      </c>
      <c r="O181">
        <f>50*(1-Table1[[#This Row],[Churn]])</f>
        <v>19.806811307807997</v>
      </c>
      <c r="P181">
        <v>2</v>
      </c>
      <c r="Q181">
        <f>Table1[[#This Row],[Weighted revenue]]-7</f>
        <v>12.806811307807997</v>
      </c>
    </row>
    <row r="182" spans="1:17" x14ac:dyDescent="0.35">
      <c r="A182">
        <v>1635</v>
      </c>
      <c r="B182">
        <v>1</v>
      </c>
      <c r="C182">
        <v>1</v>
      </c>
      <c r="D182">
        <v>55.8</v>
      </c>
      <c r="E182">
        <v>55.8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0.60341638213204396</v>
      </c>
      <c r="M182">
        <f>1-Table1[[#This Row],[Churn]]</f>
        <v>0.39658361786795604</v>
      </c>
      <c r="N182" t="b">
        <f>IF(Table1[[#This Row],[Not churn]]&gt;0.14,TRUE,FALSE)</f>
        <v>1</v>
      </c>
      <c r="O182">
        <f>50*(1-Table1[[#This Row],[Churn]])</f>
        <v>19.829180893397801</v>
      </c>
      <c r="P182">
        <v>4</v>
      </c>
      <c r="Q182">
        <f>Table1[[#This Row],[Weighted revenue]]-7</f>
        <v>12.829180893397801</v>
      </c>
    </row>
    <row r="183" spans="1:17" x14ac:dyDescent="0.35">
      <c r="A183">
        <v>1322</v>
      </c>
      <c r="B183">
        <v>0</v>
      </c>
      <c r="C183">
        <v>19</v>
      </c>
      <c r="D183">
        <v>99.95</v>
      </c>
      <c r="E183">
        <v>1931.75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0.602075078204383</v>
      </c>
      <c r="M183">
        <f>1-Table1[[#This Row],[Churn]]</f>
        <v>0.397924921795617</v>
      </c>
      <c r="N183" t="b">
        <f>IF(Table1[[#This Row],[Not churn]]&gt;0.14,TRUE,FALSE)</f>
        <v>1</v>
      </c>
      <c r="O183">
        <f>50*(1-Table1[[#This Row],[Churn]])</f>
        <v>19.896246089780849</v>
      </c>
      <c r="P183">
        <v>2</v>
      </c>
      <c r="Q183">
        <f>Table1[[#This Row],[Weighted revenue]]-7</f>
        <v>12.896246089780849</v>
      </c>
    </row>
    <row r="184" spans="1:17" x14ac:dyDescent="0.35">
      <c r="A184">
        <v>862</v>
      </c>
      <c r="B184">
        <v>0</v>
      </c>
      <c r="C184">
        <v>17</v>
      </c>
      <c r="D184">
        <v>96.65</v>
      </c>
      <c r="E184">
        <v>1588.25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0.60054004894955604</v>
      </c>
      <c r="M184">
        <f>1-Table1[[#This Row],[Churn]]</f>
        <v>0.39945995105044396</v>
      </c>
      <c r="N184" t="b">
        <f>IF(Table1[[#This Row],[Not churn]]&gt;0.14,TRUE,FALSE)</f>
        <v>1</v>
      </c>
      <c r="O184">
        <f>50*(1-Table1[[#This Row],[Churn]])</f>
        <v>19.972997552522198</v>
      </c>
      <c r="P184">
        <v>2</v>
      </c>
      <c r="Q184">
        <f>Table1[[#This Row],[Weighted revenue]]-7</f>
        <v>12.972997552522198</v>
      </c>
    </row>
    <row r="185" spans="1:17" x14ac:dyDescent="0.35">
      <c r="A185">
        <v>849</v>
      </c>
      <c r="B185">
        <v>0</v>
      </c>
      <c r="C185">
        <v>10</v>
      </c>
      <c r="D185">
        <v>85.6</v>
      </c>
      <c r="E185">
        <v>813.85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0.59874686695338997</v>
      </c>
      <c r="M185">
        <f>1-Table1[[#This Row],[Churn]]</f>
        <v>0.40125313304661003</v>
      </c>
      <c r="N185" t="b">
        <f>IF(Table1[[#This Row],[Not churn]]&gt;0.14,TRUE,FALSE)</f>
        <v>1</v>
      </c>
      <c r="O185">
        <f>50*(1-Table1[[#This Row],[Churn]])</f>
        <v>20.062656652330503</v>
      </c>
      <c r="P185">
        <v>2</v>
      </c>
      <c r="Q185">
        <f>Table1[[#This Row],[Weighted revenue]]-7</f>
        <v>13.062656652330503</v>
      </c>
    </row>
    <row r="186" spans="1:17" x14ac:dyDescent="0.35">
      <c r="A186">
        <v>579</v>
      </c>
      <c r="B186">
        <v>1</v>
      </c>
      <c r="C186">
        <v>5</v>
      </c>
      <c r="D186">
        <v>45.7</v>
      </c>
      <c r="E186">
        <v>198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0.59870420425536997</v>
      </c>
      <c r="M186">
        <f>1-Table1[[#This Row],[Churn]]</f>
        <v>0.40129579574463003</v>
      </c>
      <c r="N186" t="b">
        <f>IF(Table1[[#This Row],[Not churn]]&gt;0.14,TRUE,FALSE)</f>
        <v>1</v>
      </c>
      <c r="O186">
        <f>50*(1-Table1[[#This Row],[Churn]])</f>
        <v>20.064789787231501</v>
      </c>
      <c r="P186">
        <v>3</v>
      </c>
      <c r="Q186">
        <f>Table1[[#This Row],[Weighted revenue]]-7</f>
        <v>13.064789787231501</v>
      </c>
    </row>
    <row r="187" spans="1:17" x14ac:dyDescent="0.35">
      <c r="A187">
        <v>423</v>
      </c>
      <c r="B187">
        <v>0</v>
      </c>
      <c r="C187">
        <v>3</v>
      </c>
      <c r="D187">
        <v>74.75</v>
      </c>
      <c r="E187">
        <v>229.5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0.59838813118494505</v>
      </c>
      <c r="M187">
        <f>1-Table1[[#This Row],[Churn]]</f>
        <v>0.40161186881505495</v>
      </c>
      <c r="N187" t="b">
        <f>IF(Table1[[#This Row],[Not churn]]&gt;0.14,TRUE,FALSE)</f>
        <v>1</v>
      </c>
      <c r="O187">
        <f>50*(1-Table1[[#This Row],[Churn]])</f>
        <v>20.080593440752747</v>
      </c>
      <c r="P187">
        <v>2</v>
      </c>
      <c r="Q187">
        <f>Table1[[#This Row],[Weighted revenue]]-7</f>
        <v>13.080593440752747</v>
      </c>
    </row>
    <row r="188" spans="1:17" x14ac:dyDescent="0.35">
      <c r="A188">
        <v>1484</v>
      </c>
      <c r="B188">
        <v>0</v>
      </c>
      <c r="C188">
        <v>4</v>
      </c>
      <c r="D188">
        <v>90.65</v>
      </c>
      <c r="E188">
        <v>367.95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0.59780024054021996</v>
      </c>
      <c r="M188">
        <f>1-Table1[[#This Row],[Churn]]</f>
        <v>0.40219975945978004</v>
      </c>
      <c r="N188" t="b">
        <f>IF(Table1[[#This Row],[Not churn]]&gt;0.14,TRUE,FALSE)</f>
        <v>1</v>
      </c>
      <c r="O188">
        <f>50*(1-Table1[[#This Row],[Churn]])</f>
        <v>20.109987972989003</v>
      </c>
      <c r="P188">
        <v>2</v>
      </c>
      <c r="Q188">
        <f>Table1[[#This Row],[Weighted revenue]]-7</f>
        <v>13.109987972989003</v>
      </c>
    </row>
    <row r="189" spans="1:17" x14ac:dyDescent="0.35">
      <c r="A189">
        <v>386</v>
      </c>
      <c r="B189">
        <v>1</v>
      </c>
      <c r="C189">
        <v>2</v>
      </c>
      <c r="D189">
        <v>56.55</v>
      </c>
      <c r="E189">
        <v>118.25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0.59773300884806302</v>
      </c>
      <c r="M189">
        <f>1-Table1[[#This Row],[Churn]]</f>
        <v>0.40226699115193698</v>
      </c>
      <c r="N189" t="b">
        <f>IF(Table1[[#This Row],[Not churn]]&gt;0.14,TRUE,FALSE)</f>
        <v>1</v>
      </c>
      <c r="O189">
        <f>50*(1-Table1[[#This Row],[Churn]])</f>
        <v>20.113349557596848</v>
      </c>
      <c r="P189">
        <v>4</v>
      </c>
      <c r="Q189">
        <f>Table1[[#This Row],[Weighted revenue]]-7</f>
        <v>13.113349557596848</v>
      </c>
    </row>
    <row r="190" spans="1:17" x14ac:dyDescent="0.35">
      <c r="A190">
        <v>407</v>
      </c>
      <c r="B190">
        <v>0</v>
      </c>
      <c r="C190">
        <v>16</v>
      </c>
      <c r="D190">
        <v>94.65</v>
      </c>
      <c r="E190">
        <v>1461.15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0.597258616930192</v>
      </c>
      <c r="M190">
        <f>1-Table1[[#This Row],[Churn]]</f>
        <v>0.402741383069808</v>
      </c>
      <c r="N190" t="b">
        <f>IF(Table1[[#This Row],[Not churn]]&gt;0.14,TRUE,FALSE)</f>
        <v>1</v>
      </c>
      <c r="O190">
        <f>50*(1-Table1[[#This Row],[Churn]])</f>
        <v>20.137069153490401</v>
      </c>
      <c r="P190">
        <v>2</v>
      </c>
      <c r="Q190">
        <f>Table1[[#This Row],[Weighted revenue]]-7</f>
        <v>13.137069153490401</v>
      </c>
    </row>
    <row r="191" spans="1:17" x14ac:dyDescent="0.35">
      <c r="A191">
        <v>1394</v>
      </c>
      <c r="B191">
        <v>0</v>
      </c>
      <c r="C191">
        <v>14</v>
      </c>
      <c r="D191">
        <v>105.95</v>
      </c>
      <c r="E191">
        <v>1348.9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0.59687575324083497</v>
      </c>
      <c r="M191">
        <f>1-Table1[[#This Row],[Churn]]</f>
        <v>0.40312424675916503</v>
      </c>
      <c r="N191" t="b">
        <f>IF(Table1[[#This Row],[Not churn]]&gt;0.14,TRUE,FALSE)</f>
        <v>1</v>
      </c>
      <c r="O191">
        <f>50*(1-Table1[[#This Row],[Churn]])</f>
        <v>20.156212337958252</v>
      </c>
      <c r="P191">
        <v>2</v>
      </c>
      <c r="Q191">
        <f>Table1[[#This Row],[Weighted revenue]]-7</f>
        <v>13.156212337958252</v>
      </c>
    </row>
    <row r="192" spans="1:17" x14ac:dyDescent="0.35">
      <c r="A192">
        <v>906</v>
      </c>
      <c r="B192">
        <v>0</v>
      </c>
      <c r="C192">
        <v>4</v>
      </c>
      <c r="D192">
        <v>76.05</v>
      </c>
      <c r="E192">
        <v>318.89999999999998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0.59664283235076698</v>
      </c>
      <c r="M192">
        <f>1-Table1[[#This Row],[Churn]]</f>
        <v>0.40335716764923302</v>
      </c>
      <c r="N192" t="b">
        <f>IF(Table1[[#This Row],[Not churn]]&gt;0.14,TRUE,FALSE)</f>
        <v>1</v>
      </c>
      <c r="O192">
        <f>50*(1-Table1[[#This Row],[Churn]])</f>
        <v>20.167858382461652</v>
      </c>
      <c r="P192">
        <v>2</v>
      </c>
      <c r="Q192">
        <f>Table1[[#This Row],[Weighted revenue]]-7</f>
        <v>13.167858382461652</v>
      </c>
    </row>
    <row r="193" spans="1:17" x14ac:dyDescent="0.35">
      <c r="A193">
        <v>714</v>
      </c>
      <c r="B193">
        <v>1</v>
      </c>
      <c r="C193">
        <v>5</v>
      </c>
      <c r="D193">
        <v>45.4</v>
      </c>
      <c r="E193">
        <v>214.75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0.59654849070309202</v>
      </c>
      <c r="M193">
        <f>1-Table1[[#This Row],[Churn]]</f>
        <v>0.40345150929690798</v>
      </c>
      <c r="N193" t="b">
        <f>IF(Table1[[#This Row],[Not churn]]&gt;0.14,TRUE,FALSE)</f>
        <v>1</v>
      </c>
      <c r="O193">
        <f>50*(1-Table1[[#This Row],[Churn]])</f>
        <v>20.172575464845398</v>
      </c>
      <c r="P193">
        <v>3</v>
      </c>
      <c r="Q193">
        <f>Table1[[#This Row],[Weighted revenue]]-7</f>
        <v>13.172575464845398</v>
      </c>
    </row>
    <row r="194" spans="1:17" x14ac:dyDescent="0.35">
      <c r="A194">
        <v>263</v>
      </c>
      <c r="B194">
        <v>0</v>
      </c>
      <c r="C194">
        <v>3</v>
      </c>
      <c r="D194">
        <v>80.7</v>
      </c>
      <c r="E194">
        <v>239.45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0.59650765390986604</v>
      </c>
      <c r="M194">
        <f>1-Table1[[#This Row],[Churn]]</f>
        <v>0.40349234609013396</v>
      </c>
      <c r="N194" t="b">
        <f>IF(Table1[[#This Row],[Not churn]]&gt;0.14,TRUE,FALSE)</f>
        <v>1</v>
      </c>
      <c r="O194">
        <f>50*(1-Table1[[#This Row],[Churn]])</f>
        <v>20.174617304506697</v>
      </c>
      <c r="P194">
        <v>5</v>
      </c>
      <c r="Q194">
        <f>Table1[[#This Row],[Weighted revenue]]-7</f>
        <v>13.174617304506697</v>
      </c>
    </row>
    <row r="195" spans="1:17" x14ac:dyDescent="0.35">
      <c r="A195">
        <v>401</v>
      </c>
      <c r="B195">
        <v>1</v>
      </c>
      <c r="C195">
        <v>11</v>
      </c>
      <c r="D195">
        <v>70.2</v>
      </c>
      <c r="E195">
        <v>834.7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0.59603786407412396</v>
      </c>
      <c r="M195">
        <f>1-Table1[[#This Row],[Churn]]</f>
        <v>0.40396213592587604</v>
      </c>
      <c r="N195" t="b">
        <f>IF(Table1[[#This Row],[Not churn]]&gt;0.14,TRUE,FALSE)</f>
        <v>1</v>
      </c>
      <c r="O195">
        <f>50*(1-Table1[[#This Row],[Churn]])</f>
        <v>20.198106796293803</v>
      </c>
      <c r="P195">
        <v>4</v>
      </c>
      <c r="Q195">
        <f>Table1[[#This Row],[Weighted revenue]]-7</f>
        <v>13.198106796293803</v>
      </c>
    </row>
    <row r="196" spans="1:17" x14ac:dyDescent="0.35">
      <c r="A196">
        <v>264</v>
      </c>
      <c r="B196">
        <v>0</v>
      </c>
      <c r="C196">
        <v>7</v>
      </c>
      <c r="D196">
        <v>95</v>
      </c>
      <c r="E196">
        <v>655.5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0.595797048560746</v>
      </c>
      <c r="M196">
        <f>1-Table1[[#This Row],[Churn]]</f>
        <v>0.404202951439254</v>
      </c>
      <c r="N196" t="b">
        <f>IF(Table1[[#This Row],[Not churn]]&gt;0.14,TRUE,FALSE)</f>
        <v>1</v>
      </c>
      <c r="O196">
        <f>50*(1-Table1[[#This Row],[Churn]])</f>
        <v>20.2101475719627</v>
      </c>
      <c r="P196">
        <v>2</v>
      </c>
      <c r="Q196">
        <f>Table1[[#This Row],[Weighted revenue]]-7</f>
        <v>13.2101475719627</v>
      </c>
    </row>
    <row r="197" spans="1:17" x14ac:dyDescent="0.35">
      <c r="A197">
        <v>283</v>
      </c>
      <c r="B197">
        <v>0</v>
      </c>
      <c r="C197">
        <v>3</v>
      </c>
      <c r="D197">
        <v>74.25</v>
      </c>
      <c r="E197">
        <v>210.3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0.59479228048015897</v>
      </c>
      <c r="M197">
        <f>1-Table1[[#This Row],[Churn]]</f>
        <v>0.40520771951984103</v>
      </c>
      <c r="N197" t="b">
        <f>IF(Table1[[#This Row],[Not churn]]&gt;0.14,TRUE,FALSE)</f>
        <v>1</v>
      </c>
      <c r="O197">
        <f>50*(1-Table1[[#This Row],[Churn]])</f>
        <v>20.260385975992051</v>
      </c>
      <c r="P197">
        <v>2</v>
      </c>
      <c r="Q197">
        <f>Table1[[#This Row],[Weighted revenue]]-7</f>
        <v>13.260385975992051</v>
      </c>
    </row>
    <row r="198" spans="1:17" x14ac:dyDescent="0.35">
      <c r="A198">
        <v>901</v>
      </c>
      <c r="B198">
        <v>0</v>
      </c>
      <c r="C198">
        <v>9</v>
      </c>
      <c r="D198">
        <v>83.3</v>
      </c>
      <c r="E198">
        <v>803.3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0.59329932587557199</v>
      </c>
      <c r="M198">
        <f>1-Table1[[#This Row],[Churn]]</f>
        <v>0.40670067412442801</v>
      </c>
      <c r="N198" t="b">
        <f>IF(Table1[[#This Row],[Not churn]]&gt;0.14,TRUE,FALSE)</f>
        <v>1</v>
      </c>
      <c r="O198">
        <f>50*(1-Table1[[#This Row],[Churn]])</f>
        <v>20.335033706221399</v>
      </c>
      <c r="P198">
        <v>2</v>
      </c>
      <c r="Q198">
        <f>Table1[[#This Row],[Weighted revenue]]-7</f>
        <v>13.335033706221399</v>
      </c>
    </row>
    <row r="199" spans="1:17" x14ac:dyDescent="0.35">
      <c r="A199">
        <v>696</v>
      </c>
      <c r="B199">
        <v>1</v>
      </c>
      <c r="C199">
        <v>18</v>
      </c>
      <c r="D199">
        <v>80.55</v>
      </c>
      <c r="E199">
        <v>1411.65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0.59279573741067804</v>
      </c>
      <c r="M199">
        <f>1-Table1[[#This Row],[Churn]]</f>
        <v>0.40720426258932196</v>
      </c>
      <c r="N199" t="b">
        <f>IF(Table1[[#This Row],[Not churn]]&gt;0.14,TRUE,FALSE)</f>
        <v>1</v>
      </c>
      <c r="O199">
        <f>50*(1-Table1[[#This Row],[Churn]])</f>
        <v>20.360213129466096</v>
      </c>
      <c r="P199">
        <v>4</v>
      </c>
      <c r="Q199">
        <f>Table1[[#This Row],[Weighted revenue]]-7</f>
        <v>13.360213129466096</v>
      </c>
    </row>
    <row r="200" spans="1:17" x14ac:dyDescent="0.35">
      <c r="A200">
        <v>798</v>
      </c>
      <c r="B200">
        <v>0</v>
      </c>
      <c r="C200">
        <v>1</v>
      </c>
      <c r="D200">
        <v>70.849999999999994</v>
      </c>
      <c r="E200">
        <v>70.849999999999994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0.59252686687741696</v>
      </c>
      <c r="M200">
        <f>1-Table1[[#This Row],[Churn]]</f>
        <v>0.40747313312258304</v>
      </c>
      <c r="N200" t="b">
        <f>IF(Table1[[#This Row],[Not churn]]&gt;0.14,TRUE,FALSE)</f>
        <v>1</v>
      </c>
      <c r="O200">
        <f>50*(1-Table1[[#This Row],[Churn]])</f>
        <v>20.373656656129153</v>
      </c>
      <c r="P200">
        <v>2</v>
      </c>
      <c r="Q200">
        <f>Table1[[#This Row],[Weighted revenue]]-7</f>
        <v>13.373656656129153</v>
      </c>
    </row>
    <row r="201" spans="1:17" x14ac:dyDescent="0.35">
      <c r="A201">
        <v>1814</v>
      </c>
      <c r="B201">
        <v>0</v>
      </c>
      <c r="C201">
        <v>1</v>
      </c>
      <c r="D201">
        <v>70.599999999999994</v>
      </c>
      <c r="E201">
        <v>70.599999999999994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0.59072195231626701</v>
      </c>
      <c r="M201">
        <f>1-Table1[[#This Row],[Churn]]</f>
        <v>0.40927804768373299</v>
      </c>
      <c r="N201" t="b">
        <f>IF(Table1[[#This Row],[Not churn]]&gt;0.14,TRUE,FALSE)</f>
        <v>1</v>
      </c>
      <c r="O201">
        <f>50*(1-Table1[[#This Row],[Churn]])</f>
        <v>20.46390238418665</v>
      </c>
      <c r="P201">
        <v>2</v>
      </c>
      <c r="Q201">
        <f>Table1[[#This Row],[Weighted revenue]]-7</f>
        <v>13.46390238418665</v>
      </c>
    </row>
    <row r="202" spans="1:17" x14ac:dyDescent="0.35">
      <c r="A202">
        <v>1048</v>
      </c>
      <c r="B202">
        <v>0</v>
      </c>
      <c r="C202">
        <v>8</v>
      </c>
      <c r="D202">
        <v>95.65</v>
      </c>
      <c r="E202">
        <v>778.1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0.589355661209639</v>
      </c>
      <c r="M202">
        <f>1-Table1[[#This Row],[Churn]]</f>
        <v>0.410644338790361</v>
      </c>
      <c r="N202" t="b">
        <f>IF(Table1[[#This Row],[Not churn]]&gt;0.14,TRUE,FALSE)</f>
        <v>1</v>
      </c>
      <c r="O202">
        <f>50*(1-Table1[[#This Row],[Churn]])</f>
        <v>20.532216939518051</v>
      </c>
      <c r="P202">
        <v>2</v>
      </c>
      <c r="Q202">
        <f>Table1[[#This Row],[Weighted revenue]]-7</f>
        <v>13.532216939518051</v>
      </c>
    </row>
    <row r="203" spans="1:17" x14ac:dyDescent="0.35">
      <c r="A203">
        <v>1412</v>
      </c>
      <c r="B203">
        <v>0</v>
      </c>
      <c r="C203">
        <v>1</v>
      </c>
      <c r="D203">
        <v>70.3</v>
      </c>
      <c r="E203">
        <v>70.3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0.58855282725330704</v>
      </c>
      <c r="M203">
        <f>1-Table1[[#This Row],[Churn]]</f>
        <v>0.41144717274669296</v>
      </c>
      <c r="N203" t="b">
        <f>IF(Table1[[#This Row],[Not churn]]&gt;0.14,TRUE,FALSE)</f>
        <v>1</v>
      </c>
      <c r="O203">
        <f>50*(1-Table1[[#This Row],[Churn]])</f>
        <v>20.572358637334649</v>
      </c>
      <c r="P203">
        <v>2</v>
      </c>
      <c r="Q203">
        <f>Table1[[#This Row],[Weighted revenue]]-7</f>
        <v>13.572358637334649</v>
      </c>
    </row>
    <row r="204" spans="1:17" x14ac:dyDescent="0.35">
      <c r="A204">
        <v>143</v>
      </c>
      <c r="B204">
        <v>1</v>
      </c>
      <c r="C204">
        <v>4</v>
      </c>
      <c r="D204">
        <v>72.75</v>
      </c>
      <c r="E204">
        <v>317.75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0.58817913563249602</v>
      </c>
      <c r="M204">
        <f>1-Table1[[#This Row],[Churn]]</f>
        <v>0.41182086436750398</v>
      </c>
      <c r="N204" t="b">
        <f>IF(Table1[[#This Row],[Not churn]]&gt;0.14,TRUE,FALSE)</f>
        <v>1</v>
      </c>
      <c r="O204">
        <f>50*(1-Table1[[#This Row],[Churn]])</f>
        <v>20.591043218375198</v>
      </c>
      <c r="P204">
        <v>4</v>
      </c>
      <c r="Q204">
        <f>Table1[[#This Row],[Weighted revenue]]-7</f>
        <v>13.591043218375198</v>
      </c>
    </row>
    <row r="205" spans="1:17" x14ac:dyDescent="0.35">
      <c r="A205">
        <v>1648</v>
      </c>
      <c r="B205">
        <v>1</v>
      </c>
      <c r="C205">
        <v>31</v>
      </c>
      <c r="D205">
        <v>99.95</v>
      </c>
      <c r="E205">
        <v>3186.65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0.58804661185363205</v>
      </c>
      <c r="M205">
        <f>1-Table1[[#This Row],[Churn]]</f>
        <v>0.41195338814636795</v>
      </c>
      <c r="N205" t="b">
        <f>IF(Table1[[#This Row],[Not churn]]&gt;0.14,TRUE,FALSE)</f>
        <v>1</v>
      </c>
      <c r="O205">
        <f>50*(1-Table1[[#This Row],[Churn]])</f>
        <v>20.597669407318399</v>
      </c>
      <c r="P205">
        <v>4</v>
      </c>
      <c r="Q205">
        <f>Table1[[#This Row],[Weighted revenue]]-7</f>
        <v>13.597669407318399</v>
      </c>
    </row>
    <row r="206" spans="1:17" x14ac:dyDescent="0.35">
      <c r="A206">
        <v>291</v>
      </c>
      <c r="B206">
        <v>1</v>
      </c>
      <c r="C206">
        <v>11</v>
      </c>
      <c r="D206">
        <v>75.2</v>
      </c>
      <c r="E206">
        <v>775.3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0.58729061825110096</v>
      </c>
      <c r="M206">
        <f>1-Table1[[#This Row],[Churn]]</f>
        <v>0.41270938174889904</v>
      </c>
      <c r="N206" t="b">
        <f>IF(Table1[[#This Row],[Not churn]]&gt;0.14,TRUE,FALSE)</f>
        <v>1</v>
      </c>
      <c r="O206">
        <f>50*(1-Table1[[#This Row],[Churn]])</f>
        <v>20.635469087444953</v>
      </c>
      <c r="P206">
        <v>4</v>
      </c>
      <c r="Q206">
        <f>Table1[[#This Row],[Weighted revenue]]-7</f>
        <v>13.635469087444953</v>
      </c>
    </row>
    <row r="207" spans="1:17" x14ac:dyDescent="0.35">
      <c r="A207">
        <v>1512</v>
      </c>
      <c r="B207">
        <v>0</v>
      </c>
      <c r="C207">
        <v>23</v>
      </c>
      <c r="D207">
        <v>104.05</v>
      </c>
      <c r="E207">
        <v>2470.1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0.58715569410742796</v>
      </c>
      <c r="M207">
        <f>1-Table1[[#This Row],[Churn]]</f>
        <v>0.41284430589257204</v>
      </c>
      <c r="N207" t="b">
        <f>IF(Table1[[#This Row],[Not churn]]&gt;0.14,TRUE,FALSE)</f>
        <v>1</v>
      </c>
      <c r="O207">
        <f>50*(1-Table1[[#This Row],[Churn]])</f>
        <v>20.642215294628603</v>
      </c>
      <c r="P207">
        <v>2</v>
      </c>
      <c r="Q207">
        <f>Table1[[#This Row],[Weighted revenue]]-7</f>
        <v>13.642215294628603</v>
      </c>
    </row>
    <row r="208" spans="1:17" x14ac:dyDescent="0.35">
      <c r="A208">
        <v>347</v>
      </c>
      <c r="B208">
        <v>0</v>
      </c>
      <c r="C208">
        <v>1</v>
      </c>
      <c r="D208">
        <v>70.05</v>
      </c>
      <c r="E208">
        <v>70.05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0.58674258685220904</v>
      </c>
      <c r="M208">
        <f>1-Table1[[#This Row],[Churn]]</f>
        <v>0.41325741314779096</v>
      </c>
      <c r="N208" t="b">
        <f>IF(Table1[[#This Row],[Not churn]]&gt;0.14,TRUE,FALSE)</f>
        <v>1</v>
      </c>
      <c r="O208">
        <f>50*(1-Table1[[#This Row],[Churn]])</f>
        <v>20.662870657389547</v>
      </c>
      <c r="P208">
        <v>2</v>
      </c>
      <c r="Q208">
        <f>Table1[[#This Row],[Weighted revenue]]-7</f>
        <v>13.662870657389547</v>
      </c>
    </row>
    <row r="209" spans="1:17" x14ac:dyDescent="0.35">
      <c r="A209">
        <v>182</v>
      </c>
      <c r="B209">
        <v>0</v>
      </c>
      <c r="C209">
        <v>7</v>
      </c>
      <c r="D209">
        <v>79.3</v>
      </c>
      <c r="E209">
        <v>523.15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0.586690593463989</v>
      </c>
      <c r="M209">
        <f>1-Table1[[#This Row],[Churn]]</f>
        <v>0.413309406536011</v>
      </c>
      <c r="N209" t="b">
        <f>IF(Table1[[#This Row],[Not churn]]&gt;0.14,TRUE,FALSE)</f>
        <v>1</v>
      </c>
      <c r="O209">
        <f>50*(1-Table1[[#This Row],[Churn]])</f>
        <v>20.665470326800552</v>
      </c>
      <c r="P209">
        <v>2</v>
      </c>
      <c r="Q209">
        <f>Table1[[#This Row],[Weighted revenue]]-7</f>
        <v>13.665470326800552</v>
      </c>
    </row>
    <row r="210" spans="1:17" x14ac:dyDescent="0.35">
      <c r="A210">
        <v>1347</v>
      </c>
      <c r="B210">
        <v>0</v>
      </c>
      <c r="C210">
        <v>1</v>
      </c>
      <c r="D210">
        <v>69.95</v>
      </c>
      <c r="E210">
        <v>69.95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0.58601783077923697</v>
      </c>
      <c r="M210">
        <f>1-Table1[[#This Row],[Churn]]</f>
        <v>0.41398216922076303</v>
      </c>
      <c r="N210" t="b">
        <f>IF(Table1[[#This Row],[Not churn]]&gt;0.14,TRUE,FALSE)</f>
        <v>1</v>
      </c>
      <c r="O210">
        <f>50*(1-Table1[[#This Row],[Churn]])</f>
        <v>20.699108461038151</v>
      </c>
      <c r="P210">
        <v>2</v>
      </c>
      <c r="Q210">
        <f>Table1[[#This Row],[Weighted revenue]]-7</f>
        <v>13.699108461038151</v>
      </c>
    </row>
    <row r="211" spans="1:17" x14ac:dyDescent="0.35">
      <c r="A211">
        <v>549</v>
      </c>
      <c r="B211">
        <v>0</v>
      </c>
      <c r="C211">
        <v>1</v>
      </c>
      <c r="D211">
        <v>69.900000000000006</v>
      </c>
      <c r="E211">
        <v>69.900000000000006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0.585655312804363</v>
      </c>
      <c r="M211">
        <f>1-Table1[[#This Row],[Churn]]</f>
        <v>0.414344687195637</v>
      </c>
      <c r="N211" t="b">
        <f>IF(Table1[[#This Row],[Not churn]]&gt;0.14,TRUE,FALSE)</f>
        <v>1</v>
      </c>
      <c r="O211">
        <f>50*(1-Table1[[#This Row],[Churn]])</f>
        <v>20.717234359781848</v>
      </c>
      <c r="P211">
        <v>2</v>
      </c>
      <c r="Q211">
        <f>Table1[[#This Row],[Weighted revenue]]-7</f>
        <v>13.717234359781848</v>
      </c>
    </row>
    <row r="212" spans="1:17" x14ac:dyDescent="0.35">
      <c r="A212">
        <v>903</v>
      </c>
      <c r="B212">
        <v>0</v>
      </c>
      <c r="C212">
        <v>1</v>
      </c>
      <c r="D212">
        <v>69.900000000000006</v>
      </c>
      <c r="E212">
        <v>69.900000000000006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0.585655312804363</v>
      </c>
      <c r="M212">
        <f>1-Table1[[#This Row],[Churn]]</f>
        <v>0.414344687195637</v>
      </c>
      <c r="N212" t="b">
        <f>IF(Table1[[#This Row],[Not churn]]&gt;0.14,TRUE,FALSE)</f>
        <v>1</v>
      </c>
      <c r="O212">
        <f>50*(1-Table1[[#This Row],[Churn]])</f>
        <v>20.717234359781848</v>
      </c>
      <c r="P212">
        <v>2</v>
      </c>
      <c r="Q212">
        <f>Table1[[#This Row],[Weighted revenue]]-7</f>
        <v>13.717234359781848</v>
      </c>
    </row>
    <row r="213" spans="1:17" x14ac:dyDescent="0.35">
      <c r="A213">
        <v>733</v>
      </c>
      <c r="B213">
        <v>0</v>
      </c>
      <c r="C213">
        <v>1</v>
      </c>
      <c r="D213">
        <v>69.8</v>
      </c>
      <c r="E213">
        <v>69.8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0.58492999882213104</v>
      </c>
      <c r="M213">
        <f>1-Table1[[#This Row],[Churn]]</f>
        <v>0.41507000117786896</v>
      </c>
      <c r="N213" t="b">
        <f>IF(Table1[[#This Row],[Not churn]]&gt;0.14,TRUE,FALSE)</f>
        <v>1</v>
      </c>
      <c r="O213">
        <f>50*(1-Table1[[#This Row],[Churn]])</f>
        <v>20.753500058893447</v>
      </c>
      <c r="P213">
        <v>2</v>
      </c>
      <c r="Q213">
        <f>Table1[[#This Row],[Weighted revenue]]-7</f>
        <v>13.753500058893447</v>
      </c>
    </row>
    <row r="214" spans="1:17" x14ac:dyDescent="0.35">
      <c r="A214">
        <v>142</v>
      </c>
      <c r="B214">
        <v>0</v>
      </c>
      <c r="C214">
        <v>6</v>
      </c>
      <c r="D214">
        <v>83.55</v>
      </c>
      <c r="E214">
        <v>477.55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0.58365275868823496</v>
      </c>
      <c r="M214">
        <f>1-Table1[[#This Row],[Churn]]</f>
        <v>0.41634724131176504</v>
      </c>
      <c r="N214" t="b">
        <f>IF(Table1[[#This Row],[Not churn]]&gt;0.14,TRUE,FALSE)</f>
        <v>1</v>
      </c>
      <c r="O214">
        <f>50*(1-Table1[[#This Row],[Churn]])</f>
        <v>20.817362065588252</v>
      </c>
      <c r="P214">
        <v>5</v>
      </c>
      <c r="Q214">
        <f>Table1[[#This Row],[Weighted revenue]]-7</f>
        <v>13.817362065588252</v>
      </c>
    </row>
    <row r="215" spans="1:17" x14ac:dyDescent="0.35">
      <c r="A215">
        <v>275</v>
      </c>
      <c r="B215">
        <v>1</v>
      </c>
      <c r="C215">
        <v>15</v>
      </c>
      <c r="D215">
        <v>89</v>
      </c>
      <c r="E215">
        <v>1288.3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0.58294712782662395</v>
      </c>
      <c r="M215">
        <f>1-Table1[[#This Row],[Churn]]</f>
        <v>0.41705287217337605</v>
      </c>
      <c r="N215" t="b">
        <f>IF(Table1[[#This Row],[Not churn]]&gt;0.14,TRUE,FALSE)</f>
        <v>1</v>
      </c>
      <c r="O215">
        <f>50*(1-Table1[[#This Row],[Churn]])</f>
        <v>20.852643608668803</v>
      </c>
      <c r="P215">
        <v>4</v>
      </c>
      <c r="Q215">
        <f>Table1[[#This Row],[Weighted revenue]]-7</f>
        <v>13.852643608668803</v>
      </c>
    </row>
    <row r="216" spans="1:17" x14ac:dyDescent="0.35">
      <c r="A216">
        <v>379</v>
      </c>
      <c r="B216">
        <v>1</v>
      </c>
      <c r="C216">
        <v>2</v>
      </c>
      <c r="D216">
        <v>24.45</v>
      </c>
      <c r="E216">
        <v>47.5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0.58293977345334502</v>
      </c>
      <c r="M216">
        <f>1-Table1[[#This Row],[Churn]]</f>
        <v>0.41706022654665498</v>
      </c>
      <c r="N216" t="b">
        <f>IF(Table1[[#This Row],[Not churn]]&gt;0.14,TRUE,FALSE)</f>
        <v>1</v>
      </c>
      <c r="O216">
        <f>50*(1-Table1[[#This Row],[Churn]])</f>
        <v>20.853011327332748</v>
      </c>
      <c r="P216">
        <v>3</v>
      </c>
      <c r="Q216">
        <f>Table1[[#This Row],[Weighted revenue]]-7</f>
        <v>13.853011327332748</v>
      </c>
    </row>
    <row r="217" spans="1:17" x14ac:dyDescent="0.35">
      <c r="A217">
        <v>289</v>
      </c>
      <c r="B217">
        <v>1</v>
      </c>
      <c r="C217">
        <v>15</v>
      </c>
      <c r="D217">
        <v>74.45</v>
      </c>
      <c r="E217">
        <v>1145.7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0.58214037006113195</v>
      </c>
      <c r="M217">
        <f>1-Table1[[#This Row],[Churn]]</f>
        <v>0.41785962993886805</v>
      </c>
      <c r="N217" t="b">
        <f>IF(Table1[[#This Row],[Not churn]]&gt;0.14,TRUE,FALSE)</f>
        <v>1</v>
      </c>
      <c r="O217">
        <f>50*(1-Table1[[#This Row],[Churn]])</f>
        <v>20.892981496943403</v>
      </c>
      <c r="P217">
        <v>4</v>
      </c>
      <c r="Q217">
        <f>Table1[[#This Row],[Weighted revenue]]-7</f>
        <v>13.892981496943403</v>
      </c>
    </row>
    <row r="218" spans="1:17" x14ac:dyDescent="0.35">
      <c r="A218">
        <v>1011</v>
      </c>
      <c r="B218">
        <v>0</v>
      </c>
      <c r="C218">
        <v>8</v>
      </c>
      <c r="D218">
        <v>80.099999999999994</v>
      </c>
      <c r="E218">
        <v>679.3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0.58129768640648005</v>
      </c>
      <c r="M218">
        <f>1-Table1[[#This Row],[Churn]]</f>
        <v>0.41870231359351995</v>
      </c>
      <c r="N218" t="b">
        <f>IF(Table1[[#This Row],[Not churn]]&gt;0.14,TRUE,FALSE)</f>
        <v>1</v>
      </c>
      <c r="O218">
        <f>50*(1-Table1[[#This Row],[Churn]])</f>
        <v>20.935115679675999</v>
      </c>
      <c r="P218">
        <v>2</v>
      </c>
      <c r="Q218">
        <f>Table1[[#This Row],[Weighted revenue]]-7</f>
        <v>13.935115679675999</v>
      </c>
    </row>
    <row r="219" spans="1:17" x14ac:dyDescent="0.35">
      <c r="A219">
        <v>1283</v>
      </c>
      <c r="B219">
        <v>1</v>
      </c>
      <c r="C219">
        <v>25</v>
      </c>
      <c r="D219">
        <v>89.7</v>
      </c>
      <c r="E219">
        <v>2187.5500000000002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0.58084138632198001</v>
      </c>
      <c r="M219">
        <f>1-Table1[[#This Row],[Churn]]</f>
        <v>0.41915861367801999</v>
      </c>
      <c r="N219" t="b">
        <f>IF(Table1[[#This Row],[Not churn]]&gt;0.14,TRUE,FALSE)</f>
        <v>1</v>
      </c>
      <c r="O219">
        <f>50*(1-Table1[[#This Row],[Churn]])</f>
        <v>20.957930683901001</v>
      </c>
      <c r="P219">
        <v>4</v>
      </c>
      <c r="Q219">
        <f>Table1[[#This Row],[Weighted revenue]]-7</f>
        <v>13.957930683901001</v>
      </c>
    </row>
    <row r="220" spans="1:17" x14ac:dyDescent="0.35">
      <c r="A220">
        <v>1638</v>
      </c>
      <c r="B220">
        <v>0</v>
      </c>
      <c r="C220">
        <v>1</v>
      </c>
      <c r="D220">
        <v>69.2</v>
      </c>
      <c r="E220">
        <v>69.2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0.58057048564027303</v>
      </c>
      <c r="M220">
        <f>1-Table1[[#This Row],[Churn]]</f>
        <v>0.41942951435972697</v>
      </c>
      <c r="N220" t="b">
        <f>IF(Table1[[#This Row],[Not churn]]&gt;0.14,TRUE,FALSE)</f>
        <v>1</v>
      </c>
      <c r="O220">
        <f>50*(1-Table1[[#This Row],[Churn]])</f>
        <v>20.971475717986348</v>
      </c>
      <c r="P220">
        <v>2</v>
      </c>
      <c r="Q220">
        <f>Table1[[#This Row],[Weighted revenue]]-7</f>
        <v>13.971475717986348</v>
      </c>
    </row>
    <row r="221" spans="1:17" x14ac:dyDescent="0.35">
      <c r="A221">
        <v>1126</v>
      </c>
      <c r="B221">
        <v>1</v>
      </c>
      <c r="C221">
        <v>25</v>
      </c>
      <c r="D221">
        <v>89.5</v>
      </c>
      <c r="E221">
        <v>2196.15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0.579385639455126</v>
      </c>
      <c r="M221">
        <f>1-Table1[[#This Row],[Churn]]</f>
        <v>0.420614360544874</v>
      </c>
      <c r="N221" t="b">
        <f>IF(Table1[[#This Row],[Not churn]]&gt;0.14,TRUE,FALSE)</f>
        <v>1</v>
      </c>
      <c r="O221">
        <f>50*(1-Table1[[#This Row],[Churn]])</f>
        <v>21.030718027243701</v>
      </c>
      <c r="P221">
        <v>4</v>
      </c>
      <c r="Q221">
        <f>Table1[[#This Row],[Weighted revenue]]-7</f>
        <v>14.030718027243701</v>
      </c>
    </row>
    <row r="222" spans="1:17" x14ac:dyDescent="0.35">
      <c r="A222">
        <v>1652</v>
      </c>
      <c r="B222">
        <v>0</v>
      </c>
      <c r="C222">
        <v>1</v>
      </c>
      <c r="D222">
        <v>68.95</v>
      </c>
      <c r="E222">
        <v>68.95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0.57875026201115098</v>
      </c>
      <c r="M222">
        <f>1-Table1[[#This Row],[Churn]]</f>
        <v>0.42124973798884902</v>
      </c>
      <c r="N222" t="b">
        <f>IF(Table1[[#This Row],[Not churn]]&gt;0.14,TRUE,FALSE)</f>
        <v>1</v>
      </c>
      <c r="O222">
        <f>50*(1-Table1[[#This Row],[Churn]])</f>
        <v>21.062486899442451</v>
      </c>
      <c r="P222">
        <v>2</v>
      </c>
      <c r="Q222">
        <f>Table1[[#This Row],[Weighted revenue]]-7</f>
        <v>14.062486899442451</v>
      </c>
    </row>
    <row r="223" spans="1:17" x14ac:dyDescent="0.35">
      <c r="A223">
        <v>1141</v>
      </c>
      <c r="B223">
        <v>1</v>
      </c>
      <c r="C223">
        <v>20</v>
      </c>
      <c r="D223">
        <v>81.45</v>
      </c>
      <c r="E223">
        <v>1671.6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0.57693916901196696</v>
      </c>
      <c r="M223">
        <f>1-Table1[[#This Row],[Churn]]</f>
        <v>0.42306083098803304</v>
      </c>
      <c r="N223" t="b">
        <f>IF(Table1[[#This Row],[Not churn]]&gt;0.14,TRUE,FALSE)</f>
        <v>1</v>
      </c>
      <c r="O223">
        <f>50*(1-Table1[[#This Row],[Churn]])</f>
        <v>21.153041549401653</v>
      </c>
      <c r="P223">
        <v>4</v>
      </c>
      <c r="Q223">
        <f>Table1[[#This Row],[Weighted revenue]]-7</f>
        <v>14.153041549401653</v>
      </c>
    </row>
    <row r="224" spans="1:17" x14ac:dyDescent="0.35">
      <c r="A224">
        <v>1597</v>
      </c>
      <c r="B224">
        <v>0</v>
      </c>
      <c r="C224">
        <v>24</v>
      </c>
      <c r="D224">
        <v>104.15</v>
      </c>
      <c r="E224">
        <v>2494.65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0.57666646852443904</v>
      </c>
      <c r="M224">
        <f>1-Table1[[#This Row],[Churn]]</f>
        <v>0.42333353147556096</v>
      </c>
      <c r="N224" t="b">
        <f>IF(Table1[[#This Row],[Not churn]]&gt;0.14,TRUE,FALSE)</f>
        <v>1</v>
      </c>
      <c r="O224">
        <f>50*(1-Table1[[#This Row],[Churn]])</f>
        <v>21.166676573778048</v>
      </c>
      <c r="P224">
        <v>2</v>
      </c>
      <c r="Q224">
        <f>Table1[[#This Row],[Weighted revenue]]-7</f>
        <v>14.166676573778048</v>
      </c>
    </row>
    <row r="225" spans="1:17" x14ac:dyDescent="0.35">
      <c r="A225">
        <v>902</v>
      </c>
      <c r="B225">
        <v>0</v>
      </c>
      <c r="C225">
        <v>5</v>
      </c>
      <c r="D225">
        <v>80.849999999999994</v>
      </c>
      <c r="E225">
        <v>356.1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0.57522676495805203</v>
      </c>
      <c r="M225">
        <f>1-Table1[[#This Row],[Churn]]</f>
        <v>0.42477323504194797</v>
      </c>
      <c r="N225" t="b">
        <f>IF(Table1[[#This Row],[Not churn]]&gt;0.14,TRUE,FALSE)</f>
        <v>1</v>
      </c>
      <c r="O225">
        <f>50*(1-Table1[[#This Row],[Churn]])</f>
        <v>21.2386617520974</v>
      </c>
      <c r="P225">
        <v>5</v>
      </c>
      <c r="Q225">
        <f>Table1[[#This Row],[Weighted revenue]]-7</f>
        <v>14.2386617520974</v>
      </c>
    </row>
    <row r="226" spans="1:17" x14ac:dyDescent="0.35">
      <c r="A226">
        <v>1524</v>
      </c>
      <c r="B226">
        <v>1</v>
      </c>
      <c r="C226">
        <v>13</v>
      </c>
      <c r="D226">
        <v>70.150000000000006</v>
      </c>
      <c r="E226">
        <v>916.75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0.57328850074273496</v>
      </c>
      <c r="M226">
        <f>1-Table1[[#This Row],[Churn]]</f>
        <v>0.42671149925726504</v>
      </c>
      <c r="N226" t="b">
        <f>IF(Table1[[#This Row],[Not churn]]&gt;0.14,TRUE,FALSE)</f>
        <v>1</v>
      </c>
      <c r="O226">
        <f>50*(1-Table1[[#This Row],[Churn]])</f>
        <v>21.335574962863252</v>
      </c>
      <c r="P226">
        <v>4</v>
      </c>
      <c r="Q226">
        <f>Table1[[#This Row],[Weighted revenue]]-7</f>
        <v>14.335574962863252</v>
      </c>
    </row>
    <row r="227" spans="1:17" x14ac:dyDescent="0.35">
      <c r="A227">
        <v>507</v>
      </c>
      <c r="B227">
        <v>0</v>
      </c>
      <c r="C227">
        <v>3</v>
      </c>
      <c r="D227">
        <v>85.7</v>
      </c>
      <c r="E227">
        <v>256.75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0.57309629905357695</v>
      </c>
      <c r="M227">
        <f>1-Table1[[#This Row],[Churn]]</f>
        <v>0.42690370094642305</v>
      </c>
      <c r="N227" t="b">
        <f>IF(Table1[[#This Row],[Not churn]]&gt;0.14,TRUE,FALSE)</f>
        <v>1</v>
      </c>
      <c r="O227">
        <f>50*(1-Table1[[#This Row],[Churn]])</f>
        <v>21.345185047321152</v>
      </c>
      <c r="P227">
        <v>2</v>
      </c>
      <c r="Q227">
        <f>Table1[[#This Row],[Weighted revenue]]-7</f>
        <v>14.345185047321152</v>
      </c>
    </row>
    <row r="228" spans="1:17" x14ac:dyDescent="0.35">
      <c r="A228">
        <v>905</v>
      </c>
      <c r="B228">
        <v>0</v>
      </c>
      <c r="C228">
        <v>4</v>
      </c>
      <c r="D228">
        <v>78.900000000000006</v>
      </c>
      <c r="E228">
        <v>299.75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0.57225139582934004</v>
      </c>
      <c r="M228">
        <f>1-Table1[[#This Row],[Churn]]</f>
        <v>0.42774860417065996</v>
      </c>
      <c r="N228" t="b">
        <f>IF(Table1[[#This Row],[Not churn]]&gt;0.14,TRUE,FALSE)</f>
        <v>1</v>
      </c>
      <c r="O228">
        <f>50*(1-Table1[[#This Row],[Churn]])</f>
        <v>21.387430208532997</v>
      </c>
      <c r="P228">
        <v>5</v>
      </c>
      <c r="Q228">
        <f>Table1[[#This Row],[Weighted revenue]]-7</f>
        <v>14.387430208532997</v>
      </c>
    </row>
    <row r="229" spans="1:17" x14ac:dyDescent="0.35">
      <c r="A229">
        <v>422</v>
      </c>
      <c r="B229">
        <v>0</v>
      </c>
      <c r="C229">
        <v>2</v>
      </c>
      <c r="D229">
        <v>90</v>
      </c>
      <c r="E229">
        <v>190.05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0.57039793341503298</v>
      </c>
      <c r="M229">
        <f>1-Table1[[#This Row],[Churn]]</f>
        <v>0.42960206658496702</v>
      </c>
      <c r="N229" t="b">
        <f>IF(Table1[[#This Row],[Not churn]]&gt;0.14,TRUE,FALSE)</f>
        <v>1</v>
      </c>
      <c r="O229">
        <f>50*(1-Table1[[#This Row],[Churn]])</f>
        <v>21.480103329248351</v>
      </c>
      <c r="P229">
        <v>5</v>
      </c>
      <c r="Q229">
        <f>Table1[[#This Row],[Weighted revenue]]-7</f>
        <v>14.480103329248351</v>
      </c>
    </row>
    <row r="230" spans="1:17" x14ac:dyDescent="0.35">
      <c r="A230">
        <v>854</v>
      </c>
      <c r="B230">
        <v>0</v>
      </c>
      <c r="C230">
        <v>13</v>
      </c>
      <c r="D230">
        <v>100.75</v>
      </c>
      <c r="E230">
        <v>1313.25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0.57032595283983201</v>
      </c>
      <c r="M230">
        <f>1-Table1[[#This Row],[Churn]]</f>
        <v>0.42967404716016799</v>
      </c>
      <c r="N230" t="b">
        <f>IF(Table1[[#This Row],[Not churn]]&gt;0.14,TRUE,FALSE)</f>
        <v>1</v>
      </c>
      <c r="O230">
        <f>50*(1-Table1[[#This Row],[Churn]])</f>
        <v>21.483702358008401</v>
      </c>
      <c r="P230">
        <v>2</v>
      </c>
      <c r="Q230">
        <f>Table1[[#This Row],[Weighted revenue]]-7</f>
        <v>14.483702358008401</v>
      </c>
    </row>
    <row r="231" spans="1:17" x14ac:dyDescent="0.35">
      <c r="A231">
        <v>1377</v>
      </c>
      <c r="B231">
        <v>0</v>
      </c>
      <c r="C231">
        <v>12</v>
      </c>
      <c r="D231">
        <v>84.6</v>
      </c>
      <c r="E231">
        <v>1017.35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0.569094163827082</v>
      </c>
      <c r="M231">
        <f>1-Table1[[#This Row],[Churn]]</f>
        <v>0.430905836172918</v>
      </c>
      <c r="N231" t="b">
        <f>IF(Table1[[#This Row],[Not churn]]&gt;0.14,TRUE,FALSE)</f>
        <v>1</v>
      </c>
      <c r="O231">
        <f>50*(1-Table1[[#This Row],[Churn]])</f>
        <v>21.545291808645899</v>
      </c>
      <c r="P231">
        <v>2</v>
      </c>
      <c r="Q231">
        <f>Table1[[#This Row],[Weighted revenue]]-7</f>
        <v>14.545291808645899</v>
      </c>
    </row>
    <row r="232" spans="1:17" x14ac:dyDescent="0.35">
      <c r="A232">
        <v>581</v>
      </c>
      <c r="B232">
        <v>0</v>
      </c>
      <c r="C232">
        <v>9</v>
      </c>
      <c r="D232">
        <v>79.900000000000006</v>
      </c>
      <c r="E232">
        <v>741.7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0.56857078756753898</v>
      </c>
      <c r="M232">
        <f>1-Table1[[#This Row],[Churn]]</f>
        <v>0.43142921243246102</v>
      </c>
      <c r="N232" t="b">
        <f>IF(Table1[[#This Row],[Not churn]]&gt;0.14,TRUE,FALSE)</f>
        <v>1</v>
      </c>
      <c r="O232">
        <f>50*(1-Table1[[#This Row],[Churn]])</f>
        <v>21.57146062162305</v>
      </c>
      <c r="P232">
        <v>2</v>
      </c>
      <c r="Q232">
        <f>Table1[[#This Row],[Weighted revenue]]-7</f>
        <v>14.57146062162305</v>
      </c>
    </row>
    <row r="233" spans="1:17" x14ac:dyDescent="0.35">
      <c r="A233">
        <v>1830</v>
      </c>
      <c r="B233">
        <v>0</v>
      </c>
      <c r="C233">
        <v>13</v>
      </c>
      <c r="D233">
        <v>85.95</v>
      </c>
      <c r="E233">
        <v>1215.6500000000001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0.56768033236061</v>
      </c>
      <c r="M233">
        <f>1-Table1[[#This Row],[Churn]]</f>
        <v>0.43231966763939</v>
      </c>
      <c r="N233" t="b">
        <f>IF(Table1[[#This Row],[Not churn]]&gt;0.14,TRUE,FALSE)</f>
        <v>1</v>
      </c>
      <c r="O233">
        <f>50*(1-Table1[[#This Row],[Churn]])</f>
        <v>21.6159833819695</v>
      </c>
      <c r="P233">
        <v>2</v>
      </c>
      <c r="Q233">
        <f>Table1[[#This Row],[Weighted revenue]]-7</f>
        <v>14.6159833819695</v>
      </c>
    </row>
    <row r="234" spans="1:17" x14ac:dyDescent="0.35">
      <c r="A234">
        <v>1389</v>
      </c>
      <c r="B234">
        <v>1</v>
      </c>
      <c r="C234">
        <v>10</v>
      </c>
      <c r="D234">
        <v>34.700000000000003</v>
      </c>
      <c r="E234">
        <v>329.8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0.56766063818507095</v>
      </c>
      <c r="M234">
        <f>1-Table1[[#This Row],[Churn]]</f>
        <v>0.43233936181492905</v>
      </c>
      <c r="N234" t="b">
        <f>IF(Table1[[#This Row],[Not churn]]&gt;0.14,TRUE,FALSE)</f>
        <v>1</v>
      </c>
      <c r="O234">
        <f>50*(1-Table1[[#This Row],[Churn]])</f>
        <v>21.616968090746454</v>
      </c>
      <c r="P234">
        <v>3</v>
      </c>
      <c r="Q234">
        <f>Table1[[#This Row],[Weighted revenue]]-7</f>
        <v>14.616968090746454</v>
      </c>
    </row>
    <row r="235" spans="1:17" x14ac:dyDescent="0.35">
      <c r="A235">
        <v>1273</v>
      </c>
      <c r="B235">
        <v>0</v>
      </c>
      <c r="C235">
        <v>3</v>
      </c>
      <c r="D235">
        <v>70.3</v>
      </c>
      <c r="E235">
        <v>208.85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0.56605613212596895</v>
      </c>
      <c r="M235">
        <f>1-Table1[[#This Row],[Churn]]</f>
        <v>0.43394386787403105</v>
      </c>
      <c r="N235" t="b">
        <f>IF(Table1[[#This Row],[Not churn]]&gt;0.14,TRUE,FALSE)</f>
        <v>1</v>
      </c>
      <c r="O235">
        <f>50*(1-Table1[[#This Row],[Churn]])</f>
        <v>21.697193393701554</v>
      </c>
      <c r="P235">
        <v>2</v>
      </c>
      <c r="Q235">
        <f>Table1[[#This Row],[Weighted revenue]]-7</f>
        <v>14.697193393701554</v>
      </c>
    </row>
    <row r="236" spans="1:17" x14ac:dyDescent="0.35">
      <c r="A236">
        <v>668</v>
      </c>
      <c r="B236">
        <v>1</v>
      </c>
      <c r="C236">
        <v>4</v>
      </c>
      <c r="D236">
        <v>25.2</v>
      </c>
      <c r="E236">
        <v>102.5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0.56587896305752505</v>
      </c>
      <c r="M236">
        <f>1-Table1[[#This Row],[Churn]]</f>
        <v>0.43412103694247495</v>
      </c>
      <c r="N236" t="b">
        <f>IF(Table1[[#This Row],[Not churn]]&gt;0.14,TRUE,FALSE)</f>
        <v>1</v>
      </c>
      <c r="O236">
        <f>50*(1-Table1[[#This Row],[Churn]])</f>
        <v>21.706051847123746</v>
      </c>
      <c r="P236">
        <v>3</v>
      </c>
      <c r="Q236">
        <f>Table1[[#This Row],[Weighted revenue]]-7</f>
        <v>14.706051847123746</v>
      </c>
    </row>
    <row r="237" spans="1:17" x14ac:dyDescent="0.35">
      <c r="A237">
        <v>663</v>
      </c>
      <c r="B237">
        <v>0</v>
      </c>
      <c r="C237">
        <v>6</v>
      </c>
      <c r="D237">
        <v>89.3</v>
      </c>
      <c r="E237">
        <v>577.6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0.56556009229846305</v>
      </c>
      <c r="M237">
        <f>1-Table1[[#This Row],[Churn]]</f>
        <v>0.43443990770153695</v>
      </c>
      <c r="N237" t="b">
        <f>IF(Table1[[#This Row],[Not churn]]&gt;0.14,TRUE,FALSE)</f>
        <v>1</v>
      </c>
      <c r="O237">
        <f>50*(1-Table1[[#This Row],[Churn]])</f>
        <v>21.721995385076848</v>
      </c>
      <c r="P237">
        <v>2</v>
      </c>
      <c r="Q237">
        <f>Table1[[#This Row],[Weighted revenue]]-7</f>
        <v>14.721995385076848</v>
      </c>
    </row>
    <row r="238" spans="1:17" x14ac:dyDescent="0.35">
      <c r="A238">
        <v>952</v>
      </c>
      <c r="B238">
        <v>0</v>
      </c>
      <c r="C238">
        <v>3</v>
      </c>
      <c r="D238">
        <v>40.15</v>
      </c>
      <c r="E238">
        <v>130.75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0.56534247204674004</v>
      </c>
      <c r="M238">
        <f>1-Table1[[#This Row],[Churn]]</f>
        <v>0.43465752795325996</v>
      </c>
      <c r="N238" t="b">
        <f>IF(Table1[[#This Row],[Not churn]]&gt;0.14,TRUE,FALSE)</f>
        <v>1</v>
      </c>
      <c r="O238">
        <f>50*(1-Table1[[#This Row],[Churn]])</f>
        <v>21.732876397662999</v>
      </c>
      <c r="P238">
        <v>3</v>
      </c>
      <c r="Q238">
        <f>Table1[[#This Row],[Weighted revenue]]-7</f>
        <v>14.732876397662999</v>
      </c>
    </row>
    <row r="239" spans="1:17" x14ac:dyDescent="0.35">
      <c r="A239">
        <v>1012</v>
      </c>
      <c r="B239">
        <v>0</v>
      </c>
      <c r="C239">
        <v>3</v>
      </c>
      <c r="D239">
        <v>70.150000000000006</v>
      </c>
      <c r="E239">
        <v>194.2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0.56495478675659605</v>
      </c>
      <c r="M239">
        <f>1-Table1[[#This Row],[Churn]]</f>
        <v>0.43504521324340395</v>
      </c>
      <c r="N239" t="b">
        <f>IF(Table1[[#This Row],[Not churn]]&gt;0.14,TRUE,FALSE)</f>
        <v>1</v>
      </c>
      <c r="O239">
        <f>50*(1-Table1[[#This Row],[Churn]])</f>
        <v>21.752260662170197</v>
      </c>
      <c r="P239">
        <v>2</v>
      </c>
      <c r="Q239">
        <f>Table1[[#This Row],[Weighted revenue]]-7</f>
        <v>14.752260662170197</v>
      </c>
    </row>
    <row r="240" spans="1:17" x14ac:dyDescent="0.35">
      <c r="A240">
        <v>1526</v>
      </c>
      <c r="B240">
        <v>0</v>
      </c>
      <c r="C240">
        <v>19</v>
      </c>
      <c r="D240">
        <v>100.95</v>
      </c>
      <c r="E240">
        <v>1875.55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0.56423885834318699</v>
      </c>
      <c r="M240">
        <f>1-Table1[[#This Row],[Churn]]</f>
        <v>0.43576114165681301</v>
      </c>
      <c r="N240" t="b">
        <f>IF(Table1[[#This Row],[Not churn]]&gt;0.14,TRUE,FALSE)</f>
        <v>1</v>
      </c>
      <c r="O240">
        <f>50*(1-Table1[[#This Row],[Churn]])</f>
        <v>21.788057082840652</v>
      </c>
      <c r="P240">
        <v>5</v>
      </c>
      <c r="Q240">
        <f>Table1[[#This Row],[Weighted revenue]]-7</f>
        <v>14.788057082840652</v>
      </c>
    </row>
    <row r="241" spans="1:17" x14ac:dyDescent="0.35">
      <c r="A241">
        <v>893</v>
      </c>
      <c r="B241">
        <v>1</v>
      </c>
      <c r="C241">
        <v>30</v>
      </c>
      <c r="D241">
        <v>101.3</v>
      </c>
      <c r="E241">
        <v>2974.5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0.56383065144246303</v>
      </c>
      <c r="M241">
        <f>1-Table1[[#This Row],[Churn]]</f>
        <v>0.43616934855753697</v>
      </c>
      <c r="N241" t="b">
        <f>IF(Table1[[#This Row],[Not churn]]&gt;0.14,TRUE,FALSE)</f>
        <v>1</v>
      </c>
      <c r="O241">
        <f>50*(1-Table1[[#This Row],[Churn]])</f>
        <v>21.808467427876849</v>
      </c>
      <c r="P241">
        <v>4</v>
      </c>
      <c r="Q241">
        <f>Table1[[#This Row],[Weighted revenue]]-7</f>
        <v>14.808467427876849</v>
      </c>
    </row>
    <row r="242" spans="1:17" x14ac:dyDescent="0.35">
      <c r="A242">
        <v>328</v>
      </c>
      <c r="B242">
        <v>0</v>
      </c>
      <c r="C242">
        <v>10</v>
      </c>
      <c r="D242">
        <v>80.7</v>
      </c>
      <c r="E242">
        <v>788.8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0.56311750964940599</v>
      </c>
      <c r="M242">
        <f>1-Table1[[#This Row],[Churn]]</f>
        <v>0.43688249035059401</v>
      </c>
      <c r="N242" t="b">
        <f>IF(Table1[[#This Row],[Not churn]]&gt;0.14,TRUE,FALSE)</f>
        <v>1</v>
      </c>
      <c r="O242">
        <f>50*(1-Table1[[#This Row],[Churn]])</f>
        <v>21.8441245175297</v>
      </c>
      <c r="P242">
        <v>2</v>
      </c>
      <c r="Q242">
        <f>Table1[[#This Row],[Weighted revenue]]-7</f>
        <v>14.8441245175297</v>
      </c>
    </row>
    <row r="243" spans="1:17" x14ac:dyDescent="0.35">
      <c r="A243">
        <v>1328</v>
      </c>
      <c r="B243">
        <v>0</v>
      </c>
      <c r="C243">
        <v>3</v>
      </c>
      <c r="D243">
        <v>84.3</v>
      </c>
      <c r="E243">
        <v>235.05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0.56283119239220702</v>
      </c>
      <c r="M243">
        <f>1-Table1[[#This Row],[Churn]]</f>
        <v>0.43716880760779298</v>
      </c>
      <c r="N243" t="b">
        <f>IF(Table1[[#This Row],[Not churn]]&gt;0.14,TRUE,FALSE)</f>
        <v>1</v>
      </c>
      <c r="O243">
        <f>50*(1-Table1[[#This Row],[Churn]])</f>
        <v>21.858440380389649</v>
      </c>
      <c r="P243">
        <v>2</v>
      </c>
      <c r="Q243">
        <f>Table1[[#This Row],[Weighted revenue]]-7</f>
        <v>14.858440380389649</v>
      </c>
    </row>
    <row r="244" spans="1:17" x14ac:dyDescent="0.35">
      <c r="A244">
        <v>103</v>
      </c>
      <c r="B244">
        <v>0</v>
      </c>
      <c r="C244">
        <v>3</v>
      </c>
      <c r="D244">
        <v>69.849999999999994</v>
      </c>
      <c r="E244">
        <v>199.85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0.56275018205304395</v>
      </c>
      <c r="M244">
        <f>1-Table1[[#This Row],[Churn]]</f>
        <v>0.43724981794695605</v>
      </c>
      <c r="N244" t="b">
        <f>IF(Table1[[#This Row],[Not churn]]&gt;0.14,TRUE,FALSE)</f>
        <v>1</v>
      </c>
      <c r="O244">
        <f>50*(1-Table1[[#This Row],[Churn]])</f>
        <v>21.862490897347804</v>
      </c>
      <c r="P244">
        <v>2</v>
      </c>
      <c r="Q244">
        <f>Table1[[#This Row],[Weighted revenue]]-7</f>
        <v>14.862490897347804</v>
      </c>
    </row>
    <row r="245" spans="1:17" x14ac:dyDescent="0.35">
      <c r="A245">
        <v>1801</v>
      </c>
      <c r="B245">
        <v>0</v>
      </c>
      <c r="C245">
        <v>3</v>
      </c>
      <c r="D245">
        <v>69.599999999999994</v>
      </c>
      <c r="E245">
        <v>207.4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0.56091111213431699</v>
      </c>
      <c r="M245">
        <f>1-Table1[[#This Row],[Churn]]</f>
        <v>0.43908888786568301</v>
      </c>
      <c r="N245" t="b">
        <f>IF(Table1[[#This Row],[Not churn]]&gt;0.14,TRUE,FALSE)</f>
        <v>1</v>
      </c>
      <c r="O245">
        <f>50*(1-Table1[[#This Row],[Churn]])</f>
        <v>21.954444393284149</v>
      </c>
      <c r="P245">
        <v>2</v>
      </c>
      <c r="Q245">
        <f>Table1[[#This Row],[Weighted revenue]]-7</f>
        <v>14.954444393284149</v>
      </c>
    </row>
    <row r="246" spans="1:17" x14ac:dyDescent="0.35">
      <c r="A246">
        <v>1220</v>
      </c>
      <c r="B246">
        <v>1</v>
      </c>
      <c r="C246">
        <v>20</v>
      </c>
      <c r="D246">
        <v>79.150000000000006</v>
      </c>
      <c r="E246">
        <v>1520.9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0.56008129451190602</v>
      </c>
      <c r="M246">
        <f>1-Table1[[#This Row],[Churn]]</f>
        <v>0.43991870548809398</v>
      </c>
      <c r="N246" t="b">
        <f>IF(Table1[[#This Row],[Not churn]]&gt;0.14,TRUE,FALSE)</f>
        <v>1</v>
      </c>
      <c r="O246">
        <f>50*(1-Table1[[#This Row],[Churn]])</f>
        <v>21.995935274404697</v>
      </c>
      <c r="P246">
        <v>4</v>
      </c>
      <c r="Q246">
        <f>Table1[[#This Row],[Weighted revenue]]-7</f>
        <v>14.995935274404697</v>
      </c>
    </row>
    <row r="247" spans="1:17" x14ac:dyDescent="0.35">
      <c r="A247">
        <v>670</v>
      </c>
      <c r="B247">
        <v>0</v>
      </c>
      <c r="C247">
        <v>10</v>
      </c>
      <c r="D247">
        <v>80.25</v>
      </c>
      <c r="E247">
        <v>846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0.55980658169991904</v>
      </c>
      <c r="M247">
        <f>1-Table1[[#This Row],[Churn]]</f>
        <v>0.44019341830008096</v>
      </c>
      <c r="N247" t="b">
        <f>IF(Table1[[#This Row],[Not churn]]&gt;0.14,TRUE,FALSE)</f>
        <v>1</v>
      </c>
      <c r="O247">
        <f>50*(1-Table1[[#This Row],[Churn]])</f>
        <v>22.009670915004047</v>
      </c>
      <c r="P247">
        <v>2</v>
      </c>
      <c r="Q247">
        <f>Table1[[#This Row],[Weighted revenue]]-7</f>
        <v>15.009670915004047</v>
      </c>
    </row>
    <row r="248" spans="1:17" x14ac:dyDescent="0.35">
      <c r="A248">
        <v>1746</v>
      </c>
      <c r="B248">
        <v>1</v>
      </c>
      <c r="C248">
        <v>33</v>
      </c>
      <c r="D248">
        <v>105.35</v>
      </c>
      <c r="E248">
        <v>3465.05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0.55957414626261903</v>
      </c>
      <c r="M248">
        <f>1-Table1[[#This Row],[Churn]]</f>
        <v>0.44042585373738097</v>
      </c>
      <c r="N248" t="b">
        <f>IF(Table1[[#This Row],[Not churn]]&gt;0.14,TRUE,FALSE)</f>
        <v>1</v>
      </c>
      <c r="O248">
        <f>50*(1-Table1[[#This Row],[Churn]])</f>
        <v>22.02129268686905</v>
      </c>
      <c r="P248">
        <v>4</v>
      </c>
      <c r="Q248">
        <f>Table1[[#This Row],[Weighted revenue]]-7</f>
        <v>15.02129268686905</v>
      </c>
    </row>
    <row r="249" spans="1:17" x14ac:dyDescent="0.35">
      <c r="A249">
        <v>1605</v>
      </c>
      <c r="B249">
        <v>0</v>
      </c>
      <c r="C249">
        <v>14</v>
      </c>
      <c r="D249">
        <v>86.3</v>
      </c>
      <c r="E249">
        <v>1180.95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0.55891207063865</v>
      </c>
      <c r="M249">
        <f>1-Table1[[#This Row],[Churn]]</f>
        <v>0.44108792936135</v>
      </c>
      <c r="N249" t="b">
        <f>IF(Table1[[#This Row],[Not churn]]&gt;0.14,TRUE,FALSE)</f>
        <v>1</v>
      </c>
      <c r="O249">
        <f>50*(1-Table1[[#This Row],[Churn]])</f>
        <v>22.054396468067498</v>
      </c>
      <c r="P249">
        <v>2</v>
      </c>
      <c r="Q249">
        <f>Table1[[#This Row],[Weighted revenue]]-7</f>
        <v>15.054396468067498</v>
      </c>
    </row>
    <row r="250" spans="1:17" x14ac:dyDescent="0.35">
      <c r="A250">
        <v>713</v>
      </c>
      <c r="B250">
        <v>0</v>
      </c>
      <c r="C250">
        <v>10</v>
      </c>
      <c r="D250">
        <v>80.05</v>
      </c>
      <c r="E250">
        <v>830.7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0.55833333037200705</v>
      </c>
      <c r="M250">
        <f>1-Table1[[#This Row],[Churn]]</f>
        <v>0.44166666962799295</v>
      </c>
      <c r="N250" t="b">
        <f>IF(Table1[[#This Row],[Not churn]]&gt;0.14,TRUE,FALSE)</f>
        <v>1</v>
      </c>
      <c r="O250">
        <f>50*(1-Table1[[#This Row],[Churn]])</f>
        <v>22.083333481399649</v>
      </c>
      <c r="P250">
        <v>2</v>
      </c>
      <c r="Q250">
        <f>Table1[[#This Row],[Weighted revenue]]-7</f>
        <v>15.083333481399649</v>
      </c>
    </row>
    <row r="251" spans="1:17" x14ac:dyDescent="0.35">
      <c r="A251">
        <v>982</v>
      </c>
      <c r="B251">
        <v>0</v>
      </c>
      <c r="C251">
        <v>6</v>
      </c>
      <c r="D251">
        <v>73.849999999999994</v>
      </c>
      <c r="E251">
        <v>401.3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0.55812294247151095</v>
      </c>
      <c r="M251">
        <f>1-Table1[[#This Row],[Churn]]</f>
        <v>0.44187705752848905</v>
      </c>
      <c r="N251" t="b">
        <f>IF(Table1[[#This Row],[Not churn]]&gt;0.14,TRUE,FALSE)</f>
        <v>1</v>
      </c>
      <c r="O251">
        <f>50*(1-Table1[[#This Row],[Churn]])</f>
        <v>22.093852876424453</v>
      </c>
      <c r="P251">
        <v>2</v>
      </c>
      <c r="Q251">
        <f>Table1[[#This Row],[Weighted revenue]]-7</f>
        <v>15.093852876424453</v>
      </c>
    </row>
    <row r="252" spans="1:17" x14ac:dyDescent="0.35">
      <c r="A252">
        <v>1656</v>
      </c>
      <c r="B252">
        <v>0</v>
      </c>
      <c r="C252">
        <v>10</v>
      </c>
      <c r="D252">
        <v>79.95</v>
      </c>
      <c r="E252">
        <v>857.2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0.55759631778768004</v>
      </c>
      <c r="M252">
        <f>1-Table1[[#This Row],[Churn]]</f>
        <v>0.44240368221231996</v>
      </c>
      <c r="N252" t="b">
        <f>IF(Table1[[#This Row],[Not churn]]&gt;0.14,TRUE,FALSE)</f>
        <v>1</v>
      </c>
      <c r="O252">
        <f>50*(1-Table1[[#This Row],[Churn]])</f>
        <v>22.120184110615998</v>
      </c>
      <c r="P252">
        <v>2</v>
      </c>
      <c r="Q252">
        <f>Table1[[#This Row],[Weighted revenue]]-7</f>
        <v>15.120184110615998</v>
      </c>
    </row>
    <row r="253" spans="1:17" x14ac:dyDescent="0.35">
      <c r="A253">
        <v>1362</v>
      </c>
      <c r="B253">
        <v>0</v>
      </c>
      <c r="C253">
        <v>13</v>
      </c>
      <c r="D253">
        <v>84.45</v>
      </c>
      <c r="E253">
        <v>1058.5999999999999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0.556648236913584</v>
      </c>
      <c r="M253">
        <f>1-Table1[[#This Row],[Churn]]</f>
        <v>0.443351763086416</v>
      </c>
      <c r="N253" t="b">
        <f>IF(Table1[[#This Row],[Not churn]]&gt;0.14,TRUE,FALSE)</f>
        <v>1</v>
      </c>
      <c r="O253">
        <f>50*(1-Table1[[#This Row],[Churn]])</f>
        <v>22.1675881543208</v>
      </c>
      <c r="P253">
        <v>2</v>
      </c>
      <c r="Q253">
        <f>Table1[[#This Row],[Weighted revenue]]-7</f>
        <v>15.1675881543208</v>
      </c>
    </row>
    <row r="254" spans="1:17" x14ac:dyDescent="0.35">
      <c r="A254">
        <v>185</v>
      </c>
      <c r="B254">
        <v>0</v>
      </c>
      <c r="C254">
        <v>7</v>
      </c>
      <c r="D254">
        <v>74.900000000000006</v>
      </c>
      <c r="E254">
        <v>490.55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0.55448770654322199</v>
      </c>
      <c r="M254">
        <f>1-Table1[[#This Row],[Churn]]</f>
        <v>0.44551229345677801</v>
      </c>
      <c r="N254" t="b">
        <f>IF(Table1[[#This Row],[Not churn]]&gt;0.14,TRUE,FALSE)</f>
        <v>1</v>
      </c>
      <c r="O254">
        <f>50*(1-Table1[[#This Row],[Churn]])</f>
        <v>22.275614672838902</v>
      </c>
      <c r="P254">
        <v>2</v>
      </c>
      <c r="Q254">
        <f>Table1[[#This Row],[Weighted revenue]]-7</f>
        <v>15.275614672838902</v>
      </c>
    </row>
    <row r="255" spans="1:17" x14ac:dyDescent="0.35">
      <c r="A255">
        <v>933</v>
      </c>
      <c r="B255">
        <v>1</v>
      </c>
      <c r="C255">
        <v>35</v>
      </c>
      <c r="D255">
        <v>101.4</v>
      </c>
      <c r="E255">
        <v>3496.3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0.553496720899326</v>
      </c>
      <c r="M255">
        <f>1-Table1[[#This Row],[Churn]]</f>
        <v>0.446503279100674</v>
      </c>
      <c r="N255" t="b">
        <f>IF(Table1[[#This Row],[Not churn]]&gt;0.14,TRUE,FALSE)</f>
        <v>1</v>
      </c>
      <c r="O255">
        <f>50*(1-Table1[[#This Row],[Churn]])</f>
        <v>22.325163955033702</v>
      </c>
      <c r="P255">
        <v>4</v>
      </c>
      <c r="Q255">
        <f>Table1[[#This Row],[Weighted revenue]]-7</f>
        <v>15.325163955033702</v>
      </c>
    </row>
    <row r="256" spans="1:17" x14ac:dyDescent="0.35">
      <c r="A256">
        <v>1591</v>
      </c>
      <c r="B256">
        <v>0</v>
      </c>
      <c r="C256">
        <v>1</v>
      </c>
      <c r="D256">
        <v>35.450000000000003</v>
      </c>
      <c r="E256">
        <v>35.450000000000003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0.553453776549654</v>
      </c>
      <c r="M256">
        <f>1-Table1[[#This Row],[Churn]]</f>
        <v>0.446546223450346</v>
      </c>
      <c r="N256" t="b">
        <f>IF(Table1[[#This Row],[Not churn]]&gt;0.14,TRUE,FALSE)</f>
        <v>1</v>
      </c>
      <c r="O256">
        <f>50*(1-Table1[[#This Row],[Churn]])</f>
        <v>22.327311172517302</v>
      </c>
      <c r="P256">
        <v>3</v>
      </c>
      <c r="Q256">
        <f>Table1[[#This Row],[Weighted revenue]]-7</f>
        <v>15.327311172517302</v>
      </c>
    </row>
    <row r="257" spans="1:17" x14ac:dyDescent="0.35">
      <c r="A257">
        <v>147</v>
      </c>
      <c r="B257">
        <v>0</v>
      </c>
      <c r="C257">
        <v>4</v>
      </c>
      <c r="D257">
        <v>40.049999999999997</v>
      </c>
      <c r="E257">
        <v>162.44999999999999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0.55324264169585002</v>
      </c>
      <c r="M257">
        <f>1-Table1[[#This Row],[Churn]]</f>
        <v>0.44675735830414998</v>
      </c>
      <c r="N257" t="b">
        <f>IF(Table1[[#This Row],[Not churn]]&gt;0.14,TRUE,FALSE)</f>
        <v>1</v>
      </c>
      <c r="O257">
        <f>50*(1-Table1[[#This Row],[Churn]])</f>
        <v>22.3378679152075</v>
      </c>
      <c r="P257">
        <v>3</v>
      </c>
      <c r="Q257">
        <f>Table1[[#This Row],[Weighted revenue]]-7</f>
        <v>15.3378679152075</v>
      </c>
    </row>
    <row r="258" spans="1:17" x14ac:dyDescent="0.35">
      <c r="A258">
        <v>586</v>
      </c>
      <c r="B258">
        <v>0</v>
      </c>
      <c r="C258">
        <v>2</v>
      </c>
      <c r="D258">
        <v>51.4</v>
      </c>
      <c r="E258">
        <v>96.8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0.55321858565812398</v>
      </c>
      <c r="M258">
        <f>1-Table1[[#This Row],[Churn]]</f>
        <v>0.44678141434187602</v>
      </c>
      <c r="N258" t="b">
        <f>IF(Table1[[#This Row],[Not churn]]&gt;0.14,TRUE,FALSE)</f>
        <v>1</v>
      </c>
      <c r="O258">
        <f>50*(1-Table1[[#This Row],[Churn]])</f>
        <v>22.339070717093801</v>
      </c>
      <c r="P258">
        <v>3</v>
      </c>
      <c r="Q258">
        <f>Table1[[#This Row],[Weighted revenue]]-7</f>
        <v>15.339070717093801</v>
      </c>
    </row>
    <row r="259" spans="1:17" x14ac:dyDescent="0.35">
      <c r="A259">
        <v>731</v>
      </c>
      <c r="B259">
        <v>0</v>
      </c>
      <c r="C259">
        <v>9</v>
      </c>
      <c r="D259">
        <v>77.650000000000006</v>
      </c>
      <c r="E259">
        <v>714.15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0.552008111686629</v>
      </c>
      <c r="M259">
        <f>1-Table1[[#This Row],[Churn]]</f>
        <v>0.447991888313371</v>
      </c>
      <c r="N259" t="b">
        <f>IF(Table1[[#This Row],[Not churn]]&gt;0.14,TRUE,FALSE)</f>
        <v>1</v>
      </c>
      <c r="O259">
        <f>50*(1-Table1[[#This Row],[Churn]])</f>
        <v>22.399594415668549</v>
      </c>
      <c r="P259">
        <v>2</v>
      </c>
      <c r="Q259">
        <f>Table1[[#This Row],[Weighted revenue]]-7</f>
        <v>15.399594415668549</v>
      </c>
    </row>
    <row r="260" spans="1:17" x14ac:dyDescent="0.35">
      <c r="A260">
        <v>217</v>
      </c>
      <c r="B260">
        <v>0</v>
      </c>
      <c r="C260">
        <v>1</v>
      </c>
      <c r="D260">
        <v>35.25</v>
      </c>
      <c r="E260">
        <v>35.25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0.55197627965127505</v>
      </c>
      <c r="M260">
        <f>1-Table1[[#This Row],[Churn]]</f>
        <v>0.44802372034872495</v>
      </c>
      <c r="N260" t="b">
        <f>IF(Table1[[#This Row],[Not churn]]&gt;0.14,TRUE,FALSE)</f>
        <v>1</v>
      </c>
      <c r="O260">
        <f>50*(1-Table1[[#This Row],[Churn]])</f>
        <v>22.401186017436249</v>
      </c>
      <c r="P260">
        <v>3</v>
      </c>
      <c r="Q260">
        <f>Table1[[#This Row],[Weighted revenue]]-7</f>
        <v>15.401186017436249</v>
      </c>
    </row>
    <row r="261" spans="1:17" x14ac:dyDescent="0.35">
      <c r="A261">
        <v>1568</v>
      </c>
      <c r="B261">
        <v>1</v>
      </c>
      <c r="C261">
        <v>9</v>
      </c>
      <c r="D261">
        <v>75.5</v>
      </c>
      <c r="E261">
        <v>637.4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0.55183779461288895</v>
      </c>
      <c r="M261">
        <f>1-Table1[[#This Row],[Churn]]</f>
        <v>0.44816220538711105</v>
      </c>
      <c r="N261" t="b">
        <f>IF(Table1[[#This Row],[Not churn]]&gt;0.14,TRUE,FALSE)</f>
        <v>1</v>
      </c>
      <c r="O261">
        <f>50*(1-Table1[[#This Row],[Churn]])</f>
        <v>22.408110269355554</v>
      </c>
      <c r="P261">
        <v>4</v>
      </c>
      <c r="Q261">
        <f>Table1[[#This Row],[Weighted revenue]]-7</f>
        <v>15.408110269355554</v>
      </c>
    </row>
    <row r="262" spans="1:17" x14ac:dyDescent="0.35">
      <c r="A262">
        <v>458</v>
      </c>
      <c r="B262">
        <v>0</v>
      </c>
      <c r="C262">
        <v>13</v>
      </c>
      <c r="D262">
        <v>98.15</v>
      </c>
      <c r="E262">
        <v>1230.25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0.55119190773155102</v>
      </c>
      <c r="M262">
        <f>1-Table1[[#This Row],[Churn]]</f>
        <v>0.44880809226844898</v>
      </c>
      <c r="N262" t="b">
        <f>IF(Table1[[#This Row],[Not churn]]&gt;0.14,TRUE,FALSE)</f>
        <v>1</v>
      </c>
      <c r="O262">
        <f>50*(1-Table1[[#This Row],[Churn]])</f>
        <v>22.440404613422448</v>
      </c>
      <c r="P262">
        <v>2</v>
      </c>
      <c r="Q262">
        <f>Table1[[#This Row],[Weighted revenue]]-7</f>
        <v>15.440404613422448</v>
      </c>
    </row>
    <row r="263" spans="1:17" x14ac:dyDescent="0.35">
      <c r="A263">
        <v>867</v>
      </c>
      <c r="B263">
        <v>0</v>
      </c>
      <c r="C263">
        <v>1</v>
      </c>
      <c r="D263">
        <v>79.55</v>
      </c>
      <c r="E263">
        <v>79.55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0.55055869093585597</v>
      </c>
      <c r="M263">
        <f>1-Table1[[#This Row],[Churn]]</f>
        <v>0.44944130906414403</v>
      </c>
      <c r="N263" t="b">
        <f>IF(Table1[[#This Row],[Not churn]]&gt;0.14,TRUE,FALSE)</f>
        <v>1</v>
      </c>
      <c r="O263">
        <f>50*(1-Table1[[#This Row],[Churn]])</f>
        <v>22.4720654532072</v>
      </c>
      <c r="P263">
        <v>2</v>
      </c>
      <c r="Q263">
        <f>Table1[[#This Row],[Weighted revenue]]-7</f>
        <v>15.4720654532072</v>
      </c>
    </row>
    <row r="264" spans="1:17" x14ac:dyDescent="0.35">
      <c r="A264">
        <v>1276</v>
      </c>
      <c r="B264">
        <v>0</v>
      </c>
      <c r="C264">
        <v>11</v>
      </c>
      <c r="D264">
        <v>80.5</v>
      </c>
      <c r="E264">
        <v>896.9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0.55026554135522099</v>
      </c>
      <c r="M264">
        <f>1-Table1[[#This Row],[Churn]]</f>
        <v>0.44973445864477901</v>
      </c>
      <c r="N264" t="b">
        <f>IF(Table1[[#This Row],[Not churn]]&gt;0.14,TRUE,FALSE)</f>
        <v>1</v>
      </c>
      <c r="O264">
        <f>50*(1-Table1[[#This Row],[Churn]])</f>
        <v>22.486722932238951</v>
      </c>
      <c r="P264">
        <v>2</v>
      </c>
      <c r="Q264">
        <f>Table1[[#This Row],[Weighted revenue]]-7</f>
        <v>15.486722932238951</v>
      </c>
    </row>
    <row r="265" spans="1:17" x14ac:dyDescent="0.35">
      <c r="A265">
        <v>723</v>
      </c>
      <c r="B265">
        <v>1</v>
      </c>
      <c r="C265">
        <v>32</v>
      </c>
      <c r="D265">
        <v>96.15</v>
      </c>
      <c r="E265">
        <v>3019.25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0.54890315501991704</v>
      </c>
      <c r="M265">
        <f>1-Table1[[#This Row],[Churn]]</f>
        <v>0.45109684498008296</v>
      </c>
      <c r="N265" t="b">
        <f>IF(Table1[[#This Row],[Not churn]]&gt;0.14,TRUE,FALSE)</f>
        <v>1</v>
      </c>
      <c r="O265">
        <f>50*(1-Table1[[#This Row],[Churn]])</f>
        <v>22.554842249004146</v>
      </c>
      <c r="P265">
        <v>4</v>
      </c>
      <c r="Q265">
        <f>Table1[[#This Row],[Weighted revenue]]-7</f>
        <v>15.554842249004146</v>
      </c>
    </row>
    <row r="266" spans="1:17" x14ac:dyDescent="0.35">
      <c r="A266">
        <v>89</v>
      </c>
      <c r="B266">
        <v>1</v>
      </c>
      <c r="C266">
        <v>35</v>
      </c>
      <c r="D266">
        <v>100.5</v>
      </c>
      <c r="E266">
        <v>3653.35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0.54684103799762396</v>
      </c>
      <c r="M266">
        <f>1-Table1[[#This Row],[Churn]]</f>
        <v>0.45315896200237604</v>
      </c>
      <c r="N266" t="b">
        <f>IF(Table1[[#This Row],[Not churn]]&gt;0.14,TRUE,FALSE)</f>
        <v>1</v>
      </c>
      <c r="O266">
        <f>50*(1-Table1[[#This Row],[Churn]])</f>
        <v>22.657948100118801</v>
      </c>
      <c r="P266">
        <v>4</v>
      </c>
      <c r="Q266">
        <f>Table1[[#This Row],[Weighted revenue]]-7</f>
        <v>15.657948100118801</v>
      </c>
    </row>
    <row r="267" spans="1:17" x14ac:dyDescent="0.35">
      <c r="A267">
        <v>35</v>
      </c>
      <c r="B267">
        <v>0</v>
      </c>
      <c r="C267">
        <v>7</v>
      </c>
      <c r="D267">
        <v>73.849999999999994</v>
      </c>
      <c r="E267">
        <v>511.25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0.54672416868842699</v>
      </c>
      <c r="M267">
        <f>1-Table1[[#This Row],[Churn]]</f>
        <v>0.45327583131157301</v>
      </c>
      <c r="N267" t="b">
        <f>IF(Table1[[#This Row],[Not churn]]&gt;0.14,TRUE,FALSE)</f>
        <v>1</v>
      </c>
      <c r="O267">
        <f>50*(1-Table1[[#This Row],[Churn]])</f>
        <v>22.663791565578649</v>
      </c>
      <c r="P267">
        <v>2</v>
      </c>
      <c r="Q267">
        <f>Table1[[#This Row],[Weighted revenue]]-7</f>
        <v>15.663791565578649</v>
      </c>
    </row>
    <row r="268" spans="1:17" x14ac:dyDescent="0.35">
      <c r="A268">
        <v>1622</v>
      </c>
      <c r="B268">
        <v>0</v>
      </c>
      <c r="C268">
        <v>2</v>
      </c>
      <c r="D268">
        <v>80.55</v>
      </c>
      <c r="E268">
        <v>184.1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0.54654147961798805</v>
      </c>
      <c r="M268">
        <f>1-Table1[[#This Row],[Churn]]</f>
        <v>0.45345852038201195</v>
      </c>
      <c r="N268" t="b">
        <f>IF(Table1[[#This Row],[Not churn]]&gt;0.14,TRUE,FALSE)</f>
        <v>1</v>
      </c>
      <c r="O268">
        <f>50*(1-Table1[[#This Row],[Churn]])</f>
        <v>22.672926019100597</v>
      </c>
      <c r="P268">
        <v>2</v>
      </c>
      <c r="Q268">
        <f>Table1[[#This Row],[Weighted revenue]]-7</f>
        <v>15.672926019100597</v>
      </c>
    </row>
    <row r="269" spans="1:17" x14ac:dyDescent="0.35">
      <c r="A269">
        <v>646</v>
      </c>
      <c r="B269">
        <v>0</v>
      </c>
      <c r="C269">
        <v>4</v>
      </c>
      <c r="D269">
        <v>89.6</v>
      </c>
      <c r="E269">
        <v>365.65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0.54470878119501898</v>
      </c>
      <c r="M269">
        <f>1-Table1[[#This Row],[Churn]]</f>
        <v>0.45529121880498102</v>
      </c>
      <c r="N269" t="b">
        <f>IF(Table1[[#This Row],[Not churn]]&gt;0.14,TRUE,FALSE)</f>
        <v>1</v>
      </c>
      <c r="O269">
        <f>50*(1-Table1[[#This Row],[Churn]])</f>
        <v>22.764560940249051</v>
      </c>
      <c r="P269">
        <v>5</v>
      </c>
      <c r="Q269">
        <f>Table1[[#This Row],[Weighted revenue]]-7</f>
        <v>15.764560940249051</v>
      </c>
    </row>
    <row r="270" spans="1:17" x14ac:dyDescent="0.35">
      <c r="A270">
        <v>157</v>
      </c>
      <c r="B270">
        <v>0</v>
      </c>
      <c r="C270">
        <v>12</v>
      </c>
      <c r="D270">
        <v>95.7</v>
      </c>
      <c r="E270">
        <v>1184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0.54447724251799201</v>
      </c>
      <c r="M270">
        <f>1-Table1[[#This Row],[Churn]]</f>
        <v>0.45552275748200799</v>
      </c>
      <c r="N270" t="b">
        <f>IF(Table1[[#This Row],[Not churn]]&gt;0.14,TRUE,FALSE)</f>
        <v>1</v>
      </c>
      <c r="O270">
        <f>50*(1-Table1[[#This Row],[Churn]])</f>
        <v>22.776137874100399</v>
      </c>
      <c r="P270">
        <v>2</v>
      </c>
      <c r="Q270">
        <f>Table1[[#This Row],[Weighted revenue]]-7</f>
        <v>15.776137874100399</v>
      </c>
    </row>
    <row r="271" spans="1:17" x14ac:dyDescent="0.35">
      <c r="A271">
        <v>250</v>
      </c>
      <c r="B271">
        <v>0</v>
      </c>
      <c r="C271">
        <v>1</v>
      </c>
      <c r="D271">
        <v>70.45</v>
      </c>
      <c r="E271">
        <v>70.45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0.54409784265495997</v>
      </c>
      <c r="M271">
        <f>1-Table1[[#This Row],[Churn]]</f>
        <v>0.45590215734504003</v>
      </c>
      <c r="N271" t="b">
        <f>IF(Table1[[#This Row],[Not churn]]&gt;0.14,TRUE,FALSE)</f>
        <v>1</v>
      </c>
      <c r="O271">
        <f>50*(1-Table1[[#This Row],[Churn]])</f>
        <v>22.795107867252</v>
      </c>
      <c r="P271">
        <v>5</v>
      </c>
      <c r="Q271">
        <f>Table1[[#This Row],[Weighted revenue]]-7</f>
        <v>15.795107867252</v>
      </c>
    </row>
    <row r="272" spans="1:17" x14ac:dyDescent="0.35">
      <c r="A272">
        <v>812</v>
      </c>
      <c r="B272">
        <v>0</v>
      </c>
      <c r="C272">
        <v>8</v>
      </c>
      <c r="D272">
        <v>74.849999999999994</v>
      </c>
      <c r="E272">
        <v>572.45000000000005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0.54270115167834598</v>
      </c>
      <c r="M272">
        <f>1-Table1[[#This Row],[Churn]]</f>
        <v>0.45729884832165402</v>
      </c>
      <c r="N272" t="b">
        <f>IF(Table1[[#This Row],[Not churn]]&gt;0.14,TRUE,FALSE)</f>
        <v>1</v>
      </c>
      <c r="O272">
        <f>50*(1-Table1[[#This Row],[Churn]])</f>
        <v>22.864942416082702</v>
      </c>
      <c r="P272">
        <v>2</v>
      </c>
      <c r="Q272">
        <f>Table1[[#This Row],[Weighted revenue]]-7</f>
        <v>15.864942416082702</v>
      </c>
    </row>
    <row r="273" spans="1:17" x14ac:dyDescent="0.35">
      <c r="A273">
        <v>358</v>
      </c>
      <c r="B273">
        <v>0</v>
      </c>
      <c r="C273">
        <v>28</v>
      </c>
      <c r="D273">
        <v>105.7</v>
      </c>
      <c r="E273">
        <v>2979.5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0.54264736913592904</v>
      </c>
      <c r="M273">
        <f>1-Table1[[#This Row],[Churn]]</f>
        <v>0.45735263086407096</v>
      </c>
      <c r="N273" t="b">
        <f>IF(Table1[[#This Row],[Not churn]]&gt;0.14,TRUE,FALSE)</f>
        <v>1</v>
      </c>
      <c r="O273">
        <f>50*(1-Table1[[#This Row],[Churn]])</f>
        <v>22.867631543203547</v>
      </c>
      <c r="P273">
        <v>2</v>
      </c>
      <c r="Q273">
        <f>Table1[[#This Row],[Weighted revenue]]-7</f>
        <v>15.867631543203547</v>
      </c>
    </row>
    <row r="274" spans="1:17" x14ac:dyDescent="0.35">
      <c r="A274">
        <v>1406</v>
      </c>
      <c r="B274">
        <v>0</v>
      </c>
      <c r="C274">
        <v>4</v>
      </c>
      <c r="D274">
        <v>68.650000000000006</v>
      </c>
      <c r="E274">
        <v>261.25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0.54248941912360704</v>
      </c>
      <c r="M274">
        <f>1-Table1[[#This Row],[Churn]]</f>
        <v>0.45751058087639296</v>
      </c>
      <c r="N274" t="b">
        <f>IF(Table1[[#This Row],[Not churn]]&gt;0.14,TRUE,FALSE)</f>
        <v>1</v>
      </c>
      <c r="O274">
        <f>50*(1-Table1[[#This Row],[Churn]])</f>
        <v>22.875529043819647</v>
      </c>
      <c r="P274">
        <v>2</v>
      </c>
      <c r="Q274">
        <f>Table1[[#This Row],[Weighted revenue]]-7</f>
        <v>15.875529043819647</v>
      </c>
    </row>
    <row r="275" spans="1:17" x14ac:dyDescent="0.35">
      <c r="A275">
        <v>160</v>
      </c>
      <c r="B275">
        <v>1</v>
      </c>
      <c r="C275">
        <v>18</v>
      </c>
      <c r="D275">
        <v>73.55</v>
      </c>
      <c r="E275">
        <v>1359.45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0.54149438113864101</v>
      </c>
      <c r="M275">
        <f>1-Table1[[#This Row],[Churn]]</f>
        <v>0.45850561886135899</v>
      </c>
      <c r="N275" t="b">
        <f>IF(Table1[[#This Row],[Not churn]]&gt;0.14,TRUE,FALSE)</f>
        <v>1</v>
      </c>
      <c r="O275">
        <f>50*(1-Table1[[#This Row],[Churn]])</f>
        <v>22.92528094306795</v>
      </c>
      <c r="P275">
        <v>4</v>
      </c>
      <c r="Q275">
        <f>Table1[[#This Row],[Weighted revenue]]-7</f>
        <v>15.92528094306795</v>
      </c>
    </row>
    <row r="276" spans="1:17" x14ac:dyDescent="0.35">
      <c r="A276">
        <v>1039</v>
      </c>
      <c r="B276">
        <v>0</v>
      </c>
      <c r="C276">
        <v>5</v>
      </c>
      <c r="D276">
        <v>70</v>
      </c>
      <c r="E276">
        <v>347.4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0.54105869157584097</v>
      </c>
      <c r="M276">
        <f>1-Table1[[#This Row],[Churn]]</f>
        <v>0.45894130842415903</v>
      </c>
      <c r="N276" t="b">
        <f>IF(Table1[[#This Row],[Not churn]]&gt;0.14,TRUE,FALSE)</f>
        <v>1</v>
      </c>
      <c r="O276">
        <f>50*(1-Table1[[#This Row],[Churn]])</f>
        <v>22.947065421207952</v>
      </c>
      <c r="P276">
        <v>2</v>
      </c>
      <c r="Q276">
        <f>Table1[[#This Row],[Weighted revenue]]-7</f>
        <v>15.947065421207952</v>
      </c>
    </row>
    <row r="277" spans="1:17" x14ac:dyDescent="0.35">
      <c r="A277">
        <v>811</v>
      </c>
      <c r="B277">
        <v>0</v>
      </c>
      <c r="C277">
        <v>3</v>
      </c>
      <c r="D277">
        <v>36.85</v>
      </c>
      <c r="E277">
        <v>108.7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0.540973483061989</v>
      </c>
      <c r="M277">
        <f>1-Table1[[#This Row],[Churn]]</f>
        <v>0.459026516938011</v>
      </c>
      <c r="N277" t="b">
        <f>IF(Table1[[#This Row],[Not churn]]&gt;0.14,TRUE,FALSE)</f>
        <v>1</v>
      </c>
      <c r="O277">
        <f>50*(1-Table1[[#This Row],[Churn]])</f>
        <v>22.951325846900549</v>
      </c>
      <c r="P277">
        <v>3</v>
      </c>
      <c r="Q277">
        <f>Table1[[#This Row],[Weighted revenue]]-7</f>
        <v>15.951325846900549</v>
      </c>
    </row>
    <row r="278" spans="1:17" x14ac:dyDescent="0.35">
      <c r="A278">
        <v>51</v>
      </c>
      <c r="B278">
        <v>0</v>
      </c>
      <c r="C278">
        <v>8</v>
      </c>
      <c r="D278">
        <v>74.599999999999994</v>
      </c>
      <c r="E278">
        <v>548.9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0.54084655816035099</v>
      </c>
      <c r="M278">
        <f>1-Table1[[#This Row],[Churn]]</f>
        <v>0.45915344183964901</v>
      </c>
      <c r="N278" t="b">
        <f>IF(Table1[[#This Row],[Not churn]]&gt;0.14,TRUE,FALSE)</f>
        <v>1</v>
      </c>
      <c r="O278">
        <f>50*(1-Table1[[#This Row],[Churn]])</f>
        <v>22.957672091982452</v>
      </c>
      <c r="P278">
        <v>2</v>
      </c>
      <c r="Q278">
        <f>Table1[[#This Row],[Weighted revenue]]-7</f>
        <v>15.957672091982452</v>
      </c>
    </row>
    <row r="279" spans="1:17" x14ac:dyDescent="0.35">
      <c r="A279">
        <v>145</v>
      </c>
      <c r="B279">
        <v>0</v>
      </c>
      <c r="C279">
        <v>2</v>
      </c>
      <c r="D279">
        <v>79.7</v>
      </c>
      <c r="E279">
        <v>165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0.54023943775541805</v>
      </c>
      <c r="M279">
        <f>1-Table1[[#This Row],[Churn]]</f>
        <v>0.45976056224458195</v>
      </c>
      <c r="N279" t="b">
        <f>IF(Table1[[#This Row],[Not churn]]&gt;0.14,TRUE,FALSE)</f>
        <v>1</v>
      </c>
      <c r="O279">
        <f>50*(1-Table1[[#This Row],[Churn]])</f>
        <v>22.988028112229099</v>
      </c>
      <c r="P279">
        <v>2</v>
      </c>
      <c r="Q279">
        <f>Table1[[#This Row],[Weighted revenue]]-7</f>
        <v>15.988028112229099</v>
      </c>
    </row>
    <row r="280" spans="1:17" x14ac:dyDescent="0.35">
      <c r="A280">
        <v>206</v>
      </c>
      <c r="B280">
        <v>0</v>
      </c>
      <c r="C280">
        <v>1</v>
      </c>
      <c r="D280">
        <v>69.900000000000006</v>
      </c>
      <c r="E280">
        <v>69.900000000000006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0.54001814700265505</v>
      </c>
      <c r="M280">
        <f>1-Table1[[#This Row],[Churn]]</f>
        <v>0.45998185299734495</v>
      </c>
      <c r="N280" t="b">
        <f>IF(Table1[[#This Row],[Not churn]]&gt;0.14,TRUE,FALSE)</f>
        <v>1</v>
      </c>
      <c r="O280">
        <f>50*(1-Table1[[#This Row],[Churn]])</f>
        <v>22.999092649867247</v>
      </c>
      <c r="P280">
        <v>5</v>
      </c>
      <c r="Q280">
        <f>Table1[[#This Row],[Weighted revenue]]-7</f>
        <v>15.999092649867247</v>
      </c>
    </row>
    <row r="281" spans="1:17" x14ac:dyDescent="0.35">
      <c r="A281">
        <v>850</v>
      </c>
      <c r="B281">
        <v>0</v>
      </c>
      <c r="C281">
        <v>13</v>
      </c>
      <c r="D281">
        <v>81.900000000000006</v>
      </c>
      <c r="E281">
        <v>1028.9000000000001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0.53777056069860296</v>
      </c>
      <c r="M281">
        <f>1-Table1[[#This Row],[Churn]]</f>
        <v>0.46222943930139704</v>
      </c>
      <c r="N281" t="b">
        <f>IF(Table1[[#This Row],[Not churn]]&gt;0.14,TRUE,FALSE)</f>
        <v>1</v>
      </c>
      <c r="O281">
        <f>50*(1-Table1[[#This Row],[Churn]])</f>
        <v>23.111471965069853</v>
      </c>
      <c r="P281">
        <v>2</v>
      </c>
      <c r="Q281">
        <f>Table1[[#This Row],[Weighted revenue]]-7</f>
        <v>16.111471965069853</v>
      </c>
    </row>
    <row r="282" spans="1:17" x14ac:dyDescent="0.35">
      <c r="A282">
        <v>818</v>
      </c>
      <c r="B282">
        <v>0</v>
      </c>
      <c r="C282">
        <v>25</v>
      </c>
      <c r="D282">
        <v>100.25</v>
      </c>
      <c r="E282">
        <v>2387.75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0.53654955207662502</v>
      </c>
      <c r="M282">
        <f>1-Table1[[#This Row],[Churn]]</f>
        <v>0.46345044792337498</v>
      </c>
      <c r="N282" t="b">
        <f>IF(Table1[[#This Row],[Not churn]]&gt;0.14,TRUE,FALSE)</f>
        <v>1</v>
      </c>
      <c r="O282">
        <f>50*(1-Table1[[#This Row],[Churn]])</f>
        <v>23.172522396168748</v>
      </c>
      <c r="P282">
        <v>2</v>
      </c>
      <c r="Q282">
        <f>Table1[[#This Row],[Weighted revenue]]-7</f>
        <v>16.172522396168748</v>
      </c>
    </row>
    <row r="283" spans="1:17" x14ac:dyDescent="0.35">
      <c r="A283">
        <v>943</v>
      </c>
      <c r="B283">
        <v>1</v>
      </c>
      <c r="C283">
        <v>35</v>
      </c>
      <c r="D283">
        <v>99.05</v>
      </c>
      <c r="E283">
        <v>3395.8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0.53608368884169399</v>
      </c>
      <c r="M283">
        <f>1-Table1[[#This Row],[Churn]]</f>
        <v>0.46391631115830601</v>
      </c>
      <c r="N283" t="b">
        <f>IF(Table1[[#This Row],[Not churn]]&gt;0.14,TRUE,FALSE)</f>
        <v>1</v>
      </c>
      <c r="O283">
        <f>50*(1-Table1[[#This Row],[Churn]])</f>
        <v>23.195815557915299</v>
      </c>
      <c r="P283">
        <v>4</v>
      </c>
      <c r="Q283">
        <f>Table1[[#This Row],[Weighted revenue]]-7</f>
        <v>16.195815557915299</v>
      </c>
    </row>
    <row r="284" spans="1:17" x14ac:dyDescent="0.35">
      <c r="A284">
        <v>1225</v>
      </c>
      <c r="B284">
        <v>0</v>
      </c>
      <c r="C284">
        <v>12</v>
      </c>
      <c r="D284">
        <v>94.55</v>
      </c>
      <c r="E284">
        <v>1173.55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0.53594190920592999</v>
      </c>
      <c r="M284">
        <f>1-Table1[[#This Row],[Churn]]</f>
        <v>0.46405809079407001</v>
      </c>
      <c r="N284" t="b">
        <f>IF(Table1[[#This Row],[Not churn]]&gt;0.14,TRUE,FALSE)</f>
        <v>1</v>
      </c>
      <c r="O284">
        <f>50*(1-Table1[[#This Row],[Churn]])</f>
        <v>23.2029045397035</v>
      </c>
      <c r="P284">
        <v>2</v>
      </c>
      <c r="Q284">
        <f>Table1[[#This Row],[Weighted revenue]]-7</f>
        <v>16.2029045397035</v>
      </c>
    </row>
    <row r="285" spans="1:17" x14ac:dyDescent="0.35">
      <c r="A285">
        <v>991</v>
      </c>
      <c r="B285">
        <v>0</v>
      </c>
      <c r="C285">
        <v>4</v>
      </c>
      <c r="D285">
        <v>73.75</v>
      </c>
      <c r="E285">
        <v>325.45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0.534233818803314</v>
      </c>
      <c r="M285">
        <f>1-Table1[[#This Row],[Churn]]</f>
        <v>0.465766181196686</v>
      </c>
      <c r="N285" t="b">
        <f>IF(Table1[[#This Row],[Not churn]]&gt;0.14,TRUE,FALSE)</f>
        <v>1</v>
      </c>
      <c r="O285">
        <f>50*(1-Table1[[#This Row],[Churn]])</f>
        <v>23.288309059834301</v>
      </c>
      <c r="P285">
        <v>5</v>
      </c>
      <c r="Q285">
        <f>Table1[[#This Row],[Weighted revenue]]-7</f>
        <v>16.288309059834301</v>
      </c>
    </row>
    <row r="286" spans="1:17" x14ac:dyDescent="0.35">
      <c r="A286">
        <v>1621</v>
      </c>
      <c r="B286">
        <v>0</v>
      </c>
      <c r="C286">
        <v>1</v>
      </c>
      <c r="D286">
        <v>69.099999999999994</v>
      </c>
      <c r="E286">
        <v>69.099999999999994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0.53407460486618596</v>
      </c>
      <c r="M286">
        <f>1-Table1[[#This Row],[Churn]]</f>
        <v>0.46592539513381404</v>
      </c>
      <c r="N286" t="b">
        <f>IF(Table1[[#This Row],[Not churn]]&gt;0.14,TRUE,FALSE)</f>
        <v>1</v>
      </c>
      <c r="O286">
        <f>50*(1-Table1[[#This Row],[Churn]])</f>
        <v>23.296269756690702</v>
      </c>
      <c r="P286">
        <v>5</v>
      </c>
      <c r="Q286">
        <f>Table1[[#This Row],[Weighted revenue]]-7</f>
        <v>16.296269756690702</v>
      </c>
    </row>
    <row r="287" spans="1:17" x14ac:dyDescent="0.35">
      <c r="A287">
        <v>17</v>
      </c>
      <c r="B287">
        <v>0</v>
      </c>
      <c r="C287">
        <v>5</v>
      </c>
      <c r="D287">
        <v>68.95</v>
      </c>
      <c r="E287">
        <v>351.5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0.53325812159076902</v>
      </c>
      <c r="M287">
        <f>1-Table1[[#This Row],[Churn]]</f>
        <v>0.46674187840923098</v>
      </c>
      <c r="N287" t="b">
        <f>IF(Table1[[#This Row],[Not churn]]&gt;0.14,TRUE,FALSE)</f>
        <v>1</v>
      </c>
      <c r="O287">
        <f>50*(1-Table1[[#This Row],[Churn]])</f>
        <v>23.337093920461548</v>
      </c>
      <c r="P287">
        <v>2</v>
      </c>
      <c r="Q287">
        <f>Table1[[#This Row],[Weighted revenue]]-7</f>
        <v>16.337093920461548</v>
      </c>
    </row>
    <row r="288" spans="1:17" x14ac:dyDescent="0.35">
      <c r="A288">
        <v>560</v>
      </c>
      <c r="B288">
        <v>0</v>
      </c>
      <c r="C288">
        <v>9</v>
      </c>
      <c r="D288">
        <v>89.45</v>
      </c>
      <c r="E288">
        <v>853.1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0.53243669178428399</v>
      </c>
      <c r="M288">
        <f>1-Table1[[#This Row],[Churn]]</f>
        <v>0.46756330821571601</v>
      </c>
      <c r="N288" t="b">
        <f>IF(Table1[[#This Row],[Not churn]]&gt;0.14,TRUE,FALSE)</f>
        <v>1</v>
      </c>
      <c r="O288">
        <f>50*(1-Table1[[#This Row],[Churn]])</f>
        <v>23.378165410785801</v>
      </c>
      <c r="P288">
        <v>2</v>
      </c>
      <c r="Q288">
        <f>Table1[[#This Row],[Weighted revenue]]-7</f>
        <v>16.378165410785801</v>
      </c>
    </row>
    <row r="289" spans="1:17" x14ac:dyDescent="0.35">
      <c r="A289">
        <v>1302</v>
      </c>
      <c r="B289">
        <v>0</v>
      </c>
      <c r="C289">
        <v>2</v>
      </c>
      <c r="D289">
        <v>64.2</v>
      </c>
      <c r="E289">
        <v>143.65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0.53235501340819003</v>
      </c>
      <c r="M289">
        <f>1-Table1[[#This Row],[Churn]]</f>
        <v>0.46764498659180997</v>
      </c>
      <c r="N289" t="b">
        <f>IF(Table1[[#This Row],[Not churn]]&gt;0.14,TRUE,FALSE)</f>
        <v>1</v>
      </c>
      <c r="O289">
        <f>50*(1-Table1[[#This Row],[Churn]])</f>
        <v>23.382249329590501</v>
      </c>
      <c r="P289">
        <v>2</v>
      </c>
      <c r="Q289">
        <f>Table1[[#This Row],[Weighted revenue]]-7</f>
        <v>16.382249329590501</v>
      </c>
    </row>
    <row r="290" spans="1:17" x14ac:dyDescent="0.35">
      <c r="A290">
        <v>371</v>
      </c>
      <c r="B290">
        <v>0</v>
      </c>
      <c r="C290">
        <v>3</v>
      </c>
      <c r="D290">
        <v>80.099999999999994</v>
      </c>
      <c r="E290">
        <v>217.55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0.53174610142340295</v>
      </c>
      <c r="M290">
        <f>1-Table1[[#This Row],[Churn]]</f>
        <v>0.46825389857659705</v>
      </c>
      <c r="N290" t="b">
        <f>IF(Table1[[#This Row],[Not churn]]&gt;0.14,TRUE,FALSE)</f>
        <v>1</v>
      </c>
      <c r="O290">
        <f>50*(1-Table1[[#This Row],[Churn]])</f>
        <v>23.412694928829854</v>
      </c>
      <c r="P290">
        <v>2</v>
      </c>
      <c r="Q290">
        <f>Table1[[#This Row],[Weighted revenue]]-7</f>
        <v>16.412694928829854</v>
      </c>
    </row>
    <row r="291" spans="1:17" x14ac:dyDescent="0.35">
      <c r="A291">
        <v>1760</v>
      </c>
      <c r="B291">
        <v>0</v>
      </c>
      <c r="C291">
        <v>9</v>
      </c>
      <c r="D291">
        <v>74.849999999999994</v>
      </c>
      <c r="E291">
        <v>708.2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0.53123868182081901</v>
      </c>
      <c r="M291">
        <f>1-Table1[[#This Row],[Churn]]</f>
        <v>0.46876131817918099</v>
      </c>
      <c r="N291" t="b">
        <f>IF(Table1[[#This Row],[Not churn]]&gt;0.14,TRUE,FALSE)</f>
        <v>1</v>
      </c>
      <c r="O291">
        <f>50*(1-Table1[[#This Row],[Churn]])</f>
        <v>23.43806590895905</v>
      </c>
      <c r="P291">
        <v>2</v>
      </c>
      <c r="Q291">
        <f>Table1[[#This Row],[Weighted revenue]]-7</f>
        <v>16.43806590895905</v>
      </c>
    </row>
    <row r="292" spans="1:17" x14ac:dyDescent="0.35">
      <c r="A292">
        <v>1481</v>
      </c>
      <c r="B292">
        <v>1</v>
      </c>
      <c r="C292">
        <v>1</v>
      </c>
      <c r="D292">
        <v>45.85</v>
      </c>
      <c r="E292">
        <v>45.85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0.53056023985819201</v>
      </c>
      <c r="M292">
        <f>1-Table1[[#This Row],[Churn]]</f>
        <v>0.46943976014180799</v>
      </c>
      <c r="N292" t="b">
        <f>IF(Table1[[#This Row],[Not churn]]&gt;0.14,TRUE,FALSE)</f>
        <v>1</v>
      </c>
      <c r="O292">
        <f>50*(1-Table1[[#This Row],[Churn]])</f>
        <v>23.471988007090399</v>
      </c>
      <c r="P292">
        <v>4</v>
      </c>
      <c r="Q292">
        <f>Table1[[#This Row],[Weighted revenue]]-7</f>
        <v>16.471988007090399</v>
      </c>
    </row>
    <row r="293" spans="1:17" x14ac:dyDescent="0.35">
      <c r="A293">
        <v>492</v>
      </c>
      <c r="B293">
        <v>1</v>
      </c>
      <c r="C293">
        <v>27</v>
      </c>
      <c r="D293">
        <v>85.9</v>
      </c>
      <c r="E293">
        <v>2220.1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0.53008070039565403</v>
      </c>
      <c r="M293">
        <f>1-Table1[[#This Row],[Churn]]</f>
        <v>0.46991929960434597</v>
      </c>
      <c r="N293" t="b">
        <f>IF(Table1[[#This Row],[Not churn]]&gt;0.14,TRUE,FALSE)</f>
        <v>1</v>
      </c>
      <c r="O293">
        <f>50*(1-Table1[[#This Row],[Churn]])</f>
        <v>23.495964980217298</v>
      </c>
      <c r="P293">
        <v>4</v>
      </c>
      <c r="Q293">
        <f>Table1[[#This Row],[Weighted revenue]]-7</f>
        <v>16.495964980217298</v>
      </c>
    </row>
    <row r="294" spans="1:17" x14ac:dyDescent="0.35">
      <c r="A294">
        <v>1729</v>
      </c>
      <c r="B294">
        <v>0</v>
      </c>
      <c r="C294">
        <v>13</v>
      </c>
      <c r="D294">
        <v>80.849999999999994</v>
      </c>
      <c r="E294">
        <v>1008.7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0.52996265465469405</v>
      </c>
      <c r="M294">
        <f>1-Table1[[#This Row],[Churn]]</f>
        <v>0.47003734534530595</v>
      </c>
      <c r="N294" t="b">
        <f>IF(Table1[[#This Row],[Not churn]]&gt;0.14,TRUE,FALSE)</f>
        <v>1</v>
      </c>
      <c r="O294">
        <f>50*(1-Table1[[#This Row],[Churn]])</f>
        <v>23.501867267265297</v>
      </c>
      <c r="P294">
        <v>2</v>
      </c>
      <c r="Q294">
        <f>Table1[[#This Row],[Weighted revenue]]-7</f>
        <v>16.501867267265297</v>
      </c>
    </row>
    <row r="295" spans="1:17" x14ac:dyDescent="0.35">
      <c r="A295">
        <v>1802</v>
      </c>
      <c r="B295">
        <v>0</v>
      </c>
      <c r="C295">
        <v>9</v>
      </c>
      <c r="D295">
        <v>74.650000000000006</v>
      </c>
      <c r="E295">
        <v>703.55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0.52975013470781096</v>
      </c>
      <c r="M295">
        <f>1-Table1[[#This Row],[Churn]]</f>
        <v>0.47024986529218904</v>
      </c>
      <c r="N295" t="b">
        <f>IF(Table1[[#This Row],[Not churn]]&gt;0.14,TRUE,FALSE)</f>
        <v>1</v>
      </c>
      <c r="O295">
        <f>50*(1-Table1[[#This Row],[Churn]])</f>
        <v>23.512493264609454</v>
      </c>
      <c r="P295">
        <v>2</v>
      </c>
      <c r="Q295">
        <f>Table1[[#This Row],[Weighted revenue]]-7</f>
        <v>16.512493264609454</v>
      </c>
    </row>
    <row r="296" spans="1:17" x14ac:dyDescent="0.35">
      <c r="A296">
        <v>333</v>
      </c>
      <c r="B296">
        <v>1</v>
      </c>
      <c r="C296">
        <v>38</v>
      </c>
      <c r="D296">
        <v>102.6</v>
      </c>
      <c r="E296">
        <v>4009.2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0.52805939502730104</v>
      </c>
      <c r="M296">
        <f>1-Table1[[#This Row],[Churn]]</f>
        <v>0.47194060497269896</v>
      </c>
      <c r="N296" t="b">
        <f>IF(Table1[[#This Row],[Not churn]]&gt;0.14,TRUE,FALSE)</f>
        <v>1</v>
      </c>
      <c r="O296">
        <f>50*(1-Table1[[#This Row],[Churn]])</f>
        <v>23.597030248634947</v>
      </c>
      <c r="P296">
        <v>4</v>
      </c>
      <c r="Q296">
        <f>Table1[[#This Row],[Weighted revenue]]-7</f>
        <v>16.597030248634947</v>
      </c>
    </row>
    <row r="297" spans="1:17" x14ac:dyDescent="0.35">
      <c r="A297">
        <v>892</v>
      </c>
      <c r="B297">
        <v>1</v>
      </c>
      <c r="C297">
        <v>23</v>
      </c>
      <c r="D297">
        <v>79.349999999999994</v>
      </c>
      <c r="E297">
        <v>1835.3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0.52726204136136701</v>
      </c>
      <c r="M297">
        <f>1-Table1[[#This Row],[Churn]]</f>
        <v>0.47273795863863299</v>
      </c>
      <c r="N297" t="b">
        <f>IF(Table1[[#This Row],[Not churn]]&gt;0.14,TRUE,FALSE)</f>
        <v>1</v>
      </c>
      <c r="O297">
        <f>50*(1-Table1[[#This Row],[Churn]])</f>
        <v>23.636897931931649</v>
      </c>
      <c r="P297">
        <v>4</v>
      </c>
      <c r="Q297">
        <f>Table1[[#This Row],[Weighted revenue]]-7</f>
        <v>16.636897931931649</v>
      </c>
    </row>
    <row r="298" spans="1:17" x14ac:dyDescent="0.35">
      <c r="A298">
        <v>1791</v>
      </c>
      <c r="B298">
        <v>0</v>
      </c>
      <c r="C298">
        <v>27</v>
      </c>
      <c r="D298">
        <v>101.9</v>
      </c>
      <c r="E298">
        <v>2681.15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0.52586612397105803</v>
      </c>
      <c r="M298">
        <f>1-Table1[[#This Row],[Churn]]</f>
        <v>0.47413387602894197</v>
      </c>
      <c r="N298" t="b">
        <f>IF(Table1[[#This Row],[Not churn]]&gt;0.14,TRUE,FALSE)</f>
        <v>1</v>
      </c>
      <c r="O298">
        <f>50*(1-Table1[[#This Row],[Churn]])</f>
        <v>23.706693801447098</v>
      </c>
      <c r="P298">
        <v>2</v>
      </c>
      <c r="Q298">
        <f>Table1[[#This Row],[Weighted revenue]]-7</f>
        <v>16.706693801447098</v>
      </c>
    </row>
    <row r="299" spans="1:17" x14ac:dyDescent="0.35">
      <c r="A299">
        <v>577</v>
      </c>
      <c r="B299">
        <v>0</v>
      </c>
      <c r="C299">
        <v>3</v>
      </c>
      <c r="D299">
        <v>79.25</v>
      </c>
      <c r="E299">
        <v>267.60000000000002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0.52541698704848705</v>
      </c>
      <c r="M299">
        <f>1-Table1[[#This Row],[Churn]]</f>
        <v>0.47458301295151295</v>
      </c>
      <c r="N299" t="b">
        <f>IF(Table1[[#This Row],[Not churn]]&gt;0.14,TRUE,FALSE)</f>
        <v>1</v>
      </c>
      <c r="O299">
        <f>50*(1-Table1[[#This Row],[Churn]])</f>
        <v>23.729150647575647</v>
      </c>
      <c r="P299">
        <v>2</v>
      </c>
      <c r="Q299">
        <f>Table1[[#This Row],[Weighted revenue]]-7</f>
        <v>16.729150647575647</v>
      </c>
    </row>
    <row r="300" spans="1:17" x14ac:dyDescent="0.35">
      <c r="A300">
        <v>9</v>
      </c>
      <c r="B300">
        <v>0</v>
      </c>
      <c r="C300">
        <v>32</v>
      </c>
      <c r="D300">
        <v>109.55</v>
      </c>
      <c r="E300">
        <v>3608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0.52538693374894296</v>
      </c>
      <c r="M300">
        <f>1-Table1[[#This Row],[Churn]]</f>
        <v>0.47461306625105704</v>
      </c>
      <c r="N300" t="b">
        <f>IF(Table1[[#This Row],[Not churn]]&gt;0.14,TRUE,FALSE)</f>
        <v>1</v>
      </c>
      <c r="O300">
        <f>50*(1-Table1[[#This Row],[Churn]])</f>
        <v>23.730653312552853</v>
      </c>
      <c r="P300">
        <v>2</v>
      </c>
      <c r="Q300">
        <f>Table1[[#This Row],[Weighted revenue]]-7</f>
        <v>16.730653312552853</v>
      </c>
    </row>
    <row r="301" spans="1:17" x14ac:dyDescent="0.35">
      <c r="A301">
        <v>841</v>
      </c>
      <c r="B301">
        <v>0</v>
      </c>
      <c r="C301">
        <v>15</v>
      </c>
      <c r="D301">
        <v>83.2</v>
      </c>
      <c r="E301">
        <v>1130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0.52448274649300097</v>
      </c>
      <c r="M301">
        <f>1-Table1[[#This Row],[Churn]]</f>
        <v>0.47551725350699903</v>
      </c>
      <c r="N301" t="b">
        <f>IF(Table1[[#This Row],[Not churn]]&gt;0.14,TRUE,FALSE)</f>
        <v>1</v>
      </c>
      <c r="O301">
        <f>50*(1-Table1[[#This Row],[Churn]])</f>
        <v>23.775862675349952</v>
      </c>
      <c r="P301">
        <v>2</v>
      </c>
      <c r="Q301">
        <f>Table1[[#This Row],[Weighted revenue]]-7</f>
        <v>16.775862675349952</v>
      </c>
    </row>
    <row r="302" spans="1:17" x14ac:dyDescent="0.35">
      <c r="A302">
        <v>1134</v>
      </c>
      <c r="B302">
        <v>0</v>
      </c>
      <c r="C302">
        <v>16</v>
      </c>
      <c r="D302">
        <v>90.8</v>
      </c>
      <c r="E302">
        <v>1442.2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0.52333102994501501</v>
      </c>
      <c r="M302">
        <f>1-Table1[[#This Row],[Churn]]</f>
        <v>0.47666897005498499</v>
      </c>
      <c r="N302" t="b">
        <f>IF(Table1[[#This Row],[Not churn]]&gt;0.14,TRUE,FALSE)</f>
        <v>1</v>
      </c>
      <c r="O302">
        <f>50*(1-Table1[[#This Row],[Churn]])</f>
        <v>23.833448502749249</v>
      </c>
      <c r="P302">
        <v>5</v>
      </c>
      <c r="Q302">
        <f>Table1[[#This Row],[Weighted revenue]]-7</f>
        <v>16.833448502749249</v>
      </c>
    </row>
    <row r="303" spans="1:17" x14ac:dyDescent="0.35">
      <c r="A303">
        <v>1719</v>
      </c>
      <c r="B303">
        <v>0</v>
      </c>
      <c r="C303">
        <v>6</v>
      </c>
      <c r="D303">
        <v>69.099999999999994</v>
      </c>
      <c r="E303">
        <v>435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0.52288587867574898</v>
      </c>
      <c r="M303">
        <f>1-Table1[[#This Row],[Churn]]</f>
        <v>0.47711412132425102</v>
      </c>
      <c r="N303" t="b">
        <f>IF(Table1[[#This Row],[Not churn]]&gt;0.14,TRUE,FALSE)</f>
        <v>1</v>
      </c>
      <c r="O303">
        <f>50*(1-Table1[[#This Row],[Churn]])</f>
        <v>23.855706066212552</v>
      </c>
      <c r="P303">
        <v>2</v>
      </c>
      <c r="Q303">
        <f>Table1[[#This Row],[Weighted revenue]]-7</f>
        <v>16.855706066212552</v>
      </c>
    </row>
    <row r="304" spans="1:17" x14ac:dyDescent="0.35">
      <c r="A304">
        <v>1286</v>
      </c>
      <c r="B304">
        <v>0</v>
      </c>
      <c r="C304">
        <v>19</v>
      </c>
      <c r="D304">
        <v>89.1</v>
      </c>
      <c r="E304">
        <v>1620.8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0.52245933961832802</v>
      </c>
      <c r="M304">
        <f>1-Table1[[#This Row],[Churn]]</f>
        <v>0.47754066038167198</v>
      </c>
      <c r="N304" t="b">
        <f>IF(Table1[[#This Row],[Not churn]]&gt;0.14,TRUE,FALSE)</f>
        <v>1</v>
      </c>
      <c r="O304">
        <f>50*(1-Table1[[#This Row],[Churn]])</f>
        <v>23.877033019083598</v>
      </c>
      <c r="P304">
        <v>2</v>
      </c>
      <c r="Q304">
        <f>Table1[[#This Row],[Weighted revenue]]-7</f>
        <v>16.877033019083598</v>
      </c>
    </row>
    <row r="305" spans="1:17" x14ac:dyDescent="0.35">
      <c r="A305">
        <v>556</v>
      </c>
      <c r="B305">
        <v>1</v>
      </c>
      <c r="C305">
        <v>43</v>
      </c>
      <c r="D305">
        <v>109.55</v>
      </c>
      <c r="E305">
        <v>4830.25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0.52236415229435595</v>
      </c>
      <c r="M305">
        <f>1-Table1[[#This Row],[Churn]]</f>
        <v>0.47763584770564405</v>
      </c>
      <c r="N305" t="b">
        <f>IF(Table1[[#This Row],[Not churn]]&gt;0.14,TRUE,FALSE)</f>
        <v>1</v>
      </c>
      <c r="O305">
        <f>50*(1-Table1[[#This Row],[Churn]])</f>
        <v>23.881792385282203</v>
      </c>
      <c r="P305">
        <v>4</v>
      </c>
      <c r="Q305">
        <f>Table1[[#This Row],[Weighted revenue]]-7</f>
        <v>16.881792385282203</v>
      </c>
    </row>
    <row r="306" spans="1:17" x14ac:dyDescent="0.35">
      <c r="A306">
        <v>1616</v>
      </c>
      <c r="B306">
        <v>0</v>
      </c>
      <c r="C306">
        <v>1</v>
      </c>
      <c r="D306">
        <v>75.55</v>
      </c>
      <c r="E306">
        <v>75.55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0.52083788003092701</v>
      </c>
      <c r="M306">
        <f>1-Table1[[#This Row],[Churn]]</f>
        <v>0.47916211996907299</v>
      </c>
      <c r="N306" t="b">
        <f>IF(Table1[[#This Row],[Not churn]]&gt;0.14,TRUE,FALSE)</f>
        <v>1</v>
      </c>
      <c r="O306">
        <f>50*(1-Table1[[#This Row],[Churn]])</f>
        <v>23.95810599845365</v>
      </c>
      <c r="P306">
        <v>2</v>
      </c>
      <c r="Q306">
        <f>Table1[[#This Row],[Weighted revenue]]-7</f>
        <v>16.95810599845365</v>
      </c>
    </row>
    <row r="307" spans="1:17" x14ac:dyDescent="0.35">
      <c r="A307">
        <v>1215</v>
      </c>
      <c r="B307">
        <v>1</v>
      </c>
      <c r="C307">
        <v>31</v>
      </c>
      <c r="D307">
        <v>90.7</v>
      </c>
      <c r="E307">
        <v>2845.15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0.51986115485239603</v>
      </c>
      <c r="M307">
        <f>1-Table1[[#This Row],[Churn]]</f>
        <v>0.48013884514760397</v>
      </c>
      <c r="N307" t="b">
        <f>IF(Table1[[#This Row],[Not churn]]&gt;0.14,TRUE,FALSE)</f>
        <v>1</v>
      </c>
      <c r="O307">
        <f>50*(1-Table1[[#This Row],[Churn]])</f>
        <v>24.006942257380199</v>
      </c>
      <c r="P307">
        <v>4</v>
      </c>
      <c r="Q307">
        <f>Table1[[#This Row],[Weighted revenue]]-7</f>
        <v>17.006942257380199</v>
      </c>
    </row>
    <row r="308" spans="1:17" x14ac:dyDescent="0.35">
      <c r="A308">
        <v>1005</v>
      </c>
      <c r="B308">
        <v>0</v>
      </c>
      <c r="C308">
        <v>10</v>
      </c>
      <c r="D308">
        <v>74.75</v>
      </c>
      <c r="E308">
        <v>799.65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0.51899722151109695</v>
      </c>
      <c r="M308">
        <f>1-Table1[[#This Row],[Churn]]</f>
        <v>0.48100277848890305</v>
      </c>
      <c r="N308" t="b">
        <f>IF(Table1[[#This Row],[Not churn]]&gt;0.14,TRUE,FALSE)</f>
        <v>1</v>
      </c>
      <c r="O308">
        <f>50*(1-Table1[[#This Row],[Churn]])</f>
        <v>24.050138924445154</v>
      </c>
      <c r="P308">
        <v>2</v>
      </c>
      <c r="Q308">
        <f>Table1[[#This Row],[Weighted revenue]]-7</f>
        <v>17.050138924445154</v>
      </c>
    </row>
    <row r="309" spans="1:17" x14ac:dyDescent="0.35">
      <c r="A309">
        <v>122</v>
      </c>
      <c r="B309">
        <v>0</v>
      </c>
      <c r="C309">
        <v>1</v>
      </c>
      <c r="D309">
        <v>75.3</v>
      </c>
      <c r="E309">
        <v>75.3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0.51897321005952102</v>
      </c>
      <c r="M309">
        <f>1-Table1[[#This Row],[Churn]]</f>
        <v>0.48102678994047898</v>
      </c>
      <c r="N309" t="b">
        <f>IF(Table1[[#This Row],[Not churn]]&gt;0.14,TRUE,FALSE)</f>
        <v>1</v>
      </c>
      <c r="O309">
        <f>50*(1-Table1[[#This Row],[Churn]])</f>
        <v>24.05133949702395</v>
      </c>
      <c r="P309">
        <v>2</v>
      </c>
      <c r="Q309">
        <f>Table1[[#This Row],[Weighted revenue]]-7</f>
        <v>17.05133949702395</v>
      </c>
    </row>
    <row r="310" spans="1:17" x14ac:dyDescent="0.35">
      <c r="A310">
        <v>984</v>
      </c>
      <c r="B310">
        <v>0</v>
      </c>
      <c r="C310">
        <v>1</v>
      </c>
      <c r="D310">
        <v>75.3</v>
      </c>
      <c r="E310">
        <v>75.3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0.51897321005952102</v>
      </c>
      <c r="M310">
        <f>1-Table1[[#This Row],[Churn]]</f>
        <v>0.48102678994047898</v>
      </c>
      <c r="N310" t="b">
        <f>IF(Table1[[#This Row],[Not churn]]&gt;0.14,TRUE,FALSE)</f>
        <v>1</v>
      </c>
      <c r="O310">
        <f>50*(1-Table1[[#This Row],[Churn]])</f>
        <v>24.05133949702395</v>
      </c>
      <c r="P310">
        <v>2</v>
      </c>
      <c r="Q310">
        <f>Table1[[#This Row],[Weighted revenue]]-7</f>
        <v>17.05133949702395</v>
      </c>
    </row>
    <row r="311" spans="1:17" x14ac:dyDescent="0.35">
      <c r="A311">
        <v>1118</v>
      </c>
      <c r="B311">
        <v>1</v>
      </c>
      <c r="C311">
        <v>33</v>
      </c>
      <c r="D311">
        <v>93.55</v>
      </c>
      <c r="E311">
        <v>3055.5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0.51810270272603998</v>
      </c>
      <c r="M311">
        <f>1-Table1[[#This Row],[Churn]]</f>
        <v>0.48189729727396002</v>
      </c>
      <c r="N311" t="b">
        <f>IF(Table1[[#This Row],[Not churn]]&gt;0.14,TRUE,FALSE)</f>
        <v>1</v>
      </c>
      <c r="O311">
        <f>50*(1-Table1[[#This Row],[Churn]])</f>
        <v>24.094864863698</v>
      </c>
      <c r="P311">
        <v>4</v>
      </c>
      <c r="Q311">
        <f>Table1[[#This Row],[Weighted revenue]]-7</f>
        <v>17.094864863698</v>
      </c>
    </row>
    <row r="312" spans="1:17" x14ac:dyDescent="0.35">
      <c r="A312">
        <v>1169</v>
      </c>
      <c r="B312">
        <v>0</v>
      </c>
      <c r="C312">
        <v>3</v>
      </c>
      <c r="D312">
        <v>63.6</v>
      </c>
      <c r="E312">
        <v>155.65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0.51638610126733597</v>
      </c>
      <c r="M312">
        <f>1-Table1[[#This Row],[Churn]]</f>
        <v>0.48361389873266403</v>
      </c>
      <c r="N312" t="b">
        <f>IF(Table1[[#This Row],[Not churn]]&gt;0.14,TRUE,FALSE)</f>
        <v>1</v>
      </c>
      <c r="O312">
        <f>50*(1-Table1[[#This Row],[Churn]])</f>
        <v>24.180694936633202</v>
      </c>
      <c r="P312">
        <v>2</v>
      </c>
      <c r="Q312">
        <f>Table1[[#This Row],[Weighted revenue]]-7</f>
        <v>17.180694936633202</v>
      </c>
    </row>
    <row r="313" spans="1:17" x14ac:dyDescent="0.35">
      <c r="A313">
        <v>39</v>
      </c>
      <c r="B313">
        <v>1</v>
      </c>
      <c r="C313">
        <v>1</v>
      </c>
      <c r="D313">
        <v>50.15</v>
      </c>
      <c r="E313">
        <v>50.15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0.51631148827197404</v>
      </c>
      <c r="M313">
        <f>1-Table1[[#This Row],[Churn]]</f>
        <v>0.48368851172802596</v>
      </c>
      <c r="N313" t="b">
        <f>IF(Table1[[#This Row],[Not churn]]&gt;0.14,TRUE,FALSE)</f>
        <v>1</v>
      </c>
      <c r="O313">
        <f>50*(1-Table1[[#This Row],[Churn]])</f>
        <v>24.184425586401296</v>
      </c>
      <c r="P313">
        <v>4</v>
      </c>
      <c r="Q313">
        <f>Table1[[#This Row],[Weighted revenue]]-7</f>
        <v>17.184425586401296</v>
      </c>
    </row>
    <row r="314" spans="1:17" x14ac:dyDescent="0.35">
      <c r="A314">
        <v>110</v>
      </c>
      <c r="B314">
        <v>0</v>
      </c>
      <c r="C314">
        <v>7</v>
      </c>
      <c r="D314">
        <v>69.55</v>
      </c>
      <c r="E314">
        <v>521.35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0.51473335311131296</v>
      </c>
      <c r="M314">
        <f>1-Table1[[#This Row],[Churn]]</f>
        <v>0.48526664688868704</v>
      </c>
      <c r="N314" t="b">
        <f>IF(Table1[[#This Row],[Not churn]]&gt;0.14,TRUE,FALSE)</f>
        <v>1</v>
      </c>
      <c r="O314">
        <f>50*(1-Table1[[#This Row],[Churn]])</f>
        <v>24.263332344434353</v>
      </c>
      <c r="P314">
        <v>2</v>
      </c>
      <c r="Q314">
        <f>Table1[[#This Row],[Weighted revenue]]-7</f>
        <v>17.263332344434353</v>
      </c>
    </row>
    <row r="315" spans="1:17" x14ac:dyDescent="0.35">
      <c r="A315">
        <v>597</v>
      </c>
      <c r="B315">
        <v>0</v>
      </c>
      <c r="C315">
        <v>13</v>
      </c>
      <c r="D315">
        <v>78.75</v>
      </c>
      <c r="E315">
        <v>995.35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0.51430658110418703</v>
      </c>
      <c r="M315">
        <f>1-Table1[[#This Row],[Churn]]</f>
        <v>0.48569341889581297</v>
      </c>
      <c r="N315" t="b">
        <f>IF(Table1[[#This Row],[Not churn]]&gt;0.14,TRUE,FALSE)</f>
        <v>1</v>
      </c>
      <c r="O315">
        <f>50*(1-Table1[[#This Row],[Churn]])</f>
        <v>24.284670944790648</v>
      </c>
      <c r="P315">
        <v>2</v>
      </c>
      <c r="Q315">
        <f>Table1[[#This Row],[Weighted revenue]]-7</f>
        <v>17.284670944790648</v>
      </c>
    </row>
    <row r="316" spans="1:17" x14ac:dyDescent="0.35">
      <c r="A316">
        <v>963</v>
      </c>
      <c r="B316">
        <v>0</v>
      </c>
      <c r="C316">
        <v>23</v>
      </c>
      <c r="D316">
        <v>99.85</v>
      </c>
      <c r="E316">
        <v>2331.3000000000002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0.51027282840808896</v>
      </c>
      <c r="M316">
        <f>1-Table1[[#This Row],[Churn]]</f>
        <v>0.48972717159191104</v>
      </c>
      <c r="N316" t="b">
        <f>IF(Table1[[#This Row],[Not churn]]&gt;0.14,TRUE,FALSE)</f>
        <v>1</v>
      </c>
      <c r="O316">
        <f>50*(1-Table1[[#This Row],[Churn]])</f>
        <v>24.486358579595553</v>
      </c>
      <c r="P316">
        <v>5</v>
      </c>
      <c r="Q316">
        <f>Table1[[#This Row],[Weighted revenue]]-7</f>
        <v>17.486358579595553</v>
      </c>
    </row>
    <row r="317" spans="1:17" x14ac:dyDescent="0.35">
      <c r="A317">
        <v>1149</v>
      </c>
      <c r="B317">
        <v>0</v>
      </c>
      <c r="C317">
        <v>1</v>
      </c>
      <c r="D317">
        <v>74.099999999999994</v>
      </c>
      <c r="E317">
        <v>74.099999999999994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0.51001634985862199</v>
      </c>
      <c r="M317">
        <f>1-Table1[[#This Row],[Churn]]</f>
        <v>0.48998365014137801</v>
      </c>
      <c r="N317" t="b">
        <f>IF(Table1[[#This Row],[Not churn]]&gt;0.14,TRUE,FALSE)</f>
        <v>1</v>
      </c>
      <c r="O317">
        <f>50*(1-Table1[[#This Row],[Churn]])</f>
        <v>24.499182507068902</v>
      </c>
      <c r="P317">
        <v>2</v>
      </c>
      <c r="Q317">
        <f>Table1[[#This Row],[Weighted revenue]]-7</f>
        <v>17.499182507068902</v>
      </c>
    </row>
    <row r="318" spans="1:17" x14ac:dyDescent="0.35">
      <c r="A318">
        <v>232</v>
      </c>
      <c r="B318">
        <v>0</v>
      </c>
      <c r="C318">
        <v>15</v>
      </c>
      <c r="D318">
        <v>95.7</v>
      </c>
      <c r="E318">
        <v>1451.1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0.51001577869955395</v>
      </c>
      <c r="M318">
        <f>1-Table1[[#This Row],[Churn]]</f>
        <v>0.48998422130044605</v>
      </c>
      <c r="N318" t="b">
        <f>IF(Table1[[#This Row],[Not churn]]&gt;0.14,TRUE,FALSE)</f>
        <v>1</v>
      </c>
      <c r="O318">
        <f>50*(1-Table1[[#This Row],[Churn]])</f>
        <v>24.499211065022301</v>
      </c>
      <c r="P318">
        <v>2</v>
      </c>
      <c r="Q318">
        <f>Table1[[#This Row],[Weighted revenue]]-7</f>
        <v>17.499211065022301</v>
      </c>
    </row>
    <row r="319" spans="1:17" x14ac:dyDescent="0.35">
      <c r="A319">
        <v>1046</v>
      </c>
      <c r="B319">
        <v>1</v>
      </c>
      <c r="C319">
        <v>1</v>
      </c>
      <c r="D319">
        <v>49.25</v>
      </c>
      <c r="E319">
        <v>49.25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0.50959262539555505</v>
      </c>
      <c r="M319">
        <f>1-Table1[[#This Row],[Churn]]</f>
        <v>0.49040737460444495</v>
      </c>
      <c r="N319" t="b">
        <f>IF(Table1[[#This Row],[Not churn]]&gt;0.14,TRUE,FALSE)</f>
        <v>1</v>
      </c>
      <c r="O319">
        <f>50*(1-Table1[[#This Row],[Churn]])</f>
        <v>24.520368730222248</v>
      </c>
      <c r="P319">
        <v>4</v>
      </c>
      <c r="Q319">
        <f>Table1[[#This Row],[Weighted revenue]]-7</f>
        <v>17.520368730222248</v>
      </c>
    </row>
    <row r="320" spans="1:17" x14ac:dyDescent="0.35">
      <c r="A320">
        <v>392</v>
      </c>
      <c r="B320">
        <v>0</v>
      </c>
      <c r="C320">
        <v>9</v>
      </c>
      <c r="D320">
        <v>86.25</v>
      </c>
      <c r="E320">
        <v>770.5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0.50857577763819595</v>
      </c>
      <c r="M320">
        <f>1-Table1[[#This Row],[Churn]]</f>
        <v>0.49142422236180405</v>
      </c>
      <c r="N320" t="b">
        <f>IF(Table1[[#This Row],[Not churn]]&gt;0.14,TRUE,FALSE)</f>
        <v>1</v>
      </c>
      <c r="O320">
        <f>50*(1-Table1[[#This Row],[Churn]])</f>
        <v>24.571211118090204</v>
      </c>
      <c r="P320">
        <v>2</v>
      </c>
      <c r="Q320">
        <f>Table1[[#This Row],[Weighted revenue]]-7</f>
        <v>17.571211118090204</v>
      </c>
    </row>
    <row r="321" spans="1:17" x14ac:dyDescent="0.35">
      <c r="A321">
        <v>433</v>
      </c>
      <c r="B321">
        <v>0</v>
      </c>
      <c r="C321">
        <v>2</v>
      </c>
      <c r="D321">
        <v>30.9</v>
      </c>
      <c r="E321">
        <v>59.05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0.50814120442178401</v>
      </c>
      <c r="M321">
        <f>1-Table1[[#This Row],[Churn]]</f>
        <v>0.49185879557821599</v>
      </c>
      <c r="N321" t="b">
        <f>IF(Table1[[#This Row],[Not churn]]&gt;0.14,TRUE,FALSE)</f>
        <v>1</v>
      </c>
      <c r="O321">
        <f>50*(1-Table1[[#This Row],[Churn]])</f>
        <v>24.5929397789108</v>
      </c>
      <c r="P321">
        <v>3</v>
      </c>
      <c r="Q321">
        <f>Table1[[#This Row],[Weighted revenue]]-7</f>
        <v>17.5929397789108</v>
      </c>
    </row>
    <row r="322" spans="1:17" x14ac:dyDescent="0.35">
      <c r="A322">
        <v>1058</v>
      </c>
      <c r="B322">
        <v>0</v>
      </c>
      <c r="C322">
        <v>20</v>
      </c>
      <c r="D322">
        <v>88.7</v>
      </c>
      <c r="E322">
        <v>1761.45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0.50795957969433203</v>
      </c>
      <c r="M322">
        <f>1-Table1[[#This Row],[Churn]]</f>
        <v>0.49204042030566797</v>
      </c>
      <c r="N322" t="b">
        <f>IF(Table1[[#This Row],[Not churn]]&gt;0.14,TRUE,FALSE)</f>
        <v>1</v>
      </c>
      <c r="O322">
        <f>50*(1-Table1[[#This Row],[Churn]])</f>
        <v>24.602021015283398</v>
      </c>
      <c r="P322">
        <v>2</v>
      </c>
      <c r="Q322">
        <f>Table1[[#This Row],[Weighted revenue]]-7</f>
        <v>17.602021015283398</v>
      </c>
    </row>
    <row r="323" spans="1:17" x14ac:dyDescent="0.35">
      <c r="A323">
        <v>574</v>
      </c>
      <c r="B323">
        <v>0</v>
      </c>
      <c r="C323">
        <v>1</v>
      </c>
      <c r="D323">
        <v>80</v>
      </c>
      <c r="E323">
        <v>80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0.50768882838337503</v>
      </c>
      <c r="M323">
        <f>1-Table1[[#This Row],[Churn]]</f>
        <v>0.49231117161662497</v>
      </c>
      <c r="N323" t="b">
        <f>IF(Table1[[#This Row],[Not churn]]&gt;0.14,TRUE,FALSE)</f>
        <v>1</v>
      </c>
      <c r="O323">
        <f>50*(1-Table1[[#This Row],[Churn]])</f>
        <v>24.615558580831248</v>
      </c>
      <c r="P323">
        <v>5</v>
      </c>
      <c r="Q323">
        <f>Table1[[#This Row],[Weighted revenue]]-7</f>
        <v>17.615558580831248</v>
      </c>
    </row>
    <row r="324" spans="1:17" x14ac:dyDescent="0.35">
      <c r="A324">
        <v>1077</v>
      </c>
      <c r="B324">
        <v>1</v>
      </c>
      <c r="C324">
        <v>2</v>
      </c>
      <c r="D324">
        <v>44.3</v>
      </c>
      <c r="E324">
        <v>89.3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0.50749250004814705</v>
      </c>
      <c r="M324">
        <f>1-Table1[[#This Row],[Churn]]</f>
        <v>0.49250749995185295</v>
      </c>
      <c r="N324" t="b">
        <f>IF(Table1[[#This Row],[Not churn]]&gt;0.14,TRUE,FALSE)</f>
        <v>1</v>
      </c>
      <c r="O324">
        <f>50*(1-Table1[[#This Row],[Churn]])</f>
        <v>24.625374997592647</v>
      </c>
      <c r="P324">
        <v>4</v>
      </c>
      <c r="Q324">
        <f>Table1[[#This Row],[Weighted revenue]]-7</f>
        <v>17.625374997592647</v>
      </c>
    </row>
    <row r="325" spans="1:17" x14ac:dyDescent="0.35">
      <c r="A325">
        <v>152</v>
      </c>
      <c r="B325">
        <v>1</v>
      </c>
      <c r="C325">
        <v>43</v>
      </c>
      <c r="D325">
        <v>107.55</v>
      </c>
      <c r="E325">
        <v>4533.8999999999996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0.50743747804387596</v>
      </c>
      <c r="M325">
        <f>1-Table1[[#This Row],[Churn]]</f>
        <v>0.49256252195612404</v>
      </c>
      <c r="N325" t="b">
        <f>IF(Table1[[#This Row],[Not churn]]&gt;0.14,TRUE,FALSE)</f>
        <v>1</v>
      </c>
      <c r="O325">
        <f>50*(1-Table1[[#This Row],[Churn]])</f>
        <v>24.628126097806202</v>
      </c>
      <c r="P325">
        <v>4</v>
      </c>
      <c r="Q325">
        <f>Table1[[#This Row],[Weighted revenue]]-7</f>
        <v>17.628126097806202</v>
      </c>
    </row>
    <row r="326" spans="1:17" x14ac:dyDescent="0.35">
      <c r="A326">
        <v>1106</v>
      </c>
      <c r="B326">
        <v>0</v>
      </c>
      <c r="C326">
        <v>7</v>
      </c>
      <c r="D326">
        <v>58.85</v>
      </c>
      <c r="E326">
        <v>465.7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0.50504182717762702</v>
      </c>
      <c r="M326">
        <f>1-Table1[[#This Row],[Churn]]</f>
        <v>0.49495817282237298</v>
      </c>
      <c r="N326" t="b">
        <f>IF(Table1[[#This Row],[Not churn]]&gt;0.14,TRUE,FALSE)</f>
        <v>1</v>
      </c>
      <c r="O326">
        <f>50*(1-Table1[[#This Row],[Churn]])</f>
        <v>24.747908641118649</v>
      </c>
      <c r="P326">
        <v>3</v>
      </c>
      <c r="Q326">
        <f>Table1[[#This Row],[Weighted revenue]]-7</f>
        <v>17.747908641118649</v>
      </c>
    </row>
    <row r="327" spans="1:17" x14ac:dyDescent="0.35">
      <c r="A327">
        <v>1200</v>
      </c>
      <c r="B327">
        <v>0</v>
      </c>
      <c r="C327">
        <v>4</v>
      </c>
      <c r="D327">
        <v>77.849999999999994</v>
      </c>
      <c r="E327">
        <v>299.2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0.50345411950577601</v>
      </c>
      <c r="M327">
        <f>1-Table1[[#This Row],[Churn]]</f>
        <v>0.49654588049422399</v>
      </c>
      <c r="N327" t="b">
        <f>IF(Table1[[#This Row],[Not churn]]&gt;0.14,TRUE,FALSE)</f>
        <v>1</v>
      </c>
      <c r="O327">
        <f>50*(1-Table1[[#This Row],[Churn]])</f>
        <v>24.8272940247112</v>
      </c>
      <c r="P327">
        <v>2</v>
      </c>
      <c r="Q327">
        <f>Table1[[#This Row],[Weighted revenue]]-7</f>
        <v>17.8272940247112</v>
      </c>
    </row>
    <row r="328" spans="1:17" x14ac:dyDescent="0.35">
      <c r="A328">
        <v>762</v>
      </c>
      <c r="B328">
        <v>0</v>
      </c>
      <c r="C328">
        <v>17</v>
      </c>
      <c r="D328">
        <v>89.4</v>
      </c>
      <c r="E328">
        <v>1539.45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0.50136324209299199</v>
      </c>
      <c r="M328">
        <f>1-Table1[[#This Row],[Churn]]</f>
        <v>0.49863675790700801</v>
      </c>
      <c r="N328" t="b">
        <f>IF(Table1[[#This Row],[Not churn]]&gt;0.14,TRUE,FALSE)</f>
        <v>1</v>
      </c>
      <c r="O328">
        <f>50*(1-Table1[[#This Row],[Churn]])</f>
        <v>24.931837895350402</v>
      </c>
      <c r="P328">
        <v>5</v>
      </c>
      <c r="Q328">
        <f>Table1[[#This Row],[Weighted revenue]]-7</f>
        <v>17.931837895350402</v>
      </c>
    </row>
    <row r="329" spans="1:17" x14ac:dyDescent="0.35">
      <c r="A329">
        <v>1683</v>
      </c>
      <c r="B329">
        <v>0</v>
      </c>
      <c r="C329">
        <v>5</v>
      </c>
      <c r="D329">
        <v>64.349999999999994</v>
      </c>
      <c r="E329">
        <v>352.65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0.49894287045143998</v>
      </c>
      <c r="M329">
        <f>1-Table1[[#This Row],[Churn]]</f>
        <v>0.50105712954855997</v>
      </c>
      <c r="N329" t="b">
        <f>IF(Table1[[#This Row],[Not churn]]&gt;0.14,TRUE,FALSE)</f>
        <v>1</v>
      </c>
      <c r="O329">
        <f>50*(1-Table1[[#This Row],[Churn]])</f>
        <v>25.052856477427998</v>
      </c>
      <c r="P329">
        <v>2</v>
      </c>
      <c r="Q329">
        <f>Table1[[#This Row],[Weighted revenue]]-7</f>
        <v>18.052856477427998</v>
      </c>
    </row>
    <row r="330" spans="1:17" x14ac:dyDescent="0.35">
      <c r="A330">
        <v>1144</v>
      </c>
      <c r="B330">
        <v>1</v>
      </c>
      <c r="C330">
        <v>13</v>
      </c>
      <c r="D330">
        <v>59.9</v>
      </c>
      <c r="E330">
        <v>788.35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0.49724734314483998</v>
      </c>
      <c r="M330">
        <f>1-Table1[[#This Row],[Churn]]</f>
        <v>0.50275265685516002</v>
      </c>
      <c r="N330" t="b">
        <f>IF(Table1[[#This Row],[Not churn]]&gt;0.14,TRUE,FALSE)</f>
        <v>1</v>
      </c>
      <c r="O330">
        <f>50*(1-Table1[[#This Row],[Churn]])</f>
        <v>25.137632842758002</v>
      </c>
      <c r="P330">
        <v>4</v>
      </c>
      <c r="Q330">
        <f>Table1[[#This Row],[Weighted revenue]]-7</f>
        <v>18.137632842758002</v>
      </c>
    </row>
    <row r="331" spans="1:17" x14ac:dyDescent="0.35">
      <c r="A331">
        <v>1590</v>
      </c>
      <c r="B331">
        <v>0</v>
      </c>
      <c r="C331">
        <v>3</v>
      </c>
      <c r="D331">
        <v>75.25</v>
      </c>
      <c r="E331">
        <v>242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0.49555691605035601</v>
      </c>
      <c r="M331">
        <f>1-Table1[[#This Row],[Churn]]</f>
        <v>0.50444308394964399</v>
      </c>
      <c r="N331" t="b">
        <f>IF(Table1[[#This Row],[Not churn]]&gt;0.14,TRUE,FALSE)</f>
        <v>1</v>
      </c>
      <c r="O331">
        <f>50*(1-Table1[[#This Row],[Churn]])</f>
        <v>25.222154197482201</v>
      </c>
      <c r="P331">
        <v>2</v>
      </c>
      <c r="Q331">
        <f>Table1[[#This Row],[Weighted revenue]]-7</f>
        <v>18.222154197482201</v>
      </c>
    </row>
    <row r="332" spans="1:17" x14ac:dyDescent="0.35">
      <c r="A332">
        <v>1651</v>
      </c>
      <c r="B332">
        <v>1</v>
      </c>
      <c r="C332">
        <v>39</v>
      </c>
      <c r="D332">
        <v>99.75</v>
      </c>
      <c r="E332">
        <v>4036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0.49527204106538603</v>
      </c>
      <c r="M332">
        <f>1-Table1[[#This Row],[Churn]]</f>
        <v>0.50472795893461397</v>
      </c>
      <c r="N332" t="b">
        <f>IF(Table1[[#This Row],[Not churn]]&gt;0.14,TRUE,FALSE)</f>
        <v>1</v>
      </c>
      <c r="O332">
        <f>50*(1-Table1[[#This Row],[Churn]])</f>
        <v>25.236397946730698</v>
      </c>
      <c r="P332">
        <v>4</v>
      </c>
      <c r="Q332">
        <f>Table1[[#This Row],[Weighted revenue]]-7</f>
        <v>18.236397946730698</v>
      </c>
    </row>
    <row r="333" spans="1:17" x14ac:dyDescent="0.35">
      <c r="A333">
        <v>121</v>
      </c>
      <c r="B333">
        <v>0</v>
      </c>
      <c r="C333">
        <v>13</v>
      </c>
      <c r="D333">
        <v>76.2</v>
      </c>
      <c r="E333">
        <v>981.45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0.49526078081590702</v>
      </c>
      <c r="M333">
        <f>1-Table1[[#This Row],[Churn]]</f>
        <v>0.50473921918409292</v>
      </c>
      <c r="N333" t="b">
        <f>IF(Table1[[#This Row],[Not churn]]&gt;0.14,TRUE,FALSE)</f>
        <v>1</v>
      </c>
      <c r="O333">
        <f>50*(1-Table1[[#This Row],[Churn]])</f>
        <v>25.236960959204644</v>
      </c>
      <c r="P333">
        <v>2</v>
      </c>
      <c r="Q333">
        <f>Table1[[#This Row],[Weighted revenue]]-7</f>
        <v>18.236960959204644</v>
      </c>
    </row>
    <row r="334" spans="1:17" x14ac:dyDescent="0.35">
      <c r="A334">
        <v>683</v>
      </c>
      <c r="B334">
        <v>0</v>
      </c>
      <c r="C334">
        <v>22</v>
      </c>
      <c r="D334">
        <v>90</v>
      </c>
      <c r="E334">
        <v>1993.8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0.494620148146248</v>
      </c>
      <c r="M334">
        <f>1-Table1[[#This Row],[Churn]]</f>
        <v>0.505379851853752</v>
      </c>
      <c r="N334" t="b">
        <f>IF(Table1[[#This Row],[Not churn]]&gt;0.14,TRUE,FALSE)</f>
        <v>1</v>
      </c>
      <c r="O334">
        <f>50*(1-Table1[[#This Row],[Churn]])</f>
        <v>25.268992592687599</v>
      </c>
      <c r="P334">
        <v>2</v>
      </c>
      <c r="Q334">
        <f>Table1[[#This Row],[Weighted revenue]]-7</f>
        <v>18.268992592687599</v>
      </c>
    </row>
    <row r="335" spans="1:17" x14ac:dyDescent="0.35">
      <c r="A335">
        <v>1070</v>
      </c>
      <c r="B335">
        <v>1</v>
      </c>
      <c r="C335">
        <v>29</v>
      </c>
      <c r="D335">
        <v>98.65</v>
      </c>
      <c r="E335">
        <v>2862.75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0.49444770927183002</v>
      </c>
      <c r="M335">
        <f>1-Table1[[#This Row],[Churn]]</f>
        <v>0.50555229072816998</v>
      </c>
      <c r="N335" t="b">
        <f>IF(Table1[[#This Row],[Not churn]]&gt;0.14,TRUE,FALSE)</f>
        <v>1</v>
      </c>
      <c r="O335">
        <f>50*(1-Table1[[#This Row],[Churn]])</f>
        <v>25.2776145364085</v>
      </c>
      <c r="P335">
        <v>4</v>
      </c>
      <c r="Q335">
        <f>Table1[[#This Row],[Weighted revenue]]-7</f>
        <v>18.2776145364085</v>
      </c>
    </row>
    <row r="336" spans="1:17" x14ac:dyDescent="0.35">
      <c r="A336">
        <v>590</v>
      </c>
      <c r="B336">
        <v>0</v>
      </c>
      <c r="C336">
        <v>24</v>
      </c>
      <c r="D336">
        <v>93</v>
      </c>
      <c r="E336">
        <v>2248.0500000000002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0.493979818794476</v>
      </c>
      <c r="M336">
        <f>1-Table1[[#This Row],[Churn]]</f>
        <v>0.50602018120552406</v>
      </c>
      <c r="N336" t="b">
        <f>IF(Table1[[#This Row],[Not churn]]&gt;0.14,TRUE,FALSE)</f>
        <v>1</v>
      </c>
      <c r="O336">
        <f>50*(1-Table1[[#This Row],[Churn]])</f>
        <v>25.301009060276204</v>
      </c>
      <c r="P336">
        <v>2</v>
      </c>
      <c r="Q336">
        <f>Table1[[#This Row],[Weighted revenue]]-7</f>
        <v>18.301009060276204</v>
      </c>
    </row>
    <row r="337" spans="1:17" x14ac:dyDescent="0.35">
      <c r="A337">
        <v>1677</v>
      </c>
      <c r="B337">
        <v>0</v>
      </c>
      <c r="C337">
        <v>16</v>
      </c>
      <c r="D337">
        <v>80.55</v>
      </c>
      <c r="E337">
        <v>1248.9000000000001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0.49317986358509802</v>
      </c>
      <c r="M337">
        <f>1-Table1[[#This Row],[Churn]]</f>
        <v>0.50682013641490198</v>
      </c>
      <c r="N337" t="b">
        <f>IF(Table1[[#This Row],[Not churn]]&gt;0.14,TRUE,FALSE)</f>
        <v>1</v>
      </c>
      <c r="O337">
        <f>50*(1-Table1[[#This Row],[Churn]])</f>
        <v>25.3410068207451</v>
      </c>
      <c r="P337">
        <v>2</v>
      </c>
      <c r="Q337">
        <f>Table1[[#This Row],[Weighted revenue]]-7</f>
        <v>18.3410068207451</v>
      </c>
    </row>
    <row r="338" spans="1:17" x14ac:dyDescent="0.35">
      <c r="A338">
        <v>66</v>
      </c>
      <c r="B338">
        <v>1</v>
      </c>
      <c r="C338">
        <v>24</v>
      </c>
      <c r="D338">
        <v>76.099999999999994</v>
      </c>
      <c r="E338">
        <v>1712.7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0.49148471042144498</v>
      </c>
      <c r="M338">
        <f>1-Table1[[#This Row],[Churn]]</f>
        <v>0.50851528957855496</v>
      </c>
      <c r="N338" t="b">
        <f>IF(Table1[[#This Row],[Not churn]]&gt;0.14,TRUE,FALSE)</f>
        <v>1</v>
      </c>
      <c r="O338">
        <f>50*(1-Table1[[#This Row],[Churn]])</f>
        <v>25.425764478927746</v>
      </c>
      <c r="P338">
        <v>4</v>
      </c>
      <c r="Q338">
        <f>Table1[[#This Row],[Weighted revenue]]-7</f>
        <v>18.425764478927746</v>
      </c>
    </row>
    <row r="339" spans="1:17" x14ac:dyDescent="0.35">
      <c r="A339">
        <v>794</v>
      </c>
      <c r="B339">
        <v>1</v>
      </c>
      <c r="C339">
        <v>46</v>
      </c>
      <c r="D339">
        <v>110</v>
      </c>
      <c r="E339">
        <v>4874.8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0.49116374368055299</v>
      </c>
      <c r="M339">
        <f>1-Table1[[#This Row],[Churn]]</f>
        <v>0.50883625631944707</v>
      </c>
      <c r="N339" t="b">
        <f>IF(Table1[[#This Row],[Not churn]]&gt;0.14,TRUE,FALSE)</f>
        <v>1</v>
      </c>
      <c r="O339">
        <f>50*(1-Table1[[#This Row],[Churn]])</f>
        <v>25.441812815972355</v>
      </c>
      <c r="P339">
        <v>4</v>
      </c>
      <c r="Q339">
        <f>Table1[[#This Row],[Weighted revenue]]-7</f>
        <v>18.441812815972355</v>
      </c>
    </row>
    <row r="340" spans="1:17" x14ac:dyDescent="0.35">
      <c r="A340">
        <v>1204</v>
      </c>
      <c r="B340">
        <v>0</v>
      </c>
      <c r="C340">
        <v>3</v>
      </c>
      <c r="D340">
        <v>74.5</v>
      </c>
      <c r="E340">
        <v>217.45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0.48995525412784502</v>
      </c>
      <c r="M340">
        <f>1-Table1[[#This Row],[Churn]]</f>
        <v>0.51004474587215498</v>
      </c>
      <c r="N340" t="b">
        <f>IF(Table1[[#This Row],[Not churn]]&gt;0.14,TRUE,FALSE)</f>
        <v>1</v>
      </c>
      <c r="O340">
        <f>50*(1-Table1[[#This Row],[Churn]])</f>
        <v>25.502237293607749</v>
      </c>
      <c r="P340">
        <v>2</v>
      </c>
      <c r="Q340">
        <f>Table1[[#This Row],[Weighted revenue]]-7</f>
        <v>18.502237293607749</v>
      </c>
    </row>
    <row r="341" spans="1:17" x14ac:dyDescent="0.35">
      <c r="A341">
        <v>1769</v>
      </c>
      <c r="B341">
        <v>0</v>
      </c>
      <c r="C341">
        <v>3</v>
      </c>
      <c r="D341">
        <v>74.45</v>
      </c>
      <c r="E341">
        <v>221.1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0.48958188411092302</v>
      </c>
      <c r="M341">
        <f>1-Table1[[#This Row],[Churn]]</f>
        <v>0.51041811588907704</v>
      </c>
      <c r="N341" t="b">
        <f>IF(Table1[[#This Row],[Not churn]]&gt;0.14,TRUE,FALSE)</f>
        <v>1</v>
      </c>
      <c r="O341">
        <f>50*(1-Table1[[#This Row],[Churn]])</f>
        <v>25.520905794453853</v>
      </c>
      <c r="P341">
        <v>2</v>
      </c>
      <c r="Q341">
        <f>Table1[[#This Row],[Weighted revenue]]-7</f>
        <v>18.520905794453853</v>
      </c>
    </row>
    <row r="342" spans="1:17" x14ac:dyDescent="0.35">
      <c r="A342">
        <v>1704</v>
      </c>
      <c r="B342">
        <v>0</v>
      </c>
      <c r="C342">
        <v>3</v>
      </c>
      <c r="D342">
        <v>29.9</v>
      </c>
      <c r="E342">
        <v>92.25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0.48914710053124</v>
      </c>
      <c r="M342">
        <f>1-Table1[[#This Row],[Churn]]</f>
        <v>0.51085289946876</v>
      </c>
      <c r="N342" t="b">
        <f>IF(Table1[[#This Row],[Not churn]]&gt;0.14,TRUE,FALSE)</f>
        <v>1</v>
      </c>
      <c r="O342">
        <f>50*(1-Table1[[#This Row],[Churn]])</f>
        <v>25.542644973438001</v>
      </c>
      <c r="P342">
        <v>3</v>
      </c>
      <c r="Q342">
        <f>Table1[[#This Row],[Weighted revenue]]-7</f>
        <v>18.542644973438001</v>
      </c>
    </row>
    <row r="343" spans="1:17" x14ac:dyDescent="0.35">
      <c r="A343">
        <v>1313</v>
      </c>
      <c r="B343">
        <v>0</v>
      </c>
      <c r="C343">
        <v>13</v>
      </c>
      <c r="D343">
        <v>75.3</v>
      </c>
      <c r="E343">
        <v>989.45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0.48853917076869102</v>
      </c>
      <c r="M343">
        <f>1-Table1[[#This Row],[Churn]]</f>
        <v>0.51146082923130898</v>
      </c>
      <c r="N343" t="b">
        <f>IF(Table1[[#This Row],[Not churn]]&gt;0.14,TRUE,FALSE)</f>
        <v>1</v>
      </c>
      <c r="O343">
        <f>50*(1-Table1[[#This Row],[Churn]])</f>
        <v>25.573041461565449</v>
      </c>
      <c r="P343">
        <v>2</v>
      </c>
      <c r="Q343">
        <f>Table1[[#This Row],[Weighted revenue]]-7</f>
        <v>18.573041461565449</v>
      </c>
    </row>
    <row r="344" spans="1:17" x14ac:dyDescent="0.35">
      <c r="A344">
        <v>1736</v>
      </c>
      <c r="B344">
        <v>1</v>
      </c>
      <c r="C344">
        <v>11</v>
      </c>
      <c r="D344">
        <v>55.6</v>
      </c>
      <c r="E344">
        <v>580.79999999999995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0.48817824413615402</v>
      </c>
      <c r="M344">
        <f>1-Table1[[#This Row],[Churn]]</f>
        <v>0.51182175586384604</v>
      </c>
      <c r="N344" t="b">
        <f>IF(Table1[[#This Row],[Not churn]]&gt;0.14,TRUE,FALSE)</f>
        <v>1</v>
      </c>
      <c r="O344">
        <f>50*(1-Table1[[#This Row],[Churn]])</f>
        <v>25.591087793192301</v>
      </c>
      <c r="P344">
        <v>4</v>
      </c>
      <c r="Q344">
        <f>Table1[[#This Row],[Weighted revenue]]-7</f>
        <v>18.591087793192301</v>
      </c>
    </row>
    <row r="345" spans="1:17" x14ac:dyDescent="0.35">
      <c r="A345">
        <v>972</v>
      </c>
      <c r="B345">
        <v>0</v>
      </c>
      <c r="C345">
        <v>9</v>
      </c>
      <c r="D345">
        <v>69.05</v>
      </c>
      <c r="E345">
        <v>653.95000000000005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0.48795268825772398</v>
      </c>
      <c r="M345">
        <f>1-Table1[[#This Row],[Churn]]</f>
        <v>0.51204731174227602</v>
      </c>
      <c r="N345" t="b">
        <f>IF(Table1[[#This Row],[Not churn]]&gt;0.14,TRUE,FALSE)</f>
        <v>1</v>
      </c>
      <c r="O345">
        <f>50*(1-Table1[[#This Row],[Churn]])</f>
        <v>25.602365587113802</v>
      </c>
      <c r="P345">
        <v>2</v>
      </c>
      <c r="Q345">
        <f>Table1[[#This Row],[Weighted revenue]]-7</f>
        <v>18.602365587113802</v>
      </c>
    </row>
    <row r="346" spans="1:17" x14ac:dyDescent="0.35">
      <c r="A346">
        <v>1780</v>
      </c>
      <c r="B346">
        <v>0</v>
      </c>
      <c r="C346">
        <v>23</v>
      </c>
      <c r="D346">
        <v>90.6</v>
      </c>
      <c r="E346">
        <v>1943.2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0.48757881442140799</v>
      </c>
      <c r="M346">
        <f>1-Table1[[#This Row],[Churn]]</f>
        <v>0.51242118557859206</v>
      </c>
      <c r="N346" t="b">
        <f>IF(Table1[[#This Row],[Not churn]]&gt;0.14,TRUE,FALSE)</f>
        <v>1</v>
      </c>
      <c r="O346">
        <f>50*(1-Table1[[#This Row],[Churn]])</f>
        <v>25.621059278929604</v>
      </c>
      <c r="P346">
        <v>2</v>
      </c>
      <c r="Q346">
        <f>Table1[[#This Row],[Weighted revenue]]-7</f>
        <v>18.621059278929604</v>
      </c>
    </row>
    <row r="347" spans="1:17" x14ac:dyDescent="0.35">
      <c r="A347">
        <v>784</v>
      </c>
      <c r="B347">
        <v>0</v>
      </c>
      <c r="C347">
        <v>13</v>
      </c>
      <c r="D347">
        <v>75</v>
      </c>
      <c r="E347">
        <v>999.45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0.486299434750458</v>
      </c>
      <c r="M347">
        <f>1-Table1[[#This Row],[Churn]]</f>
        <v>0.513700565249542</v>
      </c>
      <c r="N347" t="b">
        <f>IF(Table1[[#This Row],[Not churn]]&gt;0.14,TRUE,FALSE)</f>
        <v>1</v>
      </c>
      <c r="O347">
        <f>50*(1-Table1[[#This Row],[Churn]])</f>
        <v>25.6850282624771</v>
      </c>
      <c r="P347">
        <v>2</v>
      </c>
      <c r="Q347">
        <f>Table1[[#This Row],[Weighted revenue]]-7</f>
        <v>18.6850282624771</v>
      </c>
    </row>
    <row r="348" spans="1:17" x14ac:dyDescent="0.35">
      <c r="A348">
        <v>919</v>
      </c>
      <c r="B348">
        <v>0</v>
      </c>
      <c r="C348">
        <v>1</v>
      </c>
      <c r="D348">
        <v>70.900000000000006</v>
      </c>
      <c r="E348">
        <v>70.900000000000006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0.48611556832889802</v>
      </c>
      <c r="M348">
        <f>1-Table1[[#This Row],[Churn]]</f>
        <v>0.51388443167110198</v>
      </c>
      <c r="N348" t="b">
        <f>IF(Table1[[#This Row],[Not churn]]&gt;0.14,TRUE,FALSE)</f>
        <v>1</v>
      </c>
      <c r="O348">
        <f>50*(1-Table1[[#This Row],[Churn]])</f>
        <v>25.694221583555098</v>
      </c>
      <c r="P348">
        <v>2</v>
      </c>
      <c r="Q348">
        <f>Table1[[#This Row],[Weighted revenue]]-7</f>
        <v>18.694221583555098</v>
      </c>
    </row>
    <row r="349" spans="1:17" x14ac:dyDescent="0.35">
      <c r="A349">
        <v>159</v>
      </c>
      <c r="B349">
        <v>0</v>
      </c>
      <c r="C349">
        <v>13</v>
      </c>
      <c r="D349">
        <v>89.4</v>
      </c>
      <c r="E349">
        <v>1132.3499999999999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0.48600844003871801</v>
      </c>
      <c r="M349">
        <f>1-Table1[[#This Row],[Churn]]</f>
        <v>0.51399155996128199</v>
      </c>
      <c r="N349" t="b">
        <f>IF(Table1[[#This Row],[Not churn]]&gt;0.14,TRUE,FALSE)</f>
        <v>1</v>
      </c>
      <c r="O349">
        <f>50*(1-Table1[[#This Row],[Churn]])</f>
        <v>25.6995779980641</v>
      </c>
      <c r="P349">
        <v>2</v>
      </c>
      <c r="Q349">
        <f>Table1[[#This Row],[Weighted revenue]]-7</f>
        <v>18.6995779980641</v>
      </c>
    </row>
    <row r="350" spans="1:17" x14ac:dyDescent="0.35">
      <c r="A350">
        <v>1203</v>
      </c>
      <c r="B350">
        <v>0</v>
      </c>
      <c r="C350">
        <v>1</v>
      </c>
      <c r="D350">
        <v>70.75</v>
      </c>
      <c r="E350">
        <v>70.75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0.48499592465186198</v>
      </c>
      <c r="M350">
        <f>1-Table1[[#This Row],[Churn]]</f>
        <v>0.51500407534813797</v>
      </c>
      <c r="N350" t="b">
        <f>IF(Table1[[#This Row],[Not churn]]&gt;0.14,TRUE,FALSE)</f>
        <v>1</v>
      </c>
      <c r="O350">
        <f>50*(1-Table1[[#This Row],[Churn]])</f>
        <v>25.750203767406898</v>
      </c>
      <c r="P350">
        <v>2</v>
      </c>
      <c r="Q350">
        <f>Table1[[#This Row],[Weighted revenue]]-7</f>
        <v>18.750203767406898</v>
      </c>
    </row>
    <row r="351" spans="1:17" x14ac:dyDescent="0.35">
      <c r="A351">
        <v>1138</v>
      </c>
      <c r="B351">
        <v>1</v>
      </c>
      <c r="C351">
        <v>43</v>
      </c>
      <c r="D351">
        <v>110.75</v>
      </c>
      <c r="E351">
        <v>4687.8999999999996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0.484943896505031</v>
      </c>
      <c r="M351">
        <f>1-Table1[[#This Row],[Churn]]</f>
        <v>0.515056103494969</v>
      </c>
      <c r="N351" t="b">
        <f>IF(Table1[[#This Row],[Not churn]]&gt;0.14,TRUE,FALSE)</f>
        <v>1</v>
      </c>
      <c r="O351">
        <f>50*(1-Table1[[#This Row],[Churn]])</f>
        <v>25.752805174748449</v>
      </c>
      <c r="P351">
        <v>4</v>
      </c>
      <c r="Q351">
        <f>Table1[[#This Row],[Weighted revenue]]-7</f>
        <v>18.752805174748449</v>
      </c>
    </row>
    <row r="352" spans="1:17" x14ac:dyDescent="0.35">
      <c r="A352">
        <v>129</v>
      </c>
      <c r="B352">
        <v>0</v>
      </c>
      <c r="C352">
        <v>7</v>
      </c>
      <c r="D352">
        <v>35.5</v>
      </c>
      <c r="E352">
        <v>249.55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0.484880969280856</v>
      </c>
      <c r="M352">
        <f>1-Table1[[#This Row],[Churn]]</f>
        <v>0.515119030719144</v>
      </c>
      <c r="N352" t="b">
        <f>IF(Table1[[#This Row],[Not churn]]&gt;0.14,TRUE,FALSE)</f>
        <v>1</v>
      </c>
      <c r="O352">
        <f>50*(1-Table1[[#This Row],[Churn]])</f>
        <v>25.755951535957202</v>
      </c>
      <c r="P352">
        <v>3</v>
      </c>
      <c r="Q352">
        <f>Table1[[#This Row],[Weighted revenue]]-7</f>
        <v>18.755951535957202</v>
      </c>
    </row>
    <row r="353" spans="1:17" x14ac:dyDescent="0.35">
      <c r="A353">
        <v>1267</v>
      </c>
      <c r="B353">
        <v>0</v>
      </c>
      <c r="C353">
        <v>4</v>
      </c>
      <c r="D353">
        <v>75.349999999999994</v>
      </c>
      <c r="E353">
        <v>338.1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0.48478255359299699</v>
      </c>
      <c r="M353">
        <f>1-Table1[[#This Row],[Churn]]</f>
        <v>0.51521744640700295</v>
      </c>
      <c r="N353" t="b">
        <f>IF(Table1[[#This Row],[Not churn]]&gt;0.14,TRUE,FALSE)</f>
        <v>1</v>
      </c>
      <c r="O353">
        <f>50*(1-Table1[[#This Row],[Churn]])</f>
        <v>25.760872320350149</v>
      </c>
      <c r="P353">
        <v>2</v>
      </c>
      <c r="Q353">
        <f>Table1[[#This Row],[Weighted revenue]]-7</f>
        <v>18.760872320350149</v>
      </c>
    </row>
    <row r="354" spans="1:17" x14ac:dyDescent="0.35">
      <c r="A354">
        <v>321</v>
      </c>
      <c r="B354">
        <v>0</v>
      </c>
      <c r="C354">
        <v>11</v>
      </c>
      <c r="D354">
        <v>41.6</v>
      </c>
      <c r="E354">
        <v>470.6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0.48434770229264401</v>
      </c>
      <c r="M354">
        <f>1-Table1[[#This Row],[Churn]]</f>
        <v>0.51565229770735599</v>
      </c>
      <c r="N354" t="b">
        <f>IF(Table1[[#This Row],[Not churn]]&gt;0.14,TRUE,FALSE)</f>
        <v>1</v>
      </c>
      <c r="O354">
        <f>50*(1-Table1[[#This Row],[Churn]])</f>
        <v>25.782614885367799</v>
      </c>
      <c r="P354">
        <v>3</v>
      </c>
      <c r="Q354">
        <f>Table1[[#This Row],[Weighted revenue]]-7</f>
        <v>18.782614885367799</v>
      </c>
    </row>
    <row r="355" spans="1:17" x14ac:dyDescent="0.35">
      <c r="A355">
        <v>20</v>
      </c>
      <c r="B355">
        <v>1</v>
      </c>
      <c r="C355">
        <v>15</v>
      </c>
      <c r="D355">
        <v>75.650000000000006</v>
      </c>
      <c r="E355">
        <v>1146.6500000000001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0.48399478212848301</v>
      </c>
      <c r="M355">
        <f>1-Table1[[#This Row],[Churn]]</f>
        <v>0.51600521787151699</v>
      </c>
      <c r="N355" t="b">
        <f>IF(Table1[[#This Row],[Not churn]]&gt;0.14,TRUE,FALSE)</f>
        <v>1</v>
      </c>
      <c r="O355">
        <f>50*(1-Table1[[#This Row],[Churn]])</f>
        <v>25.80026089357585</v>
      </c>
      <c r="P355">
        <v>4</v>
      </c>
      <c r="Q355">
        <f>Table1[[#This Row],[Weighted revenue]]-7</f>
        <v>18.80026089357585</v>
      </c>
    </row>
    <row r="356" spans="1:17" x14ac:dyDescent="0.35">
      <c r="A356">
        <v>491</v>
      </c>
      <c r="B356">
        <v>0</v>
      </c>
      <c r="C356">
        <v>1</v>
      </c>
      <c r="D356">
        <v>70.599999999999994</v>
      </c>
      <c r="E356">
        <v>70.599999999999994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0.48387643156329802</v>
      </c>
      <c r="M356">
        <f>1-Table1[[#This Row],[Churn]]</f>
        <v>0.51612356843670204</v>
      </c>
      <c r="N356" t="b">
        <f>IF(Table1[[#This Row],[Not churn]]&gt;0.14,TRUE,FALSE)</f>
        <v>1</v>
      </c>
      <c r="O356">
        <f>50*(1-Table1[[#This Row],[Churn]])</f>
        <v>25.806178421835103</v>
      </c>
      <c r="P356">
        <v>2</v>
      </c>
      <c r="Q356">
        <f>Table1[[#This Row],[Weighted revenue]]-7</f>
        <v>18.806178421835103</v>
      </c>
    </row>
    <row r="357" spans="1:17" x14ac:dyDescent="0.35">
      <c r="A357">
        <v>1782</v>
      </c>
      <c r="B357">
        <v>0</v>
      </c>
      <c r="C357">
        <v>1</v>
      </c>
      <c r="D357">
        <v>70.400000000000006</v>
      </c>
      <c r="E357">
        <v>70.400000000000006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0.48238402774056299</v>
      </c>
      <c r="M357">
        <f>1-Table1[[#This Row],[Churn]]</f>
        <v>0.51761597225943701</v>
      </c>
      <c r="N357" t="b">
        <f>IF(Table1[[#This Row],[Not churn]]&gt;0.14,TRUE,FALSE)</f>
        <v>1</v>
      </c>
      <c r="O357">
        <f>50*(1-Table1[[#This Row],[Churn]])</f>
        <v>25.880798612971851</v>
      </c>
      <c r="P357">
        <v>2</v>
      </c>
      <c r="Q357">
        <f>Table1[[#This Row],[Weighted revenue]]-7</f>
        <v>18.880798612971851</v>
      </c>
    </row>
    <row r="358" spans="1:17" x14ac:dyDescent="0.35">
      <c r="A358">
        <v>523</v>
      </c>
      <c r="B358">
        <v>0</v>
      </c>
      <c r="C358">
        <v>20</v>
      </c>
      <c r="D358">
        <v>85.25</v>
      </c>
      <c r="E358">
        <v>1734.5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0.48219446019422901</v>
      </c>
      <c r="M358">
        <f>1-Table1[[#This Row],[Churn]]</f>
        <v>0.51780553980577104</v>
      </c>
      <c r="N358" t="b">
        <f>IF(Table1[[#This Row],[Not churn]]&gt;0.14,TRUE,FALSE)</f>
        <v>1</v>
      </c>
      <c r="O358">
        <f>50*(1-Table1[[#This Row],[Churn]])</f>
        <v>25.890276990288552</v>
      </c>
      <c r="P358">
        <v>2</v>
      </c>
      <c r="Q358">
        <f>Table1[[#This Row],[Weighted revenue]]-7</f>
        <v>18.890276990288552</v>
      </c>
    </row>
    <row r="359" spans="1:17" x14ac:dyDescent="0.35">
      <c r="A359">
        <v>738</v>
      </c>
      <c r="B359">
        <v>0</v>
      </c>
      <c r="C359">
        <v>6</v>
      </c>
      <c r="D359">
        <v>69.8</v>
      </c>
      <c r="E359">
        <v>377.85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0.48173500685293102</v>
      </c>
      <c r="M359">
        <f>1-Table1[[#This Row],[Churn]]</f>
        <v>0.51826499314706898</v>
      </c>
      <c r="N359" t="b">
        <f>IF(Table1[[#This Row],[Not churn]]&gt;0.14,TRUE,FALSE)</f>
        <v>1</v>
      </c>
      <c r="O359">
        <f>50*(1-Table1[[#This Row],[Churn]])</f>
        <v>25.91324965735345</v>
      </c>
      <c r="P359">
        <v>5</v>
      </c>
      <c r="Q359">
        <f>Table1[[#This Row],[Weighted revenue]]-7</f>
        <v>18.91324965735345</v>
      </c>
    </row>
    <row r="360" spans="1:17" x14ac:dyDescent="0.35">
      <c r="A360">
        <v>1333</v>
      </c>
      <c r="B360">
        <v>0</v>
      </c>
      <c r="C360">
        <v>17</v>
      </c>
      <c r="D360">
        <v>80.5</v>
      </c>
      <c r="E360">
        <v>1336.9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0.48128865672908999</v>
      </c>
      <c r="M360">
        <f>1-Table1[[#This Row],[Churn]]</f>
        <v>0.51871134327091006</v>
      </c>
      <c r="N360" t="b">
        <f>IF(Table1[[#This Row],[Not churn]]&gt;0.14,TRUE,FALSE)</f>
        <v>1</v>
      </c>
      <c r="O360">
        <f>50*(1-Table1[[#This Row],[Churn]])</f>
        <v>25.935567163545503</v>
      </c>
      <c r="P360">
        <v>2</v>
      </c>
      <c r="Q360">
        <f>Table1[[#This Row],[Weighted revenue]]-7</f>
        <v>18.935567163545503</v>
      </c>
    </row>
    <row r="361" spans="1:17" x14ac:dyDescent="0.35">
      <c r="A361">
        <v>1747</v>
      </c>
      <c r="B361">
        <v>0</v>
      </c>
      <c r="C361">
        <v>30</v>
      </c>
      <c r="D361">
        <v>100.4</v>
      </c>
      <c r="E361">
        <v>2936.25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0.48011593595221203</v>
      </c>
      <c r="M361">
        <f>1-Table1[[#This Row],[Churn]]</f>
        <v>0.51988406404778797</v>
      </c>
      <c r="N361" t="b">
        <f>IF(Table1[[#This Row],[Not churn]]&gt;0.14,TRUE,FALSE)</f>
        <v>1</v>
      </c>
      <c r="O361">
        <f>50*(1-Table1[[#This Row],[Churn]])</f>
        <v>25.9942032023894</v>
      </c>
      <c r="P361">
        <v>2</v>
      </c>
      <c r="Q361">
        <f>Table1[[#This Row],[Weighted revenue]]-7</f>
        <v>18.9942032023894</v>
      </c>
    </row>
    <row r="362" spans="1:17" x14ac:dyDescent="0.35">
      <c r="A362">
        <v>450</v>
      </c>
      <c r="B362">
        <v>0</v>
      </c>
      <c r="C362">
        <v>7</v>
      </c>
      <c r="D362">
        <v>71.05</v>
      </c>
      <c r="E362">
        <v>472.65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0.47955045098437299</v>
      </c>
      <c r="M362">
        <f>1-Table1[[#This Row],[Churn]]</f>
        <v>0.52044954901562701</v>
      </c>
      <c r="N362" t="b">
        <f>IF(Table1[[#This Row],[Not churn]]&gt;0.14,TRUE,FALSE)</f>
        <v>1</v>
      </c>
      <c r="O362">
        <f>50*(1-Table1[[#This Row],[Churn]])</f>
        <v>26.022477450781352</v>
      </c>
      <c r="P362">
        <v>5</v>
      </c>
      <c r="Q362">
        <f>Table1[[#This Row],[Weighted revenue]]-7</f>
        <v>19.022477450781352</v>
      </c>
    </row>
    <row r="363" spans="1:17" x14ac:dyDescent="0.35">
      <c r="A363">
        <v>690</v>
      </c>
      <c r="B363">
        <v>0</v>
      </c>
      <c r="C363">
        <v>1</v>
      </c>
      <c r="D363">
        <v>69.95</v>
      </c>
      <c r="E363">
        <v>69.95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0.47902730839064001</v>
      </c>
      <c r="M363">
        <f>1-Table1[[#This Row],[Churn]]</f>
        <v>0.52097269160935999</v>
      </c>
      <c r="N363" t="b">
        <f>IF(Table1[[#This Row],[Not churn]]&gt;0.14,TRUE,FALSE)</f>
        <v>1</v>
      </c>
      <c r="O363">
        <f>50*(1-Table1[[#This Row],[Churn]])</f>
        <v>26.048634580468001</v>
      </c>
      <c r="P363">
        <v>2</v>
      </c>
      <c r="Q363">
        <f>Table1[[#This Row],[Weighted revenue]]-7</f>
        <v>19.048634580468001</v>
      </c>
    </row>
    <row r="364" spans="1:17" x14ac:dyDescent="0.35">
      <c r="A364">
        <v>1824</v>
      </c>
      <c r="B364">
        <v>0</v>
      </c>
      <c r="C364">
        <v>18</v>
      </c>
      <c r="D364">
        <v>87.9</v>
      </c>
      <c r="E364">
        <v>1500.5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0.47864445279988799</v>
      </c>
      <c r="M364">
        <f>1-Table1[[#This Row],[Churn]]</f>
        <v>0.52135554720011201</v>
      </c>
      <c r="N364" t="b">
        <f>IF(Table1[[#This Row],[Not churn]]&gt;0.14,TRUE,FALSE)</f>
        <v>1</v>
      </c>
      <c r="O364">
        <f>50*(1-Table1[[#This Row],[Churn]])</f>
        <v>26.0677773600056</v>
      </c>
      <c r="P364">
        <v>5</v>
      </c>
      <c r="Q364">
        <f>Table1[[#This Row],[Weighted revenue]]-7</f>
        <v>19.0677773600056</v>
      </c>
    </row>
    <row r="365" spans="1:17" x14ac:dyDescent="0.35">
      <c r="A365">
        <v>953</v>
      </c>
      <c r="B365">
        <v>0</v>
      </c>
      <c r="C365">
        <v>30</v>
      </c>
      <c r="D365">
        <v>100.2</v>
      </c>
      <c r="E365">
        <v>2983.8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0.47862437481436698</v>
      </c>
      <c r="M365">
        <f>1-Table1[[#This Row],[Churn]]</f>
        <v>0.52137562518563296</v>
      </c>
      <c r="N365" t="b">
        <f>IF(Table1[[#This Row],[Not churn]]&gt;0.14,TRUE,FALSE)</f>
        <v>1</v>
      </c>
      <c r="O365">
        <f>50*(1-Table1[[#This Row],[Churn]])</f>
        <v>26.06878125928165</v>
      </c>
      <c r="P365">
        <v>2</v>
      </c>
      <c r="Q365">
        <f>Table1[[#This Row],[Weighted revenue]]-7</f>
        <v>19.06878125928165</v>
      </c>
    </row>
    <row r="366" spans="1:17" x14ac:dyDescent="0.35">
      <c r="A366">
        <v>356</v>
      </c>
      <c r="B366">
        <v>0</v>
      </c>
      <c r="C366">
        <v>1</v>
      </c>
      <c r="D366">
        <v>69.7</v>
      </c>
      <c r="E366">
        <v>69.7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0.47716326285071903</v>
      </c>
      <c r="M366">
        <f>1-Table1[[#This Row],[Churn]]</f>
        <v>0.52283673714928103</v>
      </c>
      <c r="N366" t="b">
        <f>IF(Table1[[#This Row],[Not churn]]&gt;0.14,TRUE,FALSE)</f>
        <v>1</v>
      </c>
      <c r="O366">
        <f>50*(1-Table1[[#This Row],[Churn]])</f>
        <v>26.14183685746405</v>
      </c>
      <c r="P366">
        <v>2</v>
      </c>
      <c r="Q366">
        <f>Table1[[#This Row],[Weighted revenue]]-7</f>
        <v>19.14183685746405</v>
      </c>
    </row>
    <row r="367" spans="1:17" x14ac:dyDescent="0.35">
      <c r="A367">
        <v>107</v>
      </c>
      <c r="B367">
        <v>0</v>
      </c>
      <c r="C367">
        <v>1</v>
      </c>
      <c r="D367">
        <v>31.35</v>
      </c>
      <c r="E367">
        <v>31.35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0.47664229966847399</v>
      </c>
      <c r="M367">
        <f>1-Table1[[#This Row],[Churn]]</f>
        <v>0.52335770033152595</v>
      </c>
      <c r="N367" t="b">
        <f>IF(Table1[[#This Row],[Not churn]]&gt;0.14,TRUE,FALSE)</f>
        <v>1</v>
      </c>
      <c r="O367">
        <f>50*(1-Table1[[#This Row],[Churn]])</f>
        <v>26.1678850165763</v>
      </c>
      <c r="P367">
        <v>3</v>
      </c>
      <c r="Q367">
        <f>Table1[[#This Row],[Weighted revenue]]-7</f>
        <v>19.1678850165763</v>
      </c>
    </row>
    <row r="368" spans="1:17" x14ac:dyDescent="0.35">
      <c r="A368">
        <v>1832</v>
      </c>
      <c r="B368">
        <v>0</v>
      </c>
      <c r="C368">
        <v>1</v>
      </c>
      <c r="D368">
        <v>25.1</v>
      </c>
      <c r="E368">
        <v>25.1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0.47635650287847098</v>
      </c>
      <c r="M368">
        <f>1-Table1[[#This Row],[Churn]]</f>
        <v>0.52364349712152902</v>
      </c>
      <c r="N368" t="b">
        <f>IF(Table1[[#This Row],[Not churn]]&gt;0.14,TRUE,FALSE)</f>
        <v>1</v>
      </c>
      <c r="O368">
        <f>50*(1-Table1[[#This Row],[Churn]])</f>
        <v>26.18217485607645</v>
      </c>
      <c r="P368">
        <v>3</v>
      </c>
      <c r="Q368">
        <f>Table1[[#This Row],[Weighted revenue]]-7</f>
        <v>19.18217485607645</v>
      </c>
    </row>
    <row r="369" spans="1:17" x14ac:dyDescent="0.35">
      <c r="A369">
        <v>1726</v>
      </c>
      <c r="B369">
        <v>0</v>
      </c>
      <c r="C369">
        <v>12</v>
      </c>
      <c r="D369">
        <v>78.3</v>
      </c>
      <c r="E369">
        <v>909.25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0.47608862703150701</v>
      </c>
      <c r="M369">
        <f>1-Table1[[#This Row],[Churn]]</f>
        <v>0.52391137296849299</v>
      </c>
      <c r="N369" t="b">
        <f>IF(Table1[[#This Row],[Not churn]]&gt;0.14,TRUE,FALSE)</f>
        <v>1</v>
      </c>
      <c r="O369">
        <f>50*(1-Table1[[#This Row],[Churn]])</f>
        <v>26.195568648424651</v>
      </c>
      <c r="P369">
        <v>5</v>
      </c>
      <c r="Q369">
        <f>Table1[[#This Row],[Weighted revenue]]-7</f>
        <v>19.195568648424651</v>
      </c>
    </row>
    <row r="370" spans="1:17" x14ac:dyDescent="0.35">
      <c r="A370">
        <v>1495</v>
      </c>
      <c r="B370">
        <v>0</v>
      </c>
      <c r="C370">
        <v>4</v>
      </c>
      <c r="D370">
        <v>29.65</v>
      </c>
      <c r="E370">
        <v>118.5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0.47577075588335099</v>
      </c>
      <c r="M370">
        <f>1-Table1[[#This Row],[Churn]]</f>
        <v>0.52422924411664895</v>
      </c>
      <c r="N370" t="b">
        <f>IF(Table1[[#This Row],[Not churn]]&gt;0.14,TRUE,FALSE)</f>
        <v>1</v>
      </c>
      <c r="O370">
        <f>50*(1-Table1[[#This Row],[Churn]])</f>
        <v>26.211462205832447</v>
      </c>
      <c r="P370">
        <v>3</v>
      </c>
      <c r="Q370">
        <f>Table1[[#This Row],[Weighted revenue]]-7</f>
        <v>19.211462205832447</v>
      </c>
    </row>
    <row r="371" spans="1:17" x14ac:dyDescent="0.35">
      <c r="A371">
        <v>1464</v>
      </c>
      <c r="B371">
        <v>0</v>
      </c>
      <c r="C371">
        <v>1</v>
      </c>
      <c r="D371">
        <v>55</v>
      </c>
      <c r="E371">
        <v>55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0.47521774635507003</v>
      </c>
      <c r="M371">
        <f>1-Table1[[#This Row],[Churn]]</f>
        <v>0.52478225364493003</v>
      </c>
      <c r="N371" t="b">
        <f>IF(Table1[[#This Row],[Not churn]]&gt;0.14,TRUE,FALSE)</f>
        <v>1</v>
      </c>
      <c r="O371">
        <f>50*(1-Table1[[#This Row],[Churn]])</f>
        <v>26.2391126822465</v>
      </c>
      <c r="P371">
        <v>2</v>
      </c>
      <c r="Q371">
        <f>Table1[[#This Row],[Weighted revenue]]-7</f>
        <v>19.2391126822465</v>
      </c>
    </row>
    <row r="372" spans="1:17" x14ac:dyDescent="0.35">
      <c r="A372">
        <v>6</v>
      </c>
      <c r="B372">
        <v>0</v>
      </c>
      <c r="C372">
        <v>1</v>
      </c>
      <c r="D372">
        <v>24.9</v>
      </c>
      <c r="E372">
        <v>24.9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0.474865953082661</v>
      </c>
      <c r="M372">
        <f>1-Table1[[#This Row],[Churn]]</f>
        <v>0.525134046917339</v>
      </c>
      <c r="N372" t="b">
        <f>IF(Table1[[#This Row],[Not churn]]&gt;0.14,TRUE,FALSE)</f>
        <v>1</v>
      </c>
      <c r="O372">
        <f>50*(1-Table1[[#This Row],[Churn]])</f>
        <v>26.256702345866952</v>
      </c>
      <c r="P372">
        <v>3</v>
      </c>
      <c r="Q372">
        <f>Table1[[#This Row],[Weighted revenue]]-7</f>
        <v>19.256702345866952</v>
      </c>
    </row>
    <row r="373" spans="1:17" x14ac:dyDescent="0.35">
      <c r="A373">
        <v>1081</v>
      </c>
      <c r="B373">
        <v>0</v>
      </c>
      <c r="C373">
        <v>5</v>
      </c>
      <c r="D373">
        <v>75.55</v>
      </c>
      <c r="E373">
        <v>413.65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0.47476741166049602</v>
      </c>
      <c r="M373">
        <f>1-Table1[[#This Row],[Churn]]</f>
        <v>0.52523258833950393</v>
      </c>
      <c r="N373" t="b">
        <f>IF(Table1[[#This Row],[Not churn]]&gt;0.14,TRUE,FALSE)</f>
        <v>1</v>
      </c>
      <c r="O373">
        <f>50*(1-Table1[[#This Row],[Churn]])</f>
        <v>26.261629416975197</v>
      </c>
      <c r="P373">
        <v>2</v>
      </c>
      <c r="Q373">
        <f>Table1[[#This Row],[Weighted revenue]]-7</f>
        <v>19.261629416975197</v>
      </c>
    </row>
    <row r="374" spans="1:17" x14ac:dyDescent="0.35">
      <c r="A374">
        <v>139</v>
      </c>
      <c r="B374">
        <v>0</v>
      </c>
      <c r="C374">
        <v>19</v>
      </c>
      <c r="D374">
        <v>103.3</v>
      </c>
      <c r="E374">
        <v>2012.7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0.47430741302703799</v>
      </c>
      <c r="M374">
        <f>1-Table1[[#This Row],[Churn]]</f>
        <v>0.52569258697296206</v>
      </c>
      <c r="N374" t="b">
        <f>IF(Table1[[#This Row],[Not churn]]&gt;0.14,TRUE,FALSE)</f>
        <v>1</v>
      </c>
      <c r="O374">
        <f>50*(1-Table1[[#This Row],[Churn]])</f>
        <v>26.284629348648103</v>
      </c>
      <c r="P374">
        <v>5</v>
      </c>
      <c r="Q374">
        <f>Table1[[#This Row],[Weighted revenue]]-7</f>
        <v>19.284629348648103</v>
      </c>
    </row>
    <row r="375" spans="1:17" x14ac:dyDescent="0.35">
      <c r="A375">
        <v>113</v>
      </c>
      <c r="B375">
        <v>1</v>
      </c>
      <c r="C375">
        <v>21</v>
      </c>
      <c r="D375">
        <v>69.099999999999994</v>
      </c>
      <c r="E375">
        <v>1474.75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0.47379222462708898</v>
      </c>
      <c r="M375">
        <f>1-Table1[[#This Row],[Churn]]</f>
        <v>0.52620777537291108</v>
      </c>
      <c r="N375" t="b">
        <f>IF(Table1[[#This Row],[Not churn]]&gt;0.14,TRUE,FALSE)</f>
        <v>1</v>
      </c>
      <c r="O375">
        <f>50*(1-Table1[[#This Row],[Churn]])</f>
        <v>26.310388768645552</v>
      </c>
      <c r="P375">
        <v>4</v>
      </c>
      <c r="Q375">
        <f>Table1[[#This Row],[Weighted revenue]]-7</f>
        <v>19.310388768645552</v>
      </c>
    </row>
    <row r="376" spans="1:17" x14ac:dyDescent="0.35">
      <c r="A376">
        <v>1387</v>
      </c>
      <c r="B376">
        <v>0</v>
      </c>
      <c r="C376">
        <v>1</v>
      </c>
      <c r="D376">
        <v>54.75</v>
      </c>
      <c r="E376">
        <v>54.75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0.47335505576794901</v>
      </c>
      <c r="M376">
        <f>1-Table1[[#This Row],[Churn]]</f>
        <v>0.52664494423205099</v>
      </c>
      <c r="N376" t="b">
        <f>IF(Table1[[#This Row],[Not churn]]&gt;0.14,TRUE,FALSE)</f>
        <v>1</v>
      </c>
      <c r="O376">
        <f>50*(1-Table1[[#This Row],[Churn]])</f>
        <v>26.332247211602549</v>
      </c>
      <c r="P376">
        <v>2</v>
      </c>
      <c r="Q376">
        <f>Table1[[#This Row],[Weighted revenue]]-7</f>
        <v>19.332247211602549</v>
      </c>
    </row>
    <row r="377" spans="1:17" x14ac:dyDescent="0.35">
      <c r="A377">
        <v>1217</v>
      </c>
      <c r="B377">
        <v>0</v>
      </c>
      <c r="C377">
        <v>17</v>
      </c>
      <c r="D377">
        <v>93.85</v>
      </c>
      <c r="E377">
        <v>1625.65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0.473170435991771</v>
      </c>
      <c r="M377">
        <f>1-Table1[[#This Row],[Churn]]</f>
        <v>0.526829564008229</v>
      </c>
      <c r="N377" t="b">
        <f>IF(Table1[[#This Row],[Not churn]]&gt;0.14,TRUE,FALSE)</f>
        <v>1</v>
      </c>
      <c r="O377">
        <f>50*(1-Table1[[#This Row],[Churn]])</f>
        <v>26.341478200411451</v>
      </c>
      <c r="P377">
        <v>2</v>
      </c>
      <c r="Q377">
        <f>Table1[[#This Row],[Weighted revenue]]-7</f>
        <v>19.341478200411451</v>
      </c>
    </row>
    <row r="378" spans="1:17" x14ac:dyDescent="0.35">
      <c r="A378">
        <v>151</v>
      </c>
      <c r="B378">
        <v>1</v>
      </c>
      <c r="C378">
        <v>24</v>
      </c>
      <c r="D378">
        <v>79.849999999999994</v>
      </c>
      <c r="E378">
        <v>1857.75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0.47311993536178498</v>
      </c>
      <c r="M378">
        <f>1-Table1[[#This Row],[Churn]]</f>
        <v>0.52688006463821502</v>
      </c>
      <c r="N378" t="b">
        <f>IF(Table1[[#This Row],[Not churn]]&gt;0.14,TRUE,FALSE)</f>
        <v>1</v>
      </c>
      <c r="O378">
        <f>50*(1-Table1[[#This Row],[Churn]])</f>
        <v>26.344003231910751</v>
      </c>
      <c r="P378">
        <v>4</v>
      </c>
      <c r="Q378">
        <f>Table1[[#This Row],[Weighted revenue]]-7</f>
        <v>19.344003231910751</v>
      </c>
    </row>
    <row r="379" spans="1:17" x14ac:dyDescent="0.35">
      <c r="A379">
        <v>734</v>
      </c>
      <c r="B379">
        <v>0</v>
      </c>
      <c r="C379">
        <v>2</v>
      </c>
      <c r="D379">
        <v>70.7</v>
      </c>
      <c r="E379">
        <v>129.19999999999999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0.473117839450934</v>
      </c>
      <c r="M379">
        <f>1-Table1[[#This Row],[Churn]]</f>
        <v>0.526882160549066</v>
      </c>
      <c r="N379" t="b">
        <f>IF(Table1[[#This Row],[Not churn]]&gt;0.14,TRUE,FALSE)</f>
        <v>1</v>
      </c>
      <c r="O379">
        <f>50*(1-Table1[[#This Row],[Churn]])</f>
        <v>26.344108027453299</v>
      </c>
      <c r="P379">
        <v>2</v>
      </c>
      <c r="Q379">
        <f>Table1[[#This Row],[Weighted revenue]]-7</f>
        <v>19.344108027453299</v>
      </c>
    </row>
    <row r="380" spans="1:17" x14ac:dyDescent="0.35">
      <c r="A380">
        <v>1515</v>
      </c>
      <c r="B380">
        <v>0</v>
      </c>
      <c r="C380">
        <v>1</v>
      </c>
      <c r="D380">
        <v>54.65</v>
      </c>
      <c r="E380">
        <v>54.65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0.47261018423822199</v>
      </c>
      <c r="M380">
        <f>1-Table1[[#This Row],[Churn]]</f>
        <v>0.52738981576177801</v>
      </c>
      <c r="N380" t="b">
        <f>IF(Table1[[#This Row],[Not churn]]&gt;0.14,TRUE,FALSE)</f>
        <v>1</v>
      </c>
      <c r="O380">
        <f>50*(1-Table1[[#This Row],[Churn]])</f>
        <v>26.3694907880889</v>
      </c>
      <c r="P380">
        <v>2</v>
      </c>
      <c r="Q380">
        <f>Table1[[#This Row],[Weighted revenue]]-7</f>
        <v>19.3694907880889</v>
      </c>
    </row>
    <row r="381" spans="1:17" x14ac:dyDescent="0.35">
      <c r="A381">
        <v>664</v>
      </c>
      <c r="B381">
        <v>1</v>
      </c>
      <c r="C381">
        <v>40</v>
      </c>
      <c r="D381">
        <v>98.15</v>
      </c>
      <c r="E381">
        <v>4116.8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0.47182293957305999</v>
      </c>
      <c r="M381">
        <f>1-Table1[[#This Row],[Churn]]</f>
        <v>0.52817706042694001</v>
      </c>
      <c r="N381" t="b">
        <f>IF(Table1[[#This Row],[Not churn]]&gt;0.14,TRUE,FALSE)</f>
        <v>1</v>
      </c>
      <c r="O381">
        <f>50*(1-Table1[[#This Row],[Churn]])</f>
        <v>26.408853021346999</v>
      </c>
      <c r="P381">
        <v>4</v>
      </c>
      <c r="Q381">
        <f>Table1[[#This Row],[Weighted revenue]]-7</f>
        <v>19.408853021346999</v>
      </c>
    </row>
    <row r="382" spans="1:17" x14ac:dyDescent="0.35">
      <c r="A382">
        <v>626</v>
      </c>
      <c r="B382">
        <v>0</v>
      </c>
      <c r="C382">
        <v>11</v>
      </c>
      <c r="D382">
        <v>90.6</v>
      </c>
      <c r="E382">
        <v>1020.2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0.47164749196394601</v>
      </c>
      <c r="M382">
        <f>1-Table1[[#This Row],[Churn]]</f>
        <v>0.52835250803605405</v>
      </c>
      <c r="N382" t="b">
        <f>IF(Table1[[#This Row],[Not churn]]&gt;0.14,TRUE,FALSE)</f>
        <v>1</v>
      </c>
      <c r="O382">
        <f>50*(1-Table1[[#This Row],[Churn]])</f>
        <v>26.417625401802702</v>
      </c>
      <c r="P382">
        <v>5</v>
      </c>
      <c r="Q382">
        <f>Table1[[#This Row],[Weighted revenue]]-7</f>
        <v>19.417625401802702</v>
      </c>
    </row>
    <row r="383" spans="1:17" x14ac:dyDescent="0.35">
      <c r="A383">
        <v>1447</v>
      </c>
      <c r="B383">
        <v>1</v>
      </c>
      <c r="C383">
        <v>27</v>
      </c>
      <c r="D383">
        <v>78.05</v>
      </c>
      <c r="E383">
        <v>2135.5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0.47150433124139701</v>
      </c>
      <c r="M383">
        <f>1-Table1[[#This Row],[Churn]]</f>
        <v>0.52849566875860299</v>
      </c>
      <c r="N383" t="b">
        <f>IF(Table1[[#This Row],[Not churn]]&gt;0.14,TRUE,FALSE)</f>
        <v>1</v>
      </c>
      <c r="O383">
        <f>50*(1-Table1[[#This Row],[Churn]])</f>
        <v>26.424783437930149</v>
      </c>
      <c r="P383">
        <v>4</v>
      </c>
      <c r="Q383">
        <f>Table1[[#This Row],[Weighted revenue]]-7</f>
        <v>19.424783437930149</v>
      </c>
    </row>
    <row r="384" spans="1:17" x14ac:dyDescent="0.35">
      <c r="A384">
        <v>1711</v>
      </c>
      <c r="B384">
        <v>0</v>
      </c>
      <c r="C384">
        <v>7</v>
      </c>
      <c r="D384">
        <v>69.95</v>
      </c>
      <c r="E384">
        <v>529.5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0.47135286350331801</v>
      </c>
      <c r="M384">
        <f>1-Table1[[#This Row],[Churn]]</f>
        <v>0.52864713649668205</v>
      </c>
      <c r="N384" t="b">
        <f>IF(Table1[[#This Row],[Not churn]]&gt;0.14,TRUE,FALSE)</f>
        <v>1</v>
      </c>
      <c r="O384">
        <f>50*(1-Table1[[#This Row],[Churn]])</f>
        <v>26.432356824834102</v>
      </c>
      <c r="P384">
        <v>5</v>
      </c>
      <c r="Q384">
        <f>Table1[[#This Row],[Weighted revenue]]-7</f>
        <v>19.432356824834102</v>
      </c>
    </row>
    <row r="385" spans="1:17" x14ac:dyDescent="0.35">
      <c r="A385">
        <v>505</v>
      </c>
      <c r="B385">
        <v>0</v>
      </c>
      <c r="C385">
        <v>1</v>
      </c>
      <c r="D385">
        <v>24.4</v>
      </c>
      <c r="E385">
        <v>24.4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0.47114159513578502</v>
      </c>
      <c r="M385">
        <f>1-Table1[[#This Row],[Churn]]</f>
        <v>0.52885840486421498</v>
      </c>
      <c r="N385" t="b">
        <f>IF(Table1[[#This Row],[Not churn]]&gt;0.14,TRUE,FALSE)</f>
        <v>1</v>
      </c>
      <c r="O385">
        <f>50*(1-Table1[[#This Row],[Churn]])</f>
        <v>26.44292024321075</v>
      </c>
      <c r="P385">
        <v>3</v>
      </c>
      <c r="Q385">
        <f>Table1[[#This Row],[Weighted revenue]]-7</f>
        <v>19.44292024321075</v>
      </c>
    </row>
    <row r="386" spans="1:17" x14ac:dyDescent="0.35">
      <c r="A386">
        <v>126</v>
      </c>
      <c r="B386">
        <v>0</v>
      </c>
      <c r="C386">
        <v>27</v>
      </c>
      <c r="D386">
        <v>94.55</v>
      </c>
      <c r="E386">
        <v>2724.6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0.47101338815044802</v>
      </c>
      <c r="M386">
        <f>1-Table1[[#This Row],[Churn]]</f>
        <v>0.52898661184955198</v>
      </c>
      <c r="N386" t="b">
        <f>IF(Table1[[#This Row],[Not churn]]&gt;0.14,TRUE,FALSE)</f>
        <v>1</v>
      </c>
      <c r="O386">
        <f>50*(1-Table1[[#This Row],[Churn]])</f>
        <v>26.449330592477597</v>
      </c>
      <c r="P386">
        <v>2</v>
      </c>
      <c r="Q386">
        <f>Table1[[#This Row],[Weighted revenue]]-7</f>
        <v>19.449330592477597</v>
      </c>
    </row>
    <row r="387" spans="1:17" x14ac:dyDescent="0.35">
      <c r="A387">
        <v>1490</v>
      </c>
      <c r="B387">
        <v>0</v>
      </c>
      <c r="C387">
        <v>18</v>
      </c>
      <c r="D387">
        <v>80.650000000000006</v>
      </c>
      <c r="E387">
        <v>1451.9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0.47090739238639101</v>
      </c>
      <c r="M387">
        <f>1-Table1[[#This Row],[Churn]]</f>
        <v>0.52909260761360899</v>
      </c>
      <c r="N387" t="b">
        <f>IF(Table1[[#This Row],[Not churn]]&gt;0.14,TRUE,FALSE)</f>
        <v>1</v>
      </c>
      <c r="O387">
        <f>50*(1-Table1[[#This Row],[Churn]])</f>
        <v>26.454630380680449</v>
      </c>
      <c r="P387">
        <v>2</v>
      </c>
      <c r="Q387">
        <f>Table1[[#This Row],[Weighted revenue]]-7</f>
        <v>19.454630380680449</v>
      </c>
    </row>
    <row r="388" spans="1:17" x14ac:dyDescent="0.35">
      <c r="A388">
        <v>403</v>
      </c>
      <c r="B388">
        <v>0</v>
      </c>
      <c r="C388">
        <v>33</v>
      </c>
      <c r="D388">
        <v>103.75</v>
      </c>
      <c r="E388">
        <v>3361.05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0.47058771264046201</v>
      </c>
      <c r="M388">
        <f>1-Table1[[#This Row],[Churn]]</f>
        <v>0.52941228735953794</v>
      </c>
      <c r="N388" t="b">
        <f>IF(Table1[[#This Row],[Not churn]]&gt;0.14,TRUE,FALSE)</f>
        <v>1</v>
      </c>
      <c r="O388">
        <f>50*(1-Table1[[#This Row],[Churn]])</f>
        <v>26.470614367976896</v>
      </c>
      <c r="P388">
        <v>2</v>
      </c>
      <c r="Q388">
        <f>Table1[[#This Row],[Weighted revenue]]-7</f>
        <v>19.470614367976896</v>
      </c>
    </row>
    <row r="389" spans="1:17" x14ac:dyDescent="0.35">
      <c r="A389">
        <v>314</v>
      </c>
      <c r="B389">
        <v>0</v>
      </c>
      <c r="C389">
        <v>24</v>
      </c>
      <c r="D389">
        <v>89.85</v>
      </c>
      <c r="E389">
        <v>2165.0500000000002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0.47048172747092698</v>
      </c>
      <c r="M389">
        <f>1-Table1[[#This Row],[Churn]]</f>
        <v>0.52951827252907302</v>
      </c>
      <c r="N389" t="b">
        <f>IF(Table1[[#This Row],[Not churn]]&gt;0.14,TRUE,FALSE)</f>
        <v>1</v>
      </c>
      <c r="O389">
        <f>50*(1-Table1[[#This Row],[Churn]])</f>
        <v>26.47591362645365</v>
      </c>
      <c r="P389">
        <v>2</v>
      </c>
      <c r="Q389">
        <f>Table1[[#This Row],[Weighted revenue]]-7</f>
        <v>19.47591362645365</v>
      </c>
    </row>
    <row r="390" spans="1:17" x14ac:dyDescent="0.35">
      <c r="A390">
        <v>851</v>
      </c>
      <c r="B390">
        <v>0</v>
      </c>
      <c r="C390">
        <v>24</v>
      </c>
      <c r="D390">
        <v>89.55</v>
      </c>
      <c r="E390">
        <v>2187.15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0.46824898575048401</v>
      </c>
      <c r="M390">
        <f>1-Table1[[#This Row],[Churn]]</f>
        <v>0.53175101424951599</v>
      </c>
      <c r="N390" t="b">
        <f>IF(Table1[[#This Row],[Not churn]]&gt;0.14,TRUE,FALSE)</f>
        <v>1</v>
      </c>
      <c r="O390">
        <f>50*(1-Table1[[#This Row],[Churn]])</f>
        <v>26.587550712475799</v>
      </c>
      <c r="P390">
        <v>2</v>
      </c>
      <c r="Q390">
        <f>Table1[[#This Row],[Weighted revenue]]-7</f>
        <v>19.587550712475799</v>
      </c>
    </row>
    <row r="391" spans="1:17" x14ac:dyDescent="0.35">
      <c r="A391">
        <v>360</v>
      </c>
      <c r="B391">
        <v>0</v>
      </c>
      <c r="C391">
        <v>2</v>
      </c>
      <c r="D391">
        <v>70</v>
      </c>
      <c r="E391">
        <v>153.05000000000001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0.46790670557532199</v>
      </c>
      <c r="M391">
        <f>1-Table1[[#This Row],[Churn]]</f>
        <v>0.53209329442467801</v>
      </c>
      <c r="N391" t="b">
        <f>IF(Table1[[#This Row],[Not churn]]&gt;0.14,TRUE,FALSE)</f>
        <v>1</v>
      </c>
      <c r="O391">
        <f>50*(1-Table1[[#This Row],[Churn]])</f>
        <v>26.604664721233899</v>
      </c>
      <c r="P391">
        <v>2</v>
      </c>
      <c r="Q391">
        <f>Table1[[#This Row],[Weighted revenue]]-7</f>
        <v>19.604664721233899</v>
      </c>
    </row>
    <row r="392" spans="1:17" x14ac:dyDescent="0.35">
      <c r="A392">
        <v>154</v>
      </c>
      <c r="B392">
        <v>0</v>
      </c>
      <c r="C392">
        <v>11</v>
      </c>
      <c r="D392">
        <v>69.349999999999994</v>
      </c>
      <c r="E392">
        <v>712.25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0.46718674486780298</v>
      </c>
      <c r="M392">
        <f>1-Table1[[#This Row],[Churn]]</f>
        <v>0.53281325513219702</v>
      </c>
      <c r="N392" t="b">
        <f>IF(Table1[[#This Row],[Not churn]]&gt;0.14,TRUE,FALSE)</f>
        <v>1</v>
      </c>
      <c r="O392">
        <f>50*(1-Table1[[#This Row],[Churn]])</f>
        <v>26.640662756609849</v>
      </c>
      <c r="P392">
        <v>2</v>
      </c>
      <c r="Q392">
        <f>Table1[[#This Row],[Weighted revenue]]-7</f>
        <v>19.640662756609849</v>
      </c>
    </row>
    <row r="393" spans="1:17" x14ac:dyDescent="0.35">
      <c r="A393">
        <v>1250</v>
      </c>
      <c r="B393">
        <v>0</v>
      </c>
      <c r="C393">
        <v>10</v>
      </c>
      <c r="D393">
        <v>67.8</v>
      </c>
      <c r="E393">
        <v>653.15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0.46713365477403301</v>
      </c>
      <c r="M393">
        <f>1-Table1[[#This Row],[Churn]]</f>
        <v>0.53286634522596699</v>
      </c>
      <c r="N393" t="b">
        <f>IF(Table1[[#This Row],[Not churn]]&gt;0.14,TRUE,FALSE)</f>
        <v>1</v>
      </c>
      <c r="O393">
        <f>50*(1-Table1[[#This Row],[Churn]])</f>
        <v>26.64331726129835</v>
      </c>
      <c r="P393">
        <v>2</v>
      </c>
      <c r="Q393">
        <f>Table1[[#This Row],[Weighted revenue]]-7</f>
        <v>19.64331726129835</v>
      </c>
    </row>
    <row r="394" spans="1:17" x14ac:dyDescent="0.35">
      <c r="A394">
        <v>249</v>
      </c>
      <c r="B394">
        <v>1</v>
      </c>
      <c r="C394">
        <v>32</v>
      </c>
      <c r="D394">
        <v>91.35</v>
      </c>
      <c r="E394">
        <v>2896.55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0.46684579890067002</v>
      </c>
      <c r="M394">
        <f>1-Table1[[#This Row],[Churn]]</f>
        <v>0.53315420109932998</v>
      </c>
      <c r="N394" t="b">
        <f>IF(Table1[[#This Row],[Not churn]]&gt;0.14,TRUE,FALSE)</f>
        <v>1</v>
      </c>
      <c r="O394">
        <f>50*(1-Table1[[#This Row],[Churn]])</f>
        <v>26.6577100549665</v>
      </c>
      <c r="P394">
        <v>4</v>
      </c>
      <c r="Q394">
        <f>Table1[[#This Row],[Weighted revenue]]-7</f>
        <v>19.6577100549665</v>
      </c>
    </row>
    <row r="395" spans="1:17" x14ac:dyDescent="0.35">
      <c r="A395">
        <v>355</v>
      </c>
      <c r="B395">
        <v>0</v>
      </c>
      <c r="C395">
        <v>1</v>
      </c>
      <c r="D395">
        <v>53.55</v>
      </c>
      <c r="E395">
        <v>53.55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0.46442536775410698</v>
      </c>
      <c r="M395">
        <f>1-Table1[[#This Row],[Churn]]</f>
        <v>0.53557463224589297</v>
      </c>
      <c r="N395" t="b">
        <f>IF(Table1[[#This Row],[Not churn]]&gt;0.14,TRUE,FALSE)</f>
        <v>1</v>
      </c>
      <c r="O395">
        <f>50*(1-Table1[[#This Row],[Churn]])</f>
        <v>26.778731612294649</v>
      </c>
      <c r="P395">
        <v>2</v>
      </c>
      <c r="Q395">
        <f>Table1[[#This Row],[Weighted revenue]]-7</f>
        <v>19.778731612294649</v>
      </c>
    </row>
    <row r="396" spans="1:17" x14ac:dyDescent="0.35">
      <c r="A396">
        <v>109</v>
      </c>
      <c r="B396">
        <v>0</v>
      </c>
      <c r="C396">
        <v>1</v>
      </c>
      <c r="D396">
        <v>23.45</v>
      </c>
      <c r="E396">
        <v>23.45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0.46407449870535999</v>
      </c>
      <c r="M396">
        <f>1-Table1[[#This Row],[Churn]]</f>
        <v>0.53592550129464001</v>
      </c>
      <c r="N396" t="b">
        <f>IF(Table1[[#This Row],[Not churn]]&gt;0.14,TRUE,FALSE)</f>
        <v>1</v>
      </c>
      <c r="O396">
        <f>50*(1-Table1[[#This Row],[Churn]])</f>
        <v>26.796275064732001</v>
      </c>
      <c r="P396">
        <v>3</v>
      </c>
      <c r="Q396">
        <f>Table1[[#This Row],[Weighted revenue]]-7</f>
        <v>19.796275064732001</v>
      </c>
    </row>
    <row r="397" spans="1:17" x14ac:dyDescent="0.35">
      <c r="A397">
        <v>198</v>
      </c>
      <c r="B397">
        <v>0</v>
      </c>
      <c r="C397">
        <v>4</v>
      </c>
      <c r="D397">
        <v>42.4</v>
      </c>
      <c r="E397">
        <v>146.4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0.46320083360770298</v>
      </c>
      <c r="M397">
        <f>1-Table1[[#This Row],[Churn]]</f>
        <v>0.53679916639229708</v>
      </c>
      <c r="N397" t="b">
        <f>IF(Table1[[#This Row],[Not churn]]&gt;0.14,TRUE,FALSE)</f>
        <v>1</v>
      </c>
      <c r="O397">
        <f>50*(1-Table1[[#This Row],[Churn]])</f>
        <v>26.839958319614855</v>
      </c>
      <c r="P397">
        <v>3</v>
      </c>
      <c r="Q397">
        <f>Table1[[#This Row],[Weighted revenue]]-7</f>
        <v>19.839958319614855</v>
      </c>
    </row>
    <row r="398" spans="1:17" x14ac:dyDescent="0.35">
      <c r="A398">
        <v>575</v>
      </c>
      <c r="B398">
        <v>0</v>
      </c>
      <c r="C398">
        <v>18</v>
      </c>
      <c r="D398">
        <v>85.6</v>
      </c>
      <c r="E398">
        <v>1601.5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0.46152544543676899</v>
      </c>
      <c r="M398">
        <f>1-Table1[[#This Row],[Churn]]</f>
        <v>0.53847455456323101</v>
      </c>
      <c r="N398" t="b">
        <f>IF(Table1[[#This Row],[Not churn]]&gt;0.14,TRUE,FALSE)</f>
        <v>1</v>
      </c>
      <c r="O398">
        <f>50*(1-Table1[[#This Row],[Churn]])</f>
        <v>26.923727728161552</v>
      </c>
      <c r="P398">
        <v>5</v>
      </c>
      <c r="Q398">
        <f>Table1[[#This Row],[Weighted revenue]]-7</f>
        <v>19.923727728161552</v>
      </c>
    </row>
    <row r="399" spans="1:17" x14ac:dyDescent="0.35">
      <c r="A399">
        <v>100</v>
      </c>
      <c r="B399">
        <v>0</v>
      </c>
      <c r="C399">
        <v>2</v>
      </c>
      <c r="D399">
        <v>69</v>
      </c>
      <c r="E399">
        <v>147.80000000000001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0.46047463522760401</v>
      </c>
      <c r="M399">
        <f>1-Table1[[#This Row],[Churn]]</f>
        <v>0.53952536477239599</v>
      </c>
      <c r="N399" t="b">
        <f>IF(Table1[[#This Row],[Not churn]]&gt;0.14,TRUE,FALSE)</f>
        <v>1</v>
      </c>
      <c r="O399">
        <f>50*(1-Table1[[#This Row],[Churn]])</f>
        <v>26.976268238619799</v>
      </c>
      <c r="P399">
        <v>2</v>
      </c>
      <c r="Q399">
        <f>Table1[[#This Row],[Weighted revenue]]-7</f>
        <v>19.976268238619799</v>
      </c>
    </row>
    <row r="400" spans="1:17" x14ac:dyDescent="0.35">
      <c r="A400">
        <v>1212</v>
      </c>
      <c r="B400">
        <v>0</v>
      </c>
      <c r="C400">
        <v>2</v>
      </c>
      <c r="D400">
        <v>54.45</v>
      </c>
      <c r="E400">
        <v>87.3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0.45965056545148503</v>
      </c>
      <c r="M400">
        <f>1-Table1[[#This Row],[Churn]]</f>
        <v>0.54034943454851492</v>
      </c>
      <c r="N400" t="b">
        <f>IF(Table1[[#This Row],[Not churn]]&gt;0.14,TRUE,FALSE)</f>
        <v>1</v>
      </c>
      <c r="O400">
        <f>50*(1-Table1[[#This Row],[Churn]])</f>
        <v>27.017471727425747</v>
      </c>
      <c r="P400">
        <v>2</v>
      </c>
      <c r="Q400">
        <f>Table1[[#This Row],[Weighted revenue]]-7</f>
        <v>20.017471727425747</v>
      </c>
    </row>
    <row r="401" spans="1:17" x14ac:dyDescent="0.35">
      <c r="A401">
        <v>1555</v>
      </c>
      <c r="B401">
        <v>0</v>
      </c>
      <c r="C401">
        <v>2</v>
      </c>
      <c r="D401">
        <v>54.4</v>
      </c>
      <c r="E401">
        <v>114.1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0.459279493969526</v>
      </c>
      <c r="M401">
        <f>1-Table1[[#This Row],[Churn]]</f>
        <v>0.54072050603047406</v>
      </c>
      <c r="N401" t="b">
        <f>IF(Table1[[#This Row],[Not churn]]&gt;0.14,TRUE,FALSE)</f>
        <v>1</v>
      </c>
      <c r="O401">
        <f>50*(1-Table1[[#This Row],[Churn]])</f>
        <v>27.036025301523704</v>
      </c>
      <c r="P401">
        <v>2</v>
      </c>
      <c r="Q401">
        <f>Table1[[#This Row],[Weighted revenue]]-7</f>
        <v>20.036025301523704</v>
      </c>
    </row>
    <row r="402" spans="1:17" x14ac:dyDescent="0.35">
      <c r="A402">
        <v>1014</v>
      </c>
      <c r="B402">
        <v>0</v>
      </c>
      <c r="C402">
        <v>28</v>
      </c>
      <c r="D402">
        <v>94.5</v>
      </c>
      <c r="E402">
        <v>2659.4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0.45917242774646599</v>
      </c>
      <c r="M402">
        <f>1-Table1[[#This Row],[Churn]]</f>
        <v>0.54082757225353406</v>
      </c>
      <c r="N402" t="b">
        <f>IF(Table1[[#This Row],[Not churn]]&gt;0.14,TRUE,FALSE)</f>
        <v>1</v>
      </c>
      <c r="O402">
        <f>50*(1-Table1[[#This Row],[Churn]])</f>
        <v>27.041378612676702</v>
      </c>
      <c r="P402">
        <v>2</v>
      </c>
      <c r="Q402">
        <f>Table1[[#This Row],[Weighted revenue]]-7</f>
        <v>20.041378612676702</v>
      </c>
    </row>
    <row r="403" spans="1:17" x14ac:dyDescent="0.35">
      <c r="A403">
        <v>973</v>
      </c>
      <c r="B403">
        <v>0</v>
      </c>
      <c r="C403">
        <v>6</v>
      </c>
      <c r="D403">
        <v>30.5</v>
      </c>
      <c r="E403">
        <v>208.7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0.45914103005960399</v>
      </c>
      <c r="M403">
        <f>1-Table1[[#This Row],[Churn]]</f>
        <v>0.54085896994039606</v>
      </c>
      <c r="N403" t="b">
        <f>IF(Table1[[#This Row],[Not churn]]&gt;0.14,TRUE,FALSE)</f>
        <v>1</v>
      </c>
      <c r="O403">
        <f>50*(1-Table1[[#This Row],[Churn]])</f>
        <v>27.042948497019804</v>
      </c>
      <c r="P403">
        <v>3</v>
      </c>
      <c r="Q403">
        <f>Table1[[#This Row],[Weighted revenue]]-7</f>
        <v>20.042948497019804</v>
      </c>
    </row>
    <row r="404" spans="1:17" x14ac:dyDescent="0.35">
      <c r="A404">
        <v>1541</v>
      </c>
      <c r="B404">
        <v>1</v>
      </c>
      <c r="C404">
        <v>12</v>
      </c>
      <c r="D404">
        <v>29.3</v>
      </c>
      <c r="E404">
        <v>355.9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0.45837754857757601</v>
      </c>
      <c r="M404">
        <f>1-Table1[[#This Row],[Churn]]</f>
        <v>0.54162245142242393</v>
      </c>
      <c r="N404" t="b">
        <f>IF(Table1[[#This Row],[Not churn]]&gt;0.14,TRUE,FALSE)</f>
        <v>1</v>
      </c>
      <c r="O404">
        <f>50*(1-Table1[[#This Row],[Churn]])</f>
        <v>27.081122571121195</v>
      </c>
      <c r="P404">
        <v>3</v>
      </c>
      <c r="Q404">
        <f>Table1[[#This Row],[Weighted revenue]]-7</f>
        <v>20.081122571121195</v>
      </c>
    </row>
    <row r="405" spans="1:17" x14ac:dyDescent="0.35">
      <c r="A405">
        <v>837</v>
      </c>
      <c r="B405">
        <v>0</v>
      </c>
      <c r="C405">
        <v>11</v>
      </c>
      <c r="D405">
        <v>74.349999999999994</v>
      </c>
      <c r="E405">
        <v>834.2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0.45818567493217599</v>
      </c>
      <c r="M405">
        <f>1-Table1[[#This Row],[Churn]]</f>
        <v>0.54181432506782401</v>
      </c>
      <c r="N405" t="b">
        <f>IF(Table1[[#This Row],[Not churn]]&gt;0.14,TRUE,FALSE)</f>
        <v>1</v>
      </c>
      <c r="O405">
        <f>50*(1-Table1[[#This Row],[Churn]])</f>
        <v>27.0907162533912</v>
      </c>
      <c r="P405">
        <v>5</v>
      </c>
      <c r="Q405">
        <f>Table1[[#This Row],[Weighted revenue]]-7</f>
        <v>20.0907162533912</v>
      </c>
    </row>
    <row r="406" spans="1:17" x14ac:dyDescent="0.35">
      <c r="A406">
        <v>21</v>
      </c>
      <c r="B406">
        <v>0</v>
      </c>
      <c r="C406">
        <v>3</v>
      </c>
      <c r="D406">
        <v>55.3</v>
      </c>
      <c r="E406">
        <v>196.15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0.45451269914111803</v>
      </c>
      <c r="M406">
        <f>1-Table1[[#This Row],[Churn]]</f>
        <v>0.54548730085888197</v>
      </c>
      <c r="N406" t="b">
        <f>IF(Table1[[#This Row],[Not churn]]&gt;0.14,TRUE,FALSE)</f>
        <v>1</v>
      </c>
      <c r="O406">
        <f>50*(1-Table1[[#This Row],[Churn]])</f>
        <v>27.274365042944098</v>
      </c>
      <c r="P406">
        <v>2</v>
      </c>
      <c r="Q406">
        <f>Table1[[#This Row],[Weighted revenue]]-7</f>
        <v>20.274365042944098</v>
      </c>
    </row>
    <row r="407" spans="1:17" x14ac:dyDescent="0.35">
      <c r="A407">
        <v>1488</v>
      </c>
      <c r="B407">
        <v>0</v>
      </c>
      <c r="C407">
        <v>41</v>
      </c>
      <c r="D407">
        <v>113.6</v>
      </c>
      <c r="E407">
        <v>4594.95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0.45207798160642598</v>
      </c>
      <c r="M407">
        <f>1-Table1[[#This Row],[Churn]]</f>
        <v>0.54792201839357402</v>
      </c>
      <c r="N407" t="b">
        <f>IF(Table1[[#This Row],[Not churn]]&gt;0.14,TRUE,FALSE)</f>
        <v>1</v>
      </c>
      <c r="O407">
        <f>50*(1-Table1[[#This Row],[Churn]])</f>
        <v>27.396100919678702</v>
      </c>
      <c r="P407">
        <v>2</v>
      </c>
      <c r="Q407">
        <f>Table1[[#This Row],[Weighted revenue]]-7</f>
        <v>20.396100919678702</v>
      </c>
    </row>
    <row r="408" spans="1:17" x14ac:dyDescent="0.35">
      <c r="A408">
        <v>1004</v>
      </c>
      <c r="B408">
        <v>1</v>
      </c>
      <c r="C408">
        <v>33</v>
      </c>
      <c r="D408">
        <v>54.6</v>
      </c>
      <c r="E408">
        <v>1803.7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0.45179396836409302</v>
      </c>
      <c r="M408">
        <f>1-Table1[[#This Row],[Churn]]</f>
        <v>0.54820603163590698</v>
      </c>
      <c r="N408" t="b">
        <f>IF(Table1[[#This Row],[Not churn]]&gt;0.14,TRUE,FALSE)</f>
        <v>1</v>
      </c>
      <c r="O408">
        <f>50*(1-Table1[[#This Row],[Churn]])</f>
        <v>27.410301581795348</v>
      </c>
      <c r="P408">
        <v>3</v>
      </c>
      <c r="Q408">
        <f>Table1[[#This Row],[Weighted revenue]]-7</f>
        <v>20.410301581795348</v>
      </c>
    </row>
    <row r="409" spans="1:17" x14ac:dyDescent="0.35">
      <c r="A409">
        <v>343</v>
      </c>
      <c r="B409">
        <v>0</v>
      </c>
      <c r="C409">
        <v>16</v>
      </c>
      <c r="D409">
        <v>81</v>
      </c>
      <c r="E409">
        <v>1312.15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0.45030145042491598</v>
      </c>
      <c r="M409">
        <f>1-Table1[[#This Row],[Churn]]</f>
        <v>0.54969854957508402</v>
      </c>
      <c r="N409" t="b">
        <f>IF(Table1[[#This Row],[Not churn]]&gt;0.14,TRUE,FALSE)</f>
        <v>1</v>
      </c>
      <c r="O409">
        <f>50*(1-Table1[[#This Row],[Churn]])</f>
        <v>27.484927478754202</v>
      </c>
      <c r="P409">
        <v>5</v>
      </c>
      <c r="Q409">
        <f>Table1[[#This Row],[Weighted revenue]]-7</f>
        <v>20.484927478754202</v>
      </c>
    </row>
    <row r="410" spans="1:17" x14ac:dyDescent="0.35">
      <c r="A410">
        <v>601</v>
      </c>
      <c r="B410">
        <v>0</v>
      </c>
      <c r="C410">
        <v>13</v>
      </c>
      <c r="D410">
        <v>70.150000000000006</v>
      </c>
      <c r="E410">
        <v>931.75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0.45022930791300703</v>
      </c>
      <c r="M410">
        <f>1-Table1[[#This Row],[Churn]]</f>
        <v>0.54977069208699292</v>
      </c>
      <c r="N410" t="b">
        <f>IF(Table1[[#This Row],[Not churn]]&gt;0.14,TRUE,FALSE)</f>
        <v>1</v>
      </c>
      <c r="O410">
        <f>50*(1-Table1[[#This Row],[Churn]])</f>
        <v>27.488534604349645</v>
      </c>
      <c r="P410">
        <v>2</v>
      </c>
      <c r="Q410">
        <f>Table1[[#This Row],[Weighted revenue]]-7</f>
        <v>20.488534604349645</v>
      </c>
    </row>
    <row r="411" spans="1:17" x14ac:dyDescent="0.35">
      <c r="A411">
        <v>944</v>
      </c>
      <c r="B411">
        <v>0</v>
      </c>
      <c r="C411">
        <v>13</v>
      </c>
      <c r="D411">
        <v>70.150000000000006</v>
      </c>
      <c r="E411">
        <v>886.7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0.45022930791300703</v>
      </c>
      <c r="M411">
        <f>1-Table1[[#This Row],[Churn]]</f>
        <v>0.54977069208699292</v>
      </c>
      <c r="N411" t="b">
        <f>IF(Table1[[#This Row],[Not churn]]&gt;0.14,TRUE,FALSE)</f>
        <v>1</v>
      </c>
      <c r="O411">
        <f>50*(1-Table1[[#This Row],[Churn]])</f>
        <v>27.488534604349645</v>
      </c>
      <c r="P411">
        <v>2</v>
      </c>
      <c r="Q411">
        <f>Table1[[#This Row],[Weighted revenue]]-7</f>
        <v>20.488534604349645</v>
      </c>
    </row>
    <row r="412" spans="1:17" x14ac:dyDescent="0.35">
      <c r="A412">
        <v>1026</v>
      </c>
      <c r="B412">
        <v>0</v>
      </c>
      <c r="C412">
        <v>26</v>
      </c>
      <c r="D412">
        <v>90.1</v>
      </c>
      <c r="E412">
        <v>2312.5500000000002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0.44943642679041801</v>
      </c>
      <c r="M412">
        <f>1-Table1[[#This Row],[Churn]]</f>
        <v>0.55056357320958194</v>
      </c>
      <c r="N412" t="b">
        <f>IF(Table1[[#This Row],[Not churn]]&gt;0.14,TRUE,FALSE)</f>
        <v>1</v>
      </c>
      <c r="O412">
        <f>50*(1-Table1[[#This Row],[Churn]])</f>
        <v>27.528178660479096</v>
      </c>
      <c r="P412">
        <v>2</v>
      </c>
      <c r="Q412">
        <f>Table1[[#This Row],[Weighted revenue]]-7</f>
        <v>20.528178660479096</v>
      </c>
    </row>
    <row r="413" spans="1:17" x14ac:dyDescent="0.35">
      <c r="A413">
        <v>1221</v>
      </c>
      <c r="B413">
        <v>0</v>
      </c>
      <c r="C413">
        <v>10</v>
      </c>
      <c r="D413">
        <v>79.849999999999994</v>
      </c>
      <c r="E413">
        <v>797.25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0.44941290946821</v>
      </c>
      <c r="M413">
        <f>1-Table1[[#This Row],[Churn]]</f>
        <v>0.55058709053179</v>
      </c>
      <c r="N413" t="b">
        <f>IF(Table1[[#This Row],[Not churn]]&gt;0.14,TRUE,FALSE)</f>
        <v>1</v>
      </c>
      <c r="O413">
        <f>50*(1-Table1[[#This Row],[Churn]])</f>
        <v>27.529354526589501</v>
      </c>
      <c r="P413">
        <v>2</v>
      </c>
      <c r="Q413">
        <f>Table1[[#This Row],[Weighted revenue]]-7</f>
        <v>20.529354526589501</v>
      </c>
    </row>
    <row r="414" spans="1:17" x14ac:dyDescent="0.35">
      <c r="A414">
        <v>3</v>
      </c>
      <c r="B414">
        <v>0</v>
      </c>
      <c r="C414">
        <v>4</v>
      </c>
      <c r="D414">
        <v>55.9</v>
      </c>
      <c r="E414">
        <v>238.5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0.44753671488767599</v>
      </c>
      <c r="M414">
        <f>1-Table1[[#This Row],[Churn]]</f>
        <v>0.55246328511232401</v>
      </c>
      <c r="N414" t="b">
        <f>IF(Table1[[#This Row],[Not churn]]&gt;0.14,TRUE,FALSE)</f>
        <v>1</v>
      </c>
      <c r="O414">
        <f>50*(1-Table1[[#This Row],[Churn]])</f>
        <v>27.623164255616199</v>
      </c>
      <c r="P414">
        <v>2</v>
      </c>
      <c r="Q414">
        <f>Table1[[#This Row],[Weighted revenue]]-7</f>
        <v>20.623164255616199</v>
      </c>
    </row>
    <row r="415" spans="1:17" x14ac:dyDescent="0.35">
      <c r="A415">
        <v>184</v>
      </c>
      <c r="B415">
        <v>0</v>
      </c>
      <c r="C415">
        <v>17</v>
      </c>
      <c r="D415">
        <v>90.2</v>
      </c>
      <c r="E415">
        <v>1454.15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0.44608761252040502</v>
      </c>
      <c r="M415">
        <f>1-Table1[[#This Row],[Churn]]</f>
        <v>0.55391238747959504</v>
      </c>
      <c r="N415" t="b">
        <f>IF(Table1[[#This Row],[Not churn]]&gt;0.14,TRUE,FALSE)</f>
        <v>1</v>
      </c>
      <c r="O415">
        <f>50*(1-Table1[[#This Row],[Churn]])</f>
        <v>27.695619373979753</v>
      </c>
      <c r="P415">
        <v>2</v>
      </c>
      <c r="Q415">
        <f>Table1[[#This Row],[Weighted revenue]]-7</f>
        <v>20.695619373979753</v>
      </c>
    </row>
    <row r="416" spans="1:17" x14ac:dyDescent="0.35">
      <c r="A416">
        <v>1371</v>
      </c>
      <c r="B416">
        <v>0</v>
      </c>
      <c r="C416">
        <v>19</v>
      </c>
      <c r="D416">
        <v>78.7</v>
      </c>
      <c r="E416">
        <v>1495.1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0.44500436800668097</v>
      </c>
      <c r="M416">
        <f>1-Table1[[#This Row],[Churn]]</f>
        <v>0.55499563199331903</v>
      </c>
      <c r="N416" t="b">
        <f>IF(Table1[[#This Row],[Not churn]]&gt;0.14,TRUE,FALSE)</f>
        <v>1</v>
      </c>
      <c r="O416">
        <f>50*(1-Table1[[#This Row],[Churn]])</f>
        <v>27.749781599665951</v>
      </c>
      <c r="P416">
        <v>2</v>
      </c>
      <c r="Q416">
        <f>Table1[[#This Row],[Weighted revenue]]-7</f>
        <v>20.749781599665951</v>
      </c>
    </row>
    <row r="417" spans="1:17" x14ac:dyDescent="0.35">
      <c r="A417">
        <v>498</v>
      </c>
      <c r="B417">
        <v>1</v>
      </c>
      <c r="C417">
        <v>45</v>
      </c>
      <c r="D417">
        <v>102.15</v>
      </c>
      <c r="E417">
        <v>4735.3500000000004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0.44427759620977197</v>
      </c>
      <c r="M417">
        <f>1-Table1[[#This Row],[Churn]]</f>
        <v>0.55572240379022797</v>
      </c>
      <c r="N417" t="b">
        <f>IF(Table1[[#This Row],[Not churn]]&gt;0.14,TRUE,FALSE)</f>
        <v>1</v>
      </c>
      <c r="O417">
        <f>50*(1-Table1[[#This Row],[Churn]])</f>
        <v>27.786120189511397</v>
      </c>
      <c r="P417">
        <v>4</v>
      </c>
      <c r="Q417">
        <f>Table1[[#This Row],[Weighted revenue]]-7</f>
        <v>20.786120189511397</v>
      </c>
    </row>
    <row r="418" spans="1:17" x14ac:dyDescent="0.35">
      <c r="A418">
        <v>777</v>
      </c>
      <c r="B418">
        <v>0</v>
      </c>
      <c r="C418">
        <v>1</v>
      </c>
      <c r="D418">
        <v>50.8</v>
      </c>
      <c r="E418">
        <v>50.8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0.44405641866775403</v>
      </c>
      <c r="M418">
        <f>1-Table1[[#This Row],[Churn]]</f>
        <v>0.55594358133224597</v>
      </c>
      <c r="N418" t="b">
        <f>IF(Table1[[#This Row],[Not churn]]&gt;0.14,TRUE,FALSE)</f>
        <v>1</v>
      </c>
      <c r="O418">
        <f>50*(1-Table1[[#This Row],[Churn]])</f>
        <v>27.797179066612298</v>
      </c>
      <c r="P418">
        <v>2</v>
      </c>
      <c r="Q418">
        <f>Table1[[#This Row],[Weighted revenue]]-7</f>
        <v>20.797179066612298</v>
      </c>
    </row>
    <row r="419" spans="1:17" x14ac:dyDescent="0.35">
      <c r="A419">
        <v>707</v>
      </c>
      <c r="B419">
        <v>0</v>
      </c>
      <c r="C419">
        <v>1</v>
      </c>
      <c r="D419">
        <v>50.75</v>
      </c>
      <c r="E419">
        <v>50.75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0.44368759920315198</v>
      </c>
      <c r="M419">
        <f>1-Table1[[#This Row],[Churn]]</f>
        <v>0.55631240079684807</v>
      </c>
      <c r="N419" t="b">
        <f>IF(Table1[[#This Row],[Not churn]]&gt;0.14,TRUE,FALSE)</f>
        <v>1</v>
      </c>
      <c r="O419">
        <f>50*(1-Table1[[#This Row],[Churn]])</f>
        <v>27.815620039842404</v>
      </c>
      <c r="P419">
        <v>2</v>
      </c>
      <c r="Q419">
        <f>Table1[[#This Row],[Weighted revenue]]-7</f>
        <v>20.815620039842404</v>
      </c>
    </row>
    <row r="420" spans="1:17" x14ac:dyDescent="0.35">
      <c r="A420">
        <v>1223</v>
      </c>
      <c r="B420">
        <v>1</v>
      </c>
      <c r="C420">
        <v>2</v>
      </c>
      <c r="D420">
        <v>50.15</v>
      </c>
      <c r="E420">
        <v>115.1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0.44357025624185198</v>
      </c>
      <c r="M420">
        <f>1-Table1[[#This Row],[Churn]]</f>
        <v>0.55642974375814802</v>
      </c>
      <c r="N420" t="b">
        <f>IF(Table1[[#This Row],[Not churn]]&gt;0.14,TRUE,FALSE)</f>
        <v>1</v>
      </c>
      <c r="O420">
        <f>50*(1-Table1[[#This Row],[Churn]])</f>
        <v>27.821487187907401</v>
      </c>
      <c r="P420">
        <v>4</v>
      </c>
      <c r="Q420">
        <f>Table1[[#This Row],[Weighted revenue]]-7</f>
        <v>20.821487187907401</v>
      </c>
    </row>
    <row r="421" spans="1:17" x14ac:dyDescent="0.35">
      <c r="A421">
        <v>700</v>
      </c>
      <c r="B421">
        <v>0</v>
      </c>
      <c r="C421">
        <v>17</v>
      </c>
      <c r="D421">
        <v>75.400000000000006</v>
      </c>
      <c r="E421">
        <v>1322.55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0.44342355004516198</v>
      </c>
      <c r="M421">
        <f>1-Table1[[#This Row],[Churn]]</f>
        <v>0.55657644995483802</v>
      </c>
      <c r="N421" t="b">
        <f>IF(Table1[[#This Row],[Not churn]]&gt;0.14,TRUE,FALSE)</f>
        <v>1</v>
      </c>
      <c r="O421">
        <f>50*(1-Table1[[#This Row],[Churn]])</f>
        <v>27.8288224977419</v>
      </c>
      <c r="P421">
        <v>2</v>
      </c>
      <c r="Q421">
        <f>Table1[[#This Row],[Weighted revenue]]-7</f>
        <v>20.8288224977419</v>
      </c>
    </row>
    <row r="422" spans="1:17" x14ac:dyDescent="0.35">
      <c r="A422">
        <v>956</v>
      </c>
      <c r="B422">
        <v>0</v>
      </c>
      <c r="C422">
        <v>16</v>
      </c>
      <c r="D422">
        <v>73.849999999999994</v>
      </c>
      <c r="E422">
        <v>1284.2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0.44337091326207101</v>
      </c>
      <c r="M422">
        <f>1-Table1[[#This Row],[Churn]]</f>
        <v>0.55662908673792899</v>
      </c>
      <c r="N422" t="b">
        <f>IF(Table1[[#This Row],[Not churn]]&gt;0.14,TRUE,FALSE)</f>
        <v>1</v>
      </c>
      <c r="O422">
        <f>50*(1-Table1[[#This Row],[Churn]])</f>
        <v>27.831454336896449</v>
      </c>
      <c r="P422">
        <v>2</v>
      </c>
      <c r="Q422">
        <f>Table1[[#This Row],[Weighted revenue]]-7</f>
        <v>20.831454336896449</v>
      </c>
    </row>
    <row r="423" spans="1:17" x14ac:dyDescent="0.35">
      <c r="A423">
        <v>163</v>
      </c>
      <c r="B423">
        <v>0</v>
      </c>
      <c r="C423">
        <v>28</v>
      </c>
      <c r="D423">
        <v>92.35</v>
      </c>
      <c r="E423">
        <v>2602.9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0.44326507947986099</v>
      </c>
      <c r="M423">
        <f>1-Table1[[#This Row],[Churn]]</f>
        <v>0.55673492052013906</v>
      </c>
      <c r="N423" t="b">
        <f>IF(Table1[[#This Row],[Not churn]]&gt;0.14,TRUE,FALSE)</f>
        <v>1</v>
      </c>
      <c r="O423">
        <f>50*(1-Table1[[#This Row],[Churn]])</f>
        <v>27.836746026006953</v>
      </c>
      <c r="P423">
        <v>2</v>
      </c>
      <c r="Q423">
        <f>Table1[[#This Row],[Weighted revenue]]-7</f>
        <v>20.836746026006953</v>
      </c>
    </row>
    <row r="424" spans="1:17" x14ac:dyDescent="0.35">
      <c r="A424">
        <v>445</v>
      </c>
      <c r="B424">
        <v>0</v>
      </c>
      <c r="C424">
        <v>1</v>
      </c>
      <c r="D424">
        <v>35.049999999999997</v>
      </c>
      <c r="E424">
        <v>35.049999999999997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0.44305196900860899</v>
      </c>
      <c r="M424">
        <f>1-Table1[[#This Row],[Churn]]</f>
        <v>0.55694803099139101</v>
      </c>
      <c r="N424" t="b">
        <f>IF(Table1[[#This Row],[Not churn]]&gt;0.14,TRUE,FALSE)</f>
        <v>1</v>
      </c>
      <c r="O424">
        <f>50*(1-Table1[[#This Row],[Churn]])</f>
        <v>27.84740154956955</v>
      </c>
      <c r="P424">
        <v>3</v>
      </c>
      <c r="Q424">
        <f>Table1[[#This Row],[Weighted revenue]]-7</f>
        <v>20.84740154956955</v>
      </c>
    </row>
    <row r="425" spans="1:17" x14ac:dyDescent="0.35">
      <c r="A425">
        <v>1277</v>
      </c>
      <c r="B425">
        <v>1</v>
      </c>
      <c r="C425">
        <v>21</v>
      </c>
      <c r="D425">
        <v>64.95</v>
      </c>
      <c r="E425">
        <v>1339.8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0.44301417036094198</v>
      </c>
      <c r="M425">
        <f>1-Table1[[#This Row],[Churn]]</f>
        <v>0.55698582963905796</v>
      </c>
      <c r="N425" t="b">
        <f>IF(Table1[[#This Row],[Not churn]]&gt;0.14,TRUE,FALSE)</f>
        <v>1</v>
      </c>
      <c r="O425">
        <f>50*(1-Table1[[#This Row],[Churn]])</f>
        <v>27.849291481952896</v>
      </c>
      <c r="P425">
        <v>4</v>
      </c>
      <c r="Q425">
        <f>Table1[[#This Row],[Weighted revenue]]-7</f>
        <v>20.849291481952896</v>
      </c>
    </row>
    <row r="426" spans="1:17" x14ac:dyDescent="0.35">
      <c r="A426">
        <v>1663</v>
      </c>
      <c r="B426">
        <v>0</v>
      </c>
      <c r="C426">
        <v>16</v>
      </c>
      <c r="D426">
        <v>79.95</v>
      </c>
      <c r="E426">
        <v>1267.95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0.44254761980162099</v>
      </c>
      <c r="M426">
        <f>1-Table1[[#This Row],[Churn]]</f>
        <v>0.55745238019837906</v>
      </c>
      <c r="N426" t="b">
        <f>IF(Table1[[#This Row],[Not churn]]&gt;0.14,TRUE,FALSE)</f>
        <v>1</v>
      </c>
      <c r="O426">
        <f>50*(1-Table1[[#This Row],[Churn]])</f>
        <v>27.872619009918953</v>
      </c>
      <c r="P426">
        <v>5</v>
      </c>
      <c r="Q426">
        <f>Table1[[#This Row],[Weighted revenue]]-7</f>
        <v>20.872619009918953</v>
      </c>
    </row>
    <row r="427" spans="1:17" x14ac:dyDescent="0.35">
      <c r="A427">
        <v>1465</v>
      </c>
      <c r="B427">
        <v>0</v>
      </c>
      <c r="C427">
        <v>4</v>
      </c>
      <c r="D427">
        <v>25.15</v>
      </c>
      <c r="E427">
        <v>99.95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0.44239135285546499</v>
      </c>
      <c r="M427">
        <f>1-Table1[[#This Row],[Churn]]</f>
        <v>0.55760864714453495</v>
      </c>
      <c r="N427" t="b">
        <f>IF(Table1[[#This Row],[Not churn]]&gt;0.14,TRUE,FALSE)</f>
        <v>1</v>
      </c>
      <c r="O427">
        <f>50*(1-Table1[[#This Row],[Churn]])</f>
        <v>27.880432357226749</v>
      </c>
      <c r="P427">
        <v>3</v>
      </c>
      <c r="Q427">
        <f>Table1[[#This Row],[Weighted revenue]]-7</f>
        <v>20.880432357226749</v>
      </c>
    </row>
    <row r="428" spans="1:17" x14ac:dyDescent="0.35">
      <c r="A428">
        <v>318</v>
      </c>
      <c r="B428">
        <v>0</v>
      </c>
      <c r="C428">
        <v>12</v>
      </c>
      <c r="D428">
        <v>73.75</v>
      </c>
      <c r="E428">
        <v>871.4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0.442337165666701</v>
      </c>
      <c r="M428">
        <f>1-Table1[[#This Row],[Churn]]</f>
        <v>0.557662834333299</v>
      </c>
      <c r="N428" t="b">
        <f>IF(Table1[[#This Row],[Not churn]]&gt;0.14,TRUE,FALSE)</f>
        <v>1</v>
      </c>
      <c r="O428">
        <f>50*(1-Table1[[#This Row],[Churn]])</f>
        <v>27.883141716664952</v>
      </c>
      <c r="P428">
        <v>5</v>
      </c>
      <c r="Q428">
        <f>Table1[[#This Row],[Weighted revenue]]-7</f>
        <v>20.883141716664952</v>
      </c>
    </row>
    <row r="429" spans="1:17" x14ac:dyDescent="0.35">
      <c r="A429">
        <v>927</v>
      </c>
      <c r="B429">
        <v>1</v>
      </c>
      <c r="C429">
        <v>2</v>
      </c>
      <c r="D429">
        <v>49.95</v>
      </c>
      <c r="E429">
        <v>107.1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0.44209568298498902</v>
      </c>
      <c r="M429">
        <f>1-Table1[[#This Row],[Churn]]</f>
        <v>0.55790431701501098</v>
      </c>
      <c r="N429" t="b">
        <f>IF(Table1[[#This Row],[Not churn]]&gt;0.14,TRUE,FALSE)</f>
        <v>1</v>
      </c>
      <c r="O429">
        <f>50*(1-Table1[[#This Row],[Churn]])</f>
        <v>27.895215850750549</v>
      </c>
      <c r="P429">
        <v>4</v>
      </c>
      <c r="Q429">
        <f>Table1[[#This Row],[Weighted revenue]]-7</f>
        <v>20.895215850750549</v>
      </c>
    </row>
    <row r="430" spans="1:17" x14ac:dyDescent="0.35">
      <c r="A430">
        <v>682</v>
      </c>
      <c r="B430">
        <v>0</v>
      </c>
      <c r="C430">
        <v>1</v>
      </c>
      <c r="D430">
        <v>50.5</v>
      </c>
      <c r="E430">
        <v>50.5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0.44184444065157902</v>
      </c>
      <c r="M430">
        <f>1-Table1[[#This Row],[Churn]]</f>
        <v>0.55815555934842098</v>
      </c>
      <c r="N430" t="b">
        <f>IF(Table1[[#This Row],[Not churn]]&gt;0.14,TRUE,FALSE)</f>
        <v>1</v>
      </c>
      <c r="O430">
        <f>50*(1-Table1[[#This Row],[Churn]])</f>
        <v>27.907777967421048</v>
      </c>
      <c r="P430">
        <v>2</v>
      </c>
      <c r="Q430">
        <f>Table1[[#This Row],[Weighted revenue]]-7</f>
        <v>20.907777967421048</v>
      </c>
    </row>
    <row r="431" spans="1:17" x14ac:dyDescent="0.35">
      <c r="A431">
        <v>1102</v>
      </c>
      <c r="B431">
        <v>0</v>
      </c>
      <c r="C431">
        <v>24</v>
      </c>
      <c r="D431">
        <v>85.95</v>
      </c>
      <c r="E431">
        <v>2107.15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0.44158033592171098</v>
      </c>
      <c r="M431">
        <f>1-Table1[[#This Row],[Churn]]</f>
        <v>0.55841966407828902</v>
      </c>
      <c r="N431" t="b">
        <f>IF(Table1[[#This Row],[Not churn]]&gt;0.14,TRUE,FALSE)</f>
        <v>1</v>
      </c>
      <c r="O431">
        <f>50*(1-Table1[[#This Row],[Churn]])</f>
        <v>27.920983203914453</v>
      </c>
      <c r="P431">
        <v>2</v>
      </c>
      <c r="Q431">
        <f>Table1[[#This Row],[Weighted revenue]]-7</f>
        <v>20.920983203914453</v>
      </c>
    </row>
    <row r="432" spans="1:17" x14ac:dyDescent="0.35">
      <c r="A432">
        <v>1419</v>
      </c>
      <c r="B432">
        <v>0</v>
      </c>
      <c r="C432">
        <v>8</v>
      </c>
      <c r="D432">
        <v>75.599999999999994</v>
      </c>
      <c r="E432">
        <v>535.54999999999995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0.44082018284040603</v>
      </c>
      <c r="M432">
        <f>1-Table1[[#This Row],[Churn]]</f>
        <v>0.55917981715959397</v>
      </c>
      <c r="N432" t="b">
        <f>IF(Table1[[#This Row],[Not churn]]&gt;0.14,TRUE,FALSE)</f>
        <v>1</v>
      </c>
      <c r="O432">
        <f>50*(1-Table1[[#This Row],[Churn]])</f>
        <v>27.9589908579797</v>
      </c>
      <c r="P432">
        <v>2</v>
      </c>
      <c r="Q432">
        <f>Table1[[#This Row],[Weighted revenue]]-7</f>
        <v>20.9589908579797</v>
      </c>
    </row>
    <row r="433" spans="1:17" x14ac:dyDescent="0.35">
      <c r="A433">
        <v>1722</v>
      </c>
      <c r="B433">
        <v>1</v>
      </c>
      <c r="C433">
        <v>27</v>
      </c>
      <c r="D433">
        <v>88.3</v>
      </c>
      <c r="E433">
        <v>2467.75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0.44046330496689701</v>
      </c>
      <c r="M433">
        <f>1-Table1[[#This Row],[Churn]]</f>
        <v>0.55953669503310299</v>
      </c>
      <c r="N433" t="b">
        <f>IF(Table1[[#This Row],[Not churn]]&gt;0.14,TRUE,FALSE)</f>
        <v>1</v>
      </c>
      <c r="O433">
        <f>50*(1-Table1[[#This Row],[Churn]])</f>
        <v>27.976834751655151</v>
      </c>
      <c r="P433">
        <v>4</v>
      </c>
      <c r="Q433">
        <f>Table1[[#This Row],[Weighted revenue]]-7</f>
        <v>20.976834751655151</v>
      </c>
    </row>
    <row r="434" spans="1:17" x14ac:dyDescent="0.35">
      <c r="A434">
        <v>266</v>
      </c>
      <c r="B434">
        <v>0</v>
      </c>
      <c r="C434">
        <v>1</v>
      </c>
      <c r="D434">
        <v>49.95</v>
      </c>
      <c r="E434">
        <v>49.95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0.43779519606196898</v>
      </c>
      <c r="M434">
        <f>1-Table1[[#This Row],[Churn]]</f>
        <v>0.56220480393803096</v>
      </c>
      <c r="N434" t="b">
        <f>IF(Table1[[#This Row],[Not churn]]&gt;0.14,TRUE,FALSE)</f>
        <v>1</v>
      </c>
      <c r="O434">
        <f>50*(1-Table1[[#This Row],[Churn]])</f>
        <v>28.110240196901547</v>
      </c>
      <c r="P434">
        <v>2</v>
      </c>
      <c r="Q434">
        <f>Table1[[#This Row],[Weighted revenue]]-7</f>
        <v>21.110240196901547</v>
      </c>
    </row>
    <row r="435" spans="1:17" x14ac:dyDescent="0.35">
      <c r="A435">
        <v>1053</v>
      </c>
      <c r="B435">
        <v>0</v>
      </c>
      <c r="C435">
        <v>1</v>
      </c>
      <c r="D435">
        <v>49.9</v>
      </c>
      <c r="E435">
        <v>49.9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0.43742748521413399</v>
      </c>
      <c r="M435">
        <f>1-Table1[[#This Row],[Churn]]</f>
        <v>0.56257251478586601</v>
      </c>
      <c r="N435" t="b">
        <f>IF(Table1[[#This Row],[Not churn]]&gt;0.14,TRUE,FALSE)</f>
        <v>1</v>
      </c>
      <c r="O435">
        <f>50*(1-Table1[[#This Row],[Churn]])</f>
        <v>28.128625739293302</v>
      </c>
      <c r="P435">
        <v>2</v>
      </c>
      <c r="Q435">
        <f>Table1[[#This Row],[Weighted revenue]]-7</f>
        <v>21.128625739293302</v>
      </c>
    </row>
    <row r="436" spans="1:17" x14ac:dyDescent="0.35">
      <c r="A436">
        <v>1766</v>
      </c>
      <c r="B436">
        <v>0</v>
      </c>
      <c r="C436">
        <v>8</v>
      </c>
      <c r="D436">
        <v>75</v>
      </c>
      <c r="E436">
        <v>632.95000000000005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0.43640546085676402</v>
      </c>
      <c r="M436">
        <f>1-Table1[[#This Row],[Churn]]</f>
        <v>0.56359453914323598</v>
      </c>
      <c r="N436" t="b">
        <f>IF(Table1[[#This Row],[Not churn]]&gt;0.14,TRUE,FALSE)</f>
        <v>1</v>
      </c>
      <c r="O436">
        <f>50*(1-Table1[[#This Row],[Churn]])</f>
        <v>28.179726957161797</v>
      </c>
      <c r="P436">
        <v>2</v>
      </c>
      <c r="Q436">
        <f>Table1[[#This Row],[Weighted revenue]]-7</f>
        <v>21.179726957161797</v>
      </c>
    </row>
    <row r="437" spans="1:17" x14ac:dyDescent="0.35">
      <c r="A437">
        <v>7</v>
      </c>
      <c r="B437">
        <v>1</v>
      </c>
      <c r="C437">
        <v>55</v>
      </c>
      <c r="D437">
        <v>116.5</v>
      </c>
      <c r="E437">
        <v>6382.55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0.43633472112753702</v>
      </c>
      <c r="M437">
        <f>1-Table1[[#This Row],[Churn]]</f>
        <v>0.56366527887246298</v>
      </c>
      <c r="N437" t="b">
        <f>IF(Table1[[#This Row],[Not churn]]&gt;0.14,TRUE,FALSE)</f>
        <v>1</v>
      </c>
      <c r="O437">
        <f>50*(1-Table1[[#This Row],[Churn]])</f>
        <v>28.18326394362315</v>
      </c>
      <c r="P437">
        <v>4</v>
      </c>
      <c r="Q437">
        <f>Table1[[#This Row],[Weighted revenue]]-7</f>
        <v>21.18326394362315</v>
      </c>
    </row>
    <row r="438" spans="1:17" x14ac:dyDescent="0.35">
      <c r="A438">
        <v>910</v>
      </c>
      <c r="B438">
        <v>0</v>
      </c>
      <c r="C438">
        <v>4</v>
      </c>
      <c r="D438">
        <v>24.25</v>
      </c>
      <c r="E438">
        <v>96.05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0.43576779248018099</v>
      </c>
      <c r="M438">
        <f>1-Table1[[#This Row],[Churn]]</f>
        <v>0.56423220751981895</v>
      </c>
      <c r="N438" t="b">
        <f>IF(Table1[[#This Row],[Not churn]]&gt;0.14,TRUE,FALSE)</f>
        <v>1</v>
      </c>
      <c r="O438">
        <f>50*(1-Table1[[#This Row],[Churn]])</f>
        <v>28.211610375990947</v>
      </c>
      <c r="P438">
        <v>3</v>
      </c>
      <c r="Q438">
        <f>Table1[[#This Row],[Weighted revenue]]-7</f>
        <v>21.211610375990947</v>
      </c>
    </row>
    <row r="439" spans="1:17" x14ac:dyDescent="0.35">
      <c r="A439">
        <v>510</v>
      </c>
      <c r="B439">
        <v>0</v>
      </c>
      <c r="C439">
        <v>13</v>
      </c>
      <c r="D439">
        <v>74.400000000000006</v>
      </c>
      <c r="E439">
        <v>896.75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0.43576622204157101</v>
      </c>
      <c r="M439">
        <f>1-Table1[[#This Row],[Churn]]</f>
        <v>0.56423377795842899</v>
      </c>
      <c r="N439" t="b">
        <f>IF(Table1[[#This Row],[Not churn]]&gt;0.14,TRUE,FALSE)</f>
        <v>1</v>
      </c>
      <c r="O439">
        <f>50*(1-Table1[[#This Row],[Churn]])</f>
        <v>28.211688897921448</v>
      </c>
      <c r="P439">
        <v>5</v>
      </c>
      <c r="Q439">
        <f>Table1[[#This Row],[Weighted revenue]]-7</f>
        <v>21.211688897921448</v>
      </c>
    </row>
    <row r="440" spans="1:17" x14ac:dyDescent="0.35">
      <c r="A440">
        <v>1624</v>
      </c>
      <c r="B440">
        <v>0</v>
      </c>
      <c r="C440">
        <v>1</v>
      </c>
      <c r="D440">
        <v>49.65</v>
      </c>
      <c r="E440">
        <v>49.65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0.43558997001114202</v>
      </c>
      <c r="M440">
        <f>1-Table1[[#This Row],[Churn]]</f>
        <v>0.56441002998885792</v>
      </c>
      <c r="N440" t="b">
        <f>IF(Table1[[#This Row],[Not churn]]&gt;0.14,TRUE,FALSE)</f>
        <v>1</v>
      </c>
      <c r="O440">
        <f>50*(1-Table1[[#This Row],[Churn]])</f>
        <v>28.220501499442896</v>
      </c>
      <c r="P440">
        <v>2</v>
      </c>
      <c r="Q440">
        <f>Table1[[#This Row],[Weighted revenue]]-7</f>
        <v>21.220501499442896</v>
      </c>
    </row>
    <row r="441" spans="1:17" x14ac:dyDescent="0.35">
      <c r="A441">
        <v>1219</v>
      </c>
      <c r="B441">
        <v>0</v>
      </c>
      <c r="C441">
        <v>5</v>
      </c>
      <c r="D441">
        <v>55.8</v>
      </c>
      <c r="E441">
        <v>274.35000000000002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0.43543238972807502</v>
      </c>
      <c r="M441">
        <f>1-Table1[[#This Row],[Churn]]</f>
        <v>0.56456761027192504</v>
      </c>
      <c r="N441" t="b">
        <f>IF(Table1[[#This Row],[Not churn]]&gt;0.14,TRUE,FALSE)</f>
        <v>1</v>
      </c>
      <c r="O441">
        <f>50*(1-Table1[[#This Row],[Churn]])</f>
        <v>28.228380513596253</v>
      </c>
      <c r="P441">
        <v>2</v>
      </c>
      <c r="Q441">
        <f>Table1[[#This Row],[Weighted revenue]]-7</f>
        <v>21.228380513596253</v>
      </c>
    </row>
    <row r="442" spans="1:17" x14ac:dyDescent="0.35">
      <c r="A442">
        <v>408</v>
      </c>
      <c r="B442">
        <v>0</v>
      </c>
      <c r="C442">
        <v>34</v>
      </c>
      <c r="D442">
        <v>100.45</v>
      </c>
      <c r="E442">
        <v>3414.65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0.43474922490023798</v>
      </c>
      <c r="M442">
        <f>1-Table1[[#This Row],[Churn]]</f>
        <v>0.56525077509976196</v>
      </c>
      <c r="N442" t="b">
        <f>IF(Table1[[#This Row],[Not churn]]&gt;0.14,TRUE,FALSE)</f>
        <v>1</v>
      </c>
      <c r="O442">
        <f>50*(1-Table1[[#This Row],[Churn]])</f>
        <v>28.2625387549881</v>
      </c>
      <c r="P442">
        <v>2</v>
      </c>
      <c r="Q442">
        <f>Table1[[#This Row],[Weighted revenue]]-7</f>
        <v>21.2625387549881</v>
      </c>
    </row>
    <row r="443" spans="1:17" x14ac:dyDescent="0.35">
      <c r="A443">
        <v>1242</v>
      </c>
      <c r="B443">
        <v>0</v>
      </c>
      <c r="C443">
        <v>12</v>
      </c>
      <c r="D443">
        <v>80.849999999999994</v>
      </c>
      <c r="E443">
        <v>866.45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0.43404436433593002</v>
      </c>
      <c r="M443">
        <f>1-Table1[[#This Row],[Churn]]</f>
        <v>0.56595563566407003</v>
      </c>
      <c r="N443" t="b">
        <f>IF(Table1[[#This Row],[Not churn]]&gt;0.14,TRUE,FALSE)</f>
        <v>1</v>
      </c>
      <c r="O443">
        <f>50*(1-Table1[[#This Row],[Churn]])</f>
        <v>28.297781783203501</v>
      </c>
      <c r="P443">
        <v>2</v>
      </c>
      <c r="Q443">
        <f>Table1[[#This Row],[Weighted revenue]]-7</f>
        <v>21.297781783203501</v>
      </c>
    </row>
    <row r="444" spans="1:17" x14ac:dyDescent="0.35">
      <c r="A444">
        <v>55</v>
      </c>
      <c r="B444">
        <v>0</v>
      </c>
      <c r="C444">
        <v>5</v>
      </c>
      <c r="D444">
        <v>69.95</v>
      </c>
      <c r="E444">
        <v>330.15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0.43331073641426698</v>
      </c>
      <c r="M444">
        <f>1-Table1[[#This Row],[Churn]]</f>
        <v>0.56668926358573302</v>
      </c>
      <c r="N444" t="b">
        <f>IF(Table1[[#This Row],[Not churn]]&gt;0.14,TRUE,FALSE)</f>
        <v>1</v>
      </c>
      <c r="O444">
        <f>50*(1-Table1[[#This Row],[Churn]])</f>
        <v>28.334463179286651</v>
      </c>
      <c r="P444">
        <v>2</v>
      </c>
      <c r="Q444">
        <f>Table1[[#This Row],[Weighted revenue]]-7</f>
        <v>21.334463179286651</v>
      </c>
    </row>
    <row r="445" spans="1:17" x14ac:dyDescent="0.35">
      <c r="A445">
        <v>281</v>
      </c>
      <c r="B445">
        <v>0</v>
      </c>
      <c r="C445">
        <v>18</v>
      </c>
      <c r="D445">
        <v>75.400000000000006</v>
      </c>
      <c r="E445">
        <v>1380.4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0.43207673139401698</v>
      </c>
      <c r="M445">
        <f>1-Table1[[#This Row],[Churn]]</f>
        <v>0.56792326860598297</v>
      </c>
      <c r="N445" t="b">
        <f>IF(Table1[[#This Row],[Not churn]]&gt;0.14,TRUE,FALSE)</f>
        <v>1</v>
      </c>
      <c r="O445">
        <f>50*(1-Table1[[#This Row],[Churn]])</f>
        <v>28.396163430299147</v>
      </c>
      <c r="P445">
        <v>2</v>
      </c>
      <c r="Q445">
        <f>Table1[[#This Row],[Weighted revenue]]-7</f>
        <v>21.396163430299147</v>
      </c>
    </row>
    <row r="446" spans="1:17" x14ac:dyDescent="0.35">
      <c r="A446">
        <v>1422</v>
      </c>
      <c r="B446">
        <v>0</v>
      </c>
      <c r="C446">
        <v>27</v>
      </c>
      <c r="D446">
        <v>89.2</v>
      </c>
      <c r="E446">
        <v>2383.6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0.43144796645535199</v>
      </c>
      <c r="M446">
        <f>1-Table1[[#This Row],[Churn]]</f>
        <v>0.56855203354464801</v>
      </c>
      <c r="N446" t="b">
        <f>IF(Table1[[#This Row],[Not churn]]&gt;0.14,TRUE,FALSE)</f>
        <v>1</v>
      </c>
      <c r="O446">
        <f>50*(1-Table1[[#This Row],[Churn]])</f>
        <v>28.427601677232399</v>
      </c>
      <c r="P446">
        <v>2</v>
      </c>
      <c r="Q446">
        <f>Table1[[#This Row],[Weighted revenue]]-7</f>
        <v>21.427601677232399</v>
      </c>
    </row>
    <row r="447" spans="1:17" x14ac:dyDescent="0.35">
      <c r="A447">
        <v>970</v>
      </c>
      <c r="B447">
        <v>0</v>
      </c>
      <c r="C447">
        <v>7</v>
      </c>
      <c r="D447">
        <v>34.5</v>
      </c>
      <c r="E447">
        <v>279.25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0.431436128016225</v>
      </c>
      <c r="M447">
        <f>1-Table1[[#This Row],[Churn]]</f>
        <v>0.568563871983775</v>
      </c>
      <c r="N447" t="b">
        <f>IF(Table1[[#This Row],[Not churn]]&gt;0.14,TRUE,FALSE)</f>
        <v>1</v>
      </c>
      <c r="O447">
        <f>50*(1-Table1[[#This Row],[Churn]])</f>
        <v>28.428193599188749</v>
      </c>
      <c r="P447">
        <v>3</v>
      </c>
      <c r="Q447">
        <f>Table1[[#This Row],[Weighted revenue]]-7</f>
        <v>21.428193599188749</v>
      </c>
    </row>
    <row r="448" spans="1:17" x14ac:dyDescent="0.35">
      <c r="A448">
        <v>541</v>
      </c>
      <c r="B448">
        <v>0</v>
      </c>
      <c r="C448">
        <v>17</v>
      </c>
      <c r="D448">
        <v>94.4</v>
      </c>
      <c r="E448">
        <v>1607.2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0.43128660212342801</v>
      </c>
      <c r="M448">
        <f>1-Table1[[#This Row],[Churn]]</f>
        <v>0.56871339787657194</v>
      </c>
      <c r="N448" t="b">
        <f>IF(Table1[[#This Row],[Not churn]]&gt;0.14,TRUE,FALSE)</f>
        <v>1</v>
      </c>
      <c r="O448">
        <f>50*(1-Table1[[#This Row],[Churn]])</f>
        <v>28.435669893828596</v>
      </c>
      <c r="P448">
        <v>5</v>
      </c>
      <c r="Q448">
        <f>Table1[[#This Row],[Weighted revenue]]-7</f>
        <v>21.435669893828596</v>
      </c>
    </row>
    <row r="449" spans="1:17" x14ac:dyDescent="0.35">
      <c r="A449">
        <v>712</v>
      </c>
      <c r="B449">
        <v>1</v>
      </c>
      <c r="C449">
        <v>25</v>
      </c>
      <c r="D449">
        <v>69.5</v>
      </c>
      <c r="E449">
        <v>1752.65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0.43109366740307897</v>
      </c>
      <c r="M449">
        <f>1-Table1[[#This Row],[Churn]]</f>
        <v>0.56890633259692103</v>
      </c>
      <c r="N449" t="b">
        <f>IF(Table1[[#This Row],[Not churn]]&gt;0.14,TRUE,FALSE)</f>
        <v>1</v>
      </c>
      <c r="O449">
        <f>50*(1-Table1[[#This Row],[Churn]])</f>
        <v>28.445316629846051</v>
      </c>
      <c r="P449">
        <v>4</v>
      </c>
      <c r="Q449">
        <f>Table1[[#This Row],[Weighted revenue]]-7</f>
        <v>21.445316629846051</v>
      </c>
    </row>
    <row r="450" spans="1:17" x14ac:dyDescent="0.35">
      <c r="A450">
        <v>188</v>
      </c>
      <c r="B450">
        <v>0</v>
      </c>
      <c r="C450">
        <v>21</v>
      </c>
      <c r="D450">
        <v>55.95</v>
      </c>
      <c r="E450">
        <v>1157.05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0.43033639943408802</v>
      </c>
      <c r="M450">
        <f>1-Table1[[#This Row],[Churn]]</f>
        <v>0.56966360056591192</v>
      </c>
      <c r="N450" t="b">
        <f>IF(Table1[[#This Row],[Not churn]]&gt;0.14,TRUE,FALSE)</f>
        <v>1</v>
      </c>
      <c r="O450">
        <f>50*(1-Table1[[#This Row],[Churn]])</f>
        <v>28.483180028295596</v>
      </c>
      <c r="P450">
        <v>3</v>
      </c>
      <c r="Q450">
        <f>Table1[[#This Row],[Weighted revenue]]-7</f>
        <v>21.483180028295596</v>
      </c>
    </row>
    <row r="451" spans="1:17" x14ac:dyDescent="0.35">
      <c r="A451">
        <v>598</v>
      </c>
      <c r="B451">
        <v>1</v>
      </c>
      <c r="C451">
        <v>22</v>
      </c>
      <c r="D451">
        <v>85.35</v>
      </c>
      <c r="E451">
        <v>1961.6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0.42983319997080799</v>
      </c>
      <c r="M451">
        <f>1-Table1[[#This Row],[Churn]]</f>
        <v>0.57016680002919196</v>
      </c>
      <c r="N451" t="b">
        <f>IF(Table1[[#This Row],[Not churn]]&gt;0.14,TRUE,FALSE)</f>
        <v>1</v>
      </c>
      <c r="O451">
        <f>50*(1-Table1[[#This Row],[Churn]])</f>
        <v>28.508340001459597</v>
      </c>
      <c r="P451">
        <v>4</v>
      </c>
      <c r="Q451">
        <f>Table1[[#This Row],[Weighted revenue]]-7</f>
        <v>21.508340001459597</v>
      </c>
    </row>
    <row r="452" spans="1:17" x14ac:dyDescent="0.35">
      <c r="A452">
        <v>929</v>
      </c>
      <c r="B452">
        <v>0</v>
      </c>
      <c r="C452">
        <v>24</v>
      </c>
      <c r="D452">
        <v>84.35</v>
      </c>
      <c r="E452">
        <v>1938.05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0.42982573441682398</v>
      </c>
      <c r="M452">
        <f>1-Table1[[#This Row],[Churn]]</f>
        <v>0.57017426558317608</v>
      </c>
      <c r="N452" t="b">
        <f>IF(Table1[[#This Row],[Not churn]]&gt;0.14,TRUE,FALSE)</f>
        <v>1</v>
      </c>
      <c r="O452">
        <f>50*(1-Table1[[#This Row],[Churn]])</f>
        <v>28.508713279158805</v>
      </c>
      <c r="P452">
        <v>2</v>
      </c>
      <c r="Q452">
        <f>Table1[[#This Row],[Weighted revenue]]-7</f>
        <v>21.508713279158805</v>
      </c>
    </row>
    <row r="453" spans="1:17" x14ac:dyDescent="0.35">
      <c r="A453">
        <v>632</v>
      </c>
      <c r="B453">
        <v>1</v>
      </c>
      <c r="C453">
        <v>42</v>
      </c>
      <c r="D453">
        <v>95.55</v>
      </c>
      <c r="E453">
        <v>3930.6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0.42978478457890701</v>
      </c>
      <c r="M453">
        <f>1-Table1[[#This Row],[Churn]]</f>
        <v>0.57021521542109299</v>
      </c>
      <c r="N453" t="b">
        <f>IF(Table1[[#This Row],[Not churn]]&gt;0.14,TRUE,FALSE)</f>
        <v>1</v>
      </c>
      <c r="O453">
        <f>50*(1-Table1[[#This Row],[Churn]])</f>
        <v>28.510760771054649</v>
      </c>
      <c r="P453">
        <v>4</v>
      </c>
      <c r="Q453">
        <f>Table1[[#This Row],[Weighted revenue]]-7</f>
        <v>21.510760771054649</v>
      </c>
    </row>
    <row r="454" spans="1:17" x14ac:dyDescent="0.35">
      <c r="A454">
        <v>1249</v>
      </c>
      <c r="B454">
        <v>1</v>
      </c>
      <c r="C454">
        <v>16</v>
      </c>
      <c r="D454">
        <v>69.650000000000006</v>
      </c>
      <c r="E454">
        <v>1043.3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0.428141106649428</v>
      </c>
      <c r="M454">
        <f>1-Table1[[#This Row],[Churn]]</f>
        <v>0.57185889335057194</v>
      </c>
      <c r="N454" t="b">
        <f>IF(Table1[[#This Row],[Not churn]]&gt;0.14,TRUE,FALSE)</f>
        <v>1</v>
      </c>
      <c r="O454">
        <f>50*(1-Table1[[#This Row],[Churn]])</f>
        <v>28.592944667528599</v>
      </c>
      <c r="P454">
        <v>4</v>
      </c>
      <c r="Q454">
        <f>Table1[[#This Row],[Weighted revenue]]-7</f>
        <v>21.592944667528599</v>
      </c>
    </row>
    <row r="455" spans="1:17" x14ac:dyDescent="0.35">
      <c r="A455">
        <v>406</v>
      </c>
      <c r="B455">
        <v>0</v>
      </c>
      <c r="C455">
        <v>8</v>
      </c>
      <c r="D455">
        <v>29.25</v>
      </c>
      <c r="E455">
        <v>226.95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0.42718104675961299</v>
      </c>
      <c r="M455">
        <f>1-Table1[[#This Row],[Churn]]</f>
        <v>0.57281895324038701</v>
      </c>
      <c r="N455" t="b">
        <f>IF(Table1[[#This Row],[Not churn]]&gt;0.14,TRUE,FALSE)</f>
        <v>1</v>
      </c>
      <c r="O455">
        <f>50*(1-Table1[[#This Row],[Churn]])</f>
        <v>28.64094766201935</v>
      </c>
      <c r="P455">
        <v>3</v>
      </c>
      <c r="Q455">
        <f>Table1[[#This Row],[Weighted revenue]]-7</f>
        <v>21.64094766201935</v>
      </c>
    </row>
    <row r="456" spans="1:17" x14ac:dyDescent="0.35">
      <c r="A456">
        <v>719</v>
      </c>
      <c r="B456">
        <v>0</v>
      </c>
      <c r="C456">
        <v>22</v>
      </c>
      <c r="D456">
        <v>50.6</v>
      </c>
      <c r="E456">
        <v>1073.3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0.425353471516276</v>
      </c>
      <c r="M456">
        <f>1-Table1[[#This Row],[Churn]]</f>
        <v>0.574646528483724</v>
      </c>
      <c r="N456" t="b">
        <f>IF(Table1[[#This Row],[Not churn]]&gt;0.14,TRUE,FALSE)</f>
        <v>1</v>
      </c>
      <c r="O456">
        <f>50*(1-Table1[[#This Row],[Churn]])</f>
        <v>28.732326424186201</v>
      </c>
      <c r="P456">
        <v>3</v>
      </c>
      <c r="Q456">
        <f>Table1[[#This Row],[Weighted revenue]]-7</f>
        <v>21.732326424186201</v>
      </c>
    </row>
    <row r="457" spans="1:17" x14ac:dyDescent="0.35">
      <c r="A457">
        <v>1270</v>
      </c>
      <c r="B457">
        <v>0</v>
      </c>
      <c r="C457">
        <v>31</v>
      </c>
      <c r="D457">
        <v>94.5</v>
      </c>
      <c r="E457">
        <v>2979.2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0.42507188907066401</v>
      </c>
      <c r="M457">
        <f>1-Table1[[#This Row],[Churn]]</f>
        <v>0.57492811092933604</v>
      </c>
      <c r="N457" t="b">
        <f>IF(Table1[[#This Row],[Not churn]]&gt;0.14,TRUE,FALSE)</f>
        <v>1</v>
      </c>
      <c r="O457">
        <f>50*(1-Table1[[#This Row],[Churn]])</f>
        <v>28.746405546466804</v>
      </c>
      <c r="P457">
        <v>2</v>
      </c>
      <c r="Q457">
        <f>Table1[[#This Row],[Weighted revenue]]-7</f>
        <v>21.746405546466804</v>
      </c>
    </row>
    <row r="458" spans="1:17" x14ac:dyDescent="0.35">
      <c r="A458">
        <v>955</v>
      </c>
      <c r="B458">
        <v>0</v>
      </c>
      <c r="C458">
        <v>5</v>
      </c>
      <c r="D458">
        <v>30.5</v>
      </c>
      <c r="E458">
        <v>167.2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0.42474739086091801</v>
      </c>
      <c r="M458">
        <f>1-Table1[[#This Row],[Churn]]</f>
        <v>0.57525260913908194</v>
      </c>
      <c r="N458" t="b">
        <f>IF(Table1[[#This Row],[Not churn]]&gt;0.14,TRUE,FALSE)</f>
        <v>1</v>
      </c>
      <c r="O458">
        <f>50*(1-Table1[[#This Row],[Churn]])</f>
        <v>28.762630456954096</v>
      </c>
      <c r="P458">
        <v>3</v>
      </c>
      <c r="Q458">
        <f>Table1[[#This Row],[Weighted revenue]]-7</f>
        <v>21.762630456954096</v>
      </c>
    </row>
    <row r="459" spans="1:17" x14ac:dyDescent="0.35">
      <c r="A459">
        <v>1535</v>
      </c>
      <c r="B459">
        <v>0</v>
      </c>
      <c r="C459">
        <v>33</v>
      </c>
      <c r="D459">
        <v>103.7</v>
      </c>
      <c r="E459">
        <v>3467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0.42436087264967698</v>
      </c>
      <c r="M459">
        <f>1-Table1[[#This Row],[Churn]]</f>
        <v>0.57563912735032297</v>
      </c>
      <c r="N459" t="b">
        <f>IF(Table1[[#This Row],[Not churn]]&gt;0.14,TRUE,FALSE)</f>
        <v>1</v>
      </c>
      <c r="O459">
        <f>50*(1-Table1[[#This Row],[Churn]])</f>
        <v>28.781956367516148</v>
      </c>
      <c r="P459">
        <v>5</v>
      </c>
      <c r="Q459">
        <f>Table1[[#This Row],[Weighted revenue]]-7</f>
        <v>21.781956367516148</v>
      </c>
    </row>
    <row r="460" spans="1:17" x14ac:dyDescent="0.35">
      <c r="A460">
        <v>1116</v>
      </c>
      <c r="B460">
        <v>0</v>
      </c>
      <c r="C460">
        <v>18</v>
      </c>
      <c r="D460">
        <v>80.55</v>
      </c>
      <c r="E460">
        <v>1406.65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0.42430933191440201</v>
      </c>
      <c r="M460">
        <f>1-Table1[[#This Row],[Churn]]</f>
        <v>0.57569066808559799</v>
      </c>
      <c r="N460" t="b">
        <f>IF(Table1[[#This Row],[Not churn]]&gt;0.14,TRUE,FALSE)</f>
        <v>1</v>
      </c>
      <c r="O460">
        <f>50*(1-Table1[[#This Row],[Churn]])</f>
        <v>28.784533404279898</v>
      </c>
      <c r="P460">
        <v>5</v>
      </c>
      <c r="Q460">
        <f>Table1[[#This Row],[Weighted revenue]]-7</f>
        <v>21.784533404279898</v>
      </c>
    </row>
    <row r="461" spans="1:17" x14ac:dyDescent="0.35">
      <c r="A461">
        <v>313</v>
      </c>
      <c r="B461">
        <v>1</v>
      </c>
      <c r="C461">
        <v>40</v>
      </c>
      <c r="D461">
        <v>91.55</v>
      </c>
      <c r="E461">
        <v>3673.6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0.42310259730074501</v>
      </c>
      <c r="M461">
        <f>1-Table1[[#This Row],[Churn]]</f>
        <v>0.57689740269925505</v>
      </c>
      <c r="N461" t="b">
        <f>IF(Table1[[#This Row],[Not churn]]&gt;0.14,TRUE,FALSE)</f>
        <v>1</v>
      </c>
      <c r="O461">
        <f>50*(1-Table1[[#This Row],[Churn]])</f>
        <v>28.844870134962754</v>
      </c>
      <c r="P461">
        <v>4</v>
      </c>
      <c r="Q461">
        <f>Table1[[#This Row],[Weighted revenue]]-7</f>
        <v>21.844870134962754</v>
      </c>
    </row>
    <row r="462" spans="1:17" x14ac:dyDescent="0.35">
      <c r="A462">
        <v>317</v>
      </c>
      <c r="B462">
        <v>0</v>
      </c>
      <c r="C462">
        <v>18</v>
      </c>
      <c r="D462">
        <v>74.150000000000006</v>
      </c>
      <c r="E462">
        <v>1345.75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0.42293515550211602</v>
      </c>
      <c r="M462">
        <f>1-Table1[[#This Row],[Churn]]</f>
        <v>0.57706484449788398</v>
      </c>
      <c r="N462" t="b">
        <f>IF(Table1[[#This Row],[Not churn]]&gt;0.14,TRUE,FALSE)</f>
        <v>1</v>
      </c>
      <c r="O462">
        <f>50*(1-Table1[[#This Row],[Churn]])</f>
        <v>28.853242224894199</v>
      </c>
      <c r="P462">
        <v>2</v>
      </c>
      <c r="Q462">
        <f>Table1[[#This Row],[Weighted revenue]]-7</f>
        <v>21.853242224894199</v>
      </c>
    </row>
    <row r="463" spans="1:17" x14ac:dyDescent="0.35">
      <c r="A463">
        <v>1227</v>
      </c>
      <c r="B463">
        <v>0</v>
      </c>
      <c r="C463">
        <v>2</v>
      </c>
      <c r="D463">
        <v>49.4</v>
      </c>
      <c r="E463">
        <v>106.55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0.42246702283528498</v>
      </c>
      <c r="M463">
        <f>1-Table1[[#This Row],[Churn]]</f>
        <v>0.57753297716471508</v>
      </c>
      <c r="N463" t="b">
        <f>IF(Table1[[#This Row],[Not churn]]&gt;0.14,TRUE,FALSE)</f>
        <v>1</v>
      </c>
      <c r="O463">
        <f>50*(1-Table1[[#This Row],[Churn]])</f>
        <v>28.876648858235754</v>
      </c>
      <c r="P463">
        <v>2</v>
      </c>
      <c r="Q463">
        <f>Table1[[#This Row],[Weighted revenue]]-7</f>
        <v>21.876648858235754</v>
      </c>
    </row>
    <row r="464" spans="1:17" x14ac:dyDescent="0.35">
      <c r="A464">
        <v>721</v>
      </c>
      <c r="B464">
        <v>1</v>
      </c>
      <c r="C464">
        <v>50</v>
      </c>
      <c r="D464">
        <v>106.8</v>
      </c>
      <c r="E464">
        <v>5347.95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0.42180026689620098</v>
      </c>
      <c r="M464">
        <f>1-Table1[[#This Row],[Churn]]</f>
        <v>0.57819973310379902</v>
      </c>
      <c r="N464" t="b">
        <f>IF(Table1[[#This Row],[Not churn]]&gt;0.14,TRUE,FALSE)</f>
        <v>1</v>
      </c>
      <c r="O464">
        <f>50*(1-Table1[[#This Row],[Churn]])</f>
        <v>28.90998665518995</v>
      </c>
      <c r="P464">
        <v>4</v>
      </c>
      <c r="Q464">
        <f>Table1[[#This Row],[Weighted revenue]]-7</f>
        <v>21.90998665518995</v>
      </c>
    </row>
    <row r="465" spans="1:17" x14ac:dyDescent="0.35">
      <c r="A465">
        <v>1685</v>
      </c>
      <c r="B465">
        <v>0</v>
      </c>
      <c r="C465">
        <v>5</v>
      </c>
      <c r="D465">
        <v>53.8</v>
      </c>
      <c r="E465">
        <v>283.95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0.42080130134023302</v>
      </c>
      <c r="M465">
        <f>1-Table1[[#This Row],[Churn]]</f>
        <v>0.57919869865976703</v>
      </c>
      <c r="N465" t="b">
        <f>IF(Table1[[#This Row],[Not churn]]&gt;0.14,TRUE,FALSE)</f>
        <v>1</v>
      </c>
      <c r="O465">
        <f>50*(1-Table1[[#This Row],[Churn]])</f>
        <v>28.95993493298835</v>
      </c>
      <c r="P465">
        <v>2</v>
      </c>
      <c r="Q465">
        <f>Table1[[#This Row],[Weighted revenue]]-7</f>
        <v>21.95993493298835</v>
      </c>
    </row>
    <row r="466" spans="1:17" x14ac:dyDescent="0.35">
      <c r="A466">
        <v>464</v>
      </c>
      <c r="B466">
        <v>0</v>
      </c>
      <c r="C466">
        <v>3</v>
      </c>
      <c r="D466">
        <v>50.5</v>
      </c>
      <c r="E466">
        <v>147.75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0.41924151396753701</v>
      </c>
      <c r="M466">
        <f>1-Table1[[#This Row],[Churn]]</f>
        <v>0.58075848603246305</v>
      </c>
      <c r="N466" t="b">
        <f>IF(Table1[[#This Row],[Not churn]]&gt;0.14,TRUE,FALSE)</f>
        <v>1</v>
      </c>
      <c r="O466">
        <f>50*(1-Table1[[#This Row],[Churn]])</f>
        <v>29.037924301623153</v>
      </c>
      <c r="P466">
        <v>2</v>
      </c>
      <c r="Q466">
        <f>Table1[[#This Row],[Weighted revenue]]-7</f>
        <v>22.037924301623153</v>
      </c>
    </row>
    <row r="467" spans="1:17" x14ac:dyDescent="0.35">
      <c r="A467">
        <v>1807</v>
      </c>
      <c r="B467">
        <v>1</v>
      </c>
      <c r="C467">
        <v>1</v>
      </c>
      <c r="D467">
        <v>45.25</v>
      </c>
      <c r="E467">
        <v>45.25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0.41896999806914698</v>
      </c>
      <c r="M467">
        <f>1-Table1[[#This Row],[Churn]]</f>
        <v>0.58103000193085297</v>
      </c>
      <c r="N467" t="b">
        <f>IF(Table1[[#This Row],[Not churn]]&gt;0.14,TRUE,FALSE)</f>
        <v>1</v>
      </c>
      <c r="O467">
        <f>50*(1-Table1[[#This Row],[Churn]])</f>
        <v>29.051500096542647</v>
      </c>
      <c r="P467">
        <v>4</v>
      </c>
      <c r="Q467">
        <f>Table1[[#This Row],[Weighted revenue]]-7</f>
        <v>22.051500096542647</v>
      </c>
    </row>
    <row r="468" spans="1:17" x14ac:dyDescent="0.35">
      <c r="A468">
        <v>1177</v>
      </c>
      <c r="B468">
        <v>0</v>
      </c>
      <c r="C468">
        <v>6</v>
      </c>
      <c r="D468">
        <v>55</v>
      </c>
      <c r="E468">
        <v>340.4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0.418306246712978</v>
      </c>
      <c r="M468">
        <f>1-Table1[[#This Row],[Churn]]</f>
        <v>0.581693753287022</v>
      </c>
      <c r="N468" t="b">
        <f>IF(Table1[[#This Row],[Not churn]]&gt;0.14,TRUE,FALSE)</f>
        <v>1</v>
      </c>
      <c r="O468">
        <f>50*(1-Table1[[#This Row],[Churn]])</f>
        <v>29.084687664351101</v>
      </c>
      <c r="P468">
        <v>2</v>
      </c>
      <c r="Q468">
        <f>Table1[[#This Row],[Weighted revenue]]-7</f>
        <v>22.084687664351101</v>
      </c>
    </row>
    <row r="469" spans="1:17" x14ac:dyDescent="0.35">
      <c r="A469">
        <v>23</v>
      </c>
      <c r="B469">
        <v>1</v>
      </c>
      <c r="C469">
        <v>20</v>
      </c>
      <c r="D469">
        <v>60</v>
      </c>
      <c r="E469">
        <v>1259.3499999999999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0.41805802261969099</v>
      </c>
      <c r="M469">
        <f>1-Table1[[#This Row],[Churn]]</f>
        <v>0.58194197738030895</v>
      </c>
      <c r="N469" t="b">
        <f>IF(Table1[[#This Row],[Not churn]]&gt;0.14,TRUE,FALSE)</f>
        <v>1</v>
      </c>
      <c r="O469">
        <f>50*(1-Table1[[#This Row],[Churn]])</f>
        <v>29.097098869015447</v>
      </c>
      <c r="P469">
        <v>4</v>
      </c>
      <c r="Q469">
        <f>Table1[[#This Row],[Weighted revenue]]-7</f>
        <v>22.097098869015447</v>
      </c>
    </row>
    <row r="470" spans="1:17" x14ac:dyDescent="0.35">
      <c r="A470">
        <v>13</v>
      </c>
      <c r="B470">
        <v>1</v>
      </c>
      <c r="C470">
        <v>1</v>
      </c>
      <c r="D470">
        <v>45.1</v>
      </c>
      <c r="E470">
        <v>45.1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0.41787924701006601</v>
      </c>
      <c r="M470">
        <f>1-Table1[[#This Row],[Churn]]</f>
        <v>0.58212075298993393</v>
      </c>
      <c r="N470" t="b">
        <f>IF(Table1[[#This Row],[Not churn]]&gt;0.14,TRUE,FALSE)</f>
        <v>1</v>
      </c>
      <c r="O470">
        <f>50*(1-Table1[[#This Row],[Churn]])</f>
        <v>29.106037649496695</v>
      </c>
      <c r="P470">
        <v>4</v>
      </c>
      <c r="Q470">
        <f>Table1[[#This Row],[Weighted revenue]]-7</f>
        <v>22.106037649496695</v>
      </c>
    </row>
    <row r="471" spans="1:17" x14ac:dyDescent="0.35">
      <c r="A471">
        <v>725</v>
      </c>
      <c r="B471">
        <v>0</v>
      </c>
      <c r="C471">
        <v>30</v>
      </c>
      <c r="D471">
        <v>106.4</v>
      </c>
      <c r="E471">
        <v>3211.9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0.41781418527399999</v>
      </c>
      <c r="M471">
        <f>1-Table1[[#This Row],[Churn]]</f>
        <v>0.58218581472599995</v>
      </c>
      <c r="N471" t="b">
        <f>IF(Table1[[#This Row],[Not churn]]&gt;0.14,TRUE,FALSE)</f>
        <v>1</v>
      </c>
      <c r="O471">
        <f>50*(1-Table1[[#This Row],[Churn]])</f>
        <v>29.109290736299997</v>
      </c>
      <c r="P471">
        <v>2</v>
      </c>
      <c r="Q471">
        <f>Table1[[#This Row],[Weighted revenue]]-7</f>
        <v>22.109290736299997</v>
      </c>
    </row>
    <row r="472" spans="1:17" x14ac:dyDescent="0.35">
      <c r="A472">
        <v>1640</v>
      </c>
      <c r="B472">
        <v>0</v>
      </c>
      <c r="C472">
        <v>19</v>
      </c>
      <c r="D472">
        <v>44.85</v>
      </c>
      <c r="E472">
        <v>893.55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0.41718385176360101</v>
      </c>
      <c r="M472">
        <f>1-Table1[[#This Row],[Churn]]</f>
        <v>0.58281614823639893</v>
      </c>
      <c r="N472" t="b">
        <f>IF(Table1[[#This Row],[Not churn]]&gt;0.14,TRUE,FALSE)</f>
        <v>1</v>
      </c>
      <c r="O472">
        <f>50*(1-Table1[[#This Row],[Churn]])</f>
        <v>29.140807411819946</v>
      </c>
      <c r="P472">
        <v>3</v>
      </c>
      <c r="Q472">
        <f>Table1[[#This Row],[Weighted revenue]]-7</f>
        <v>22.140807411819946</v>
      </c>
    </row>
    <row r="473" spans="1:17" x14ac:dyDescent="0.35">
      <c r="A473">
        <v>1316</v>
      </c>
      <c r="B473">
        <v>0</v>
      </c>
      <c r="C473">
        <v>3</v>
      </c>
      <c r="D473">
        <v>64.599999999999994</v>
      </c>
      <c r="E473">
        <v>174.2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0.41677723820354501</v>
      </c>
      <c r="M473">
        <f>1-Table1[[#This Row],[Churn]]</f>
        <v>0.58322276179645494</v>
      </c>
      <c r="N473" t="b">
        <f>IF(Table1[[#This Row],[Not churn]]&gt;0.14,TRUE,FALSE)</f>
        <v>1</v>
      </c>
      <c r="O473">
        <f>50*(1-Table1[[#This Row],[Churn]])</f>
        <v>29.161138089822746</v>
      </c>
      <c r="P473">
        <v>2</v>
      </c>
      <c r="Q473">
        <f>Table1[[#This Row],[Weighted revenue]]-7</f>
        <v>22.161138089822746</v>
      </c>
    </row>
    <row r="474" spans="1:17" x14ac:dyDescent="0.35">
      <c r="A474">
        <v>1436</v>
      </c>
      <c r="B474">
        <v>0</v>
      </c>
      <c r="C474">
        <v>23</v>
      </c>
      <c r="D474">
        <v>81</v>
      </c>
      <c r="E474">
        <v>1917.1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0.41664453985996103</v>
      </c>
      <c r="M474">
        <f>1-Table1[[#This Row],[Churn]]</f>
        <v>0.58335546014003903</v>
      </c>
      <c r="N474" t="b">
        <f>IF(Table1[[#This Row],[Not churn]]&gt;0.14,TRUE,FALSE)</f>
        <v>1</v>
      </c>
      <c r="O474">
        <f>50*(1-Table1[[#This Row],[Churn]])</f>
        <v>29.167773007001951</v>
      </c>
      <c r="P474">
        <v>2</v>
      </c>
      <c r="Q474">
        <f>Table1[[#This Row],[Weighted revenue]]-7</f>
        <v>22.167773007001951</v>
      </c>
    </row>
    <row r="475" spans="1:17" x14ac:dyDescent="0.35">
      <c r="A475">
        <v>959</v>
      </c>
      <c r="B475">
        <v>0</v>
      </c>
      <c r="C475">
        <v>9</v>
      </c>
      <c r="D475">
        <v>65.599999999999994</v>
      </c>
      <c r="E475">
        <v>593.29999999999995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0.416560421550982</v>
      </c>
      <c r="M475">
        <f>1-Table1[[#This Row],[Churn]]</f>
        <v>0.58343957844901806</v>
      </c>
      <c r="N475" t="b">
        <f>IF(Table1[[#This Row],[Not churn]]&gt;0.14,TRUE,FALSE)</f>
        <v>1</v>
      </c>
      <c r="O475">
        <f>50*(1-Table1[[#This Row],[Churn]])</f>
        <v>29.171978922450904</v>
      </c>
      <c r="P475">
        <v>5</v>
      </c>
      <c r="Q475">
        <f>Table1[[#This Row],[Weighted revenue]]-7</f>
        <v>22.171978922450904</v>
      </c>
    </row>
    <row r="476" spans="1:17" x14ac:dyDescent="0.35">
      <c r="A476">
        <v>1829</v>
      </c>
      <c r="B476">
        <v>1</v>
      </c>
      <c r="C476">
        <v>27</v>
      </c>
      <c r="D476">
        <v>70.55</v>
      </c>
      <c r="E476">
        <v>1943.9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0.41624139383987002</v>
      </c>
      <c r="M476">
        <f>1-Table1[[#This Row],[Churn]]</f>
        <v>0.58375860616012998</v>
      </c>
      <c r="N476" t="b">
        <f>IF(Table1[[#This Row],[Not churn]]&gt;0.14,TRUE,FALSE)</f>
        <v>1</v>
      </c>
      <c r="O476">
        <f>50*(1-Table1[[#This Row],[Churn]])</f>
        <v>29.1879303080065</v>
      </c>
      <c r="P476">
        <v>4</v>
      </c>
      <c r="Q476">
        <f>Table1[[#This Row],[Weighted revenue]]-7</f>
        <v>22.1879303080065</v>
      </c>
    </row>
    <row r="477" spans="1:17" x14ac:dyDescent="0.35">
      <c r="A477">
        <v>1258</v>
      </c>
      <c r="B477">
        <v>1</v>
      </c>
      <c r="C477">
        <v>52</v>
      </c>
      <c r="D477">
        <v>109.1</v>
      </c>
      <c r="E477">
        <v>5647.95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0.41608482007752101</v>
      </c>
      <c r="M477">
        <f>1-Table1[[#This Row],[Churn]]</f>
        <v>0.58391517992247899</v>
      </c>
      <c r="N477" t="b">
        <f>IF(Table1[[#This Row],[Not churn]]&gt;0.14,TRUE,FALSE)</f>
        <v>1</v>
      </c>
      <c r="O477">
        <f>50*(1-Table1[[#This Row],[Churn]])</f>
        <v>29.195758996123949</v>
      </c>
      <c r="P477">
        <v>4</v>
      </c>
      <c r="Q477">
        <f>Table1[[#This Row],[Weighted revenue]]-7</f>
        <v>22.195758996123949</v>
      </c>
    </row>
    <row r="478" spans="1:17" x14ac:dyDescent="0.35">
      <c r="A478">
        <v>1427</v>
      </c>
      <c r="B478">
        <v>0</v>
      </c>
      <c r="C478">
        <v>3</v>
      </c>
      <c r="D478">
        <v>70.7</v>
      </c>
      <c r="E478">
        <v>225.65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0.41596642371375903</v>
      </c>
      <c r="M478">
        <f>1-Table1[[#This Row],[Churn]]</f>
        <v>0.58403357628624097</v>
      </c>
      <c r="N478" t="b">
        <f>IF(Table1[[#This Row],[Not churn]]&gt;0.14,TRUE,FALSE)</f>
        <v>1</v>
      </c>
      <c r="O478">
        <f>50*(1-Table1[[#This Row],[Churn]])</f>
        <v>29.20167881431205</v>
      </c>
      <c r="P478">
        <v>5</v>
      </c>
      <c r="Q478">
        <f>Table1[[#This Row],[Weighted revenue]]-7</f>
        <v>22.20167881431205</v>
      </c>
    </row>
    <row r="479" spans="1:17" x14ac:dyDescent="0.35">
      <c r="A479">
        <v>1489</v>
      </c>
      <c r="B479">
        <v>0</v>
      </c>
      <c r="C479">
        <v>22</v>
      </c>
      <c r="D479">
        <v>79.349999999999994</v>
      </c>
      <c r="E479">
        <v>1730.35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0.41586661952494502</v>
      </c>
      <c r="M479">
        <f>1-Table1[[#This Row],[Churn]]</f>
        <v>0.58413338047505503</v>
      </c>
      <c r="N479" t="b">
        <f>IF(Table1[[#This Row],[Not churn]]&gt;0.14,TRUE,FALSE)</f>
        <v>1</v>
      </c>
      <c r="O479">
        <f>50*(1-Table1[[#This Row],[Churn]])</f>
        <v>29.206669023752752</v>
      </c>
      <c r="P479">
        <v>2</v>
      </c>
      <c r="Q479">
        <f>Table1[[#This Row],[Weighted revenue]]-7</f>
        <v>22.206669023752752</v>
      </c>
    </row>
    <row r="480" spans="1:17" x14ac:dyDescent="0.35">
      <c r="A480">
        <v>273</v>
      </c>
      <c r="B480">
        <v>0</v>
      </c>
      <c r="C480">
        <v>34</v>
      </c>
      <c r="D480">
        <v>97.65</v>
      </c>
      <c r="E480">
        <v>3207.55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0.414311484759464</v>
      </c>
      <c r="M480">
        <f>1-Table1[[#This Row],[Churn]]</f>
        <v>0.585688515240536</v>
      </c>
      <c r="N480" t="b">
        <f>IF(Table1[[#This Row],[Not churn]]&gt;0.14,TRUE,FALSE)</f>
        <v>1</v>
      </c>
      <c r="O480">
        <f>50*(1-Table1[[#This Row],[Churn]])</f>
        <v>29.2844257620268</v>
      </c>
      <c r="P480">
        <v>2</v>
      </c>
      <c r="Q480">
        <f>Table1[[#This Row],[Weighted revenue]]-7</f>
        <v>22.2844257620268</v>
      </c>
    </row>
    <row r="481" spans="1:17" x14ac:dyDescent="0.35">
      <c r="A481">
        <v>1575</v>
      </c>
      <c r="B481">
        <v>0</v>
      </c>
      <c r="C481">
        <v>10</v>
      </c>
      <c r="D481">
        <v>75.05</v>
      </c>
      <c r="E481">
        <v>786.3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0.41423694735462702</v>
      </c>
      <c r="M481">
        <f>1-Table1[[#This Row],[Churn]]</f>
        <v>0.58576305264537298</v>
      </c>
      <c r="N481" t="b">
        <f>IF(Table1[[#This Row],[Not churn]]&gt;0.14,TRUE,FALSE)</f>
        <v>1</v>
      </c>
      <c r="O481">
        <f>50*(1-Table1[[#This Row],[Churn]])</f>
        <v>29.288152632268648</v>
      </c>
      <c r="P481">
        <v>2</v>
      </c>
      <c r="Q481">
        <f>Table1[[#This Row],[Weighted revenue]]-7</f>
        <v>22.288152632268648</v>
      </c>
    </row>
    <row r="482" spans="1:17" x14ac:dyDescent="0.35">
      <c r="A482">
        <v>656</v>
      </c>
      <c r="B482">
        <v>0</v>
      </c>
      <c r="C482">
        <v>1</v>
      </c>
      <c r="D482">
        <v>61.15</v>
      </c>
      <c r="E482">
        <v>61.15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0.414133725681258</v>
      </c>
      <c r="M482">
        <f>1-Table1[[#This Row],[Churn]]</f>
        <v>0.58586627431874194</v>
      </c>
      <c r="N482" t="b">
        <f>IF(Table1[[#This Row],[Not churn]]&gt;0.14,TRUE,FALSE)</f>
        <v>1</v>
      </c>
      <c r="O482">
        <f>50*(1-Table1[[#This Row],[Churn]])</f>
        <v>29.293313715937096</v>
      </c>
      <c r="P482">
        <v>2</v>
      </c>
      <c r="Q482">
        <f>Table1[[#This Row],[Weighted revenue]]-7</f>
        <v>22.293313715937096</v>
      </c>
    </row>
    <row r="483" spans="1:17" x14ac:dyDescent="0.35">
      <c r="A483">
        <v>1345</v>
      </c>
      <c r="B483">
        <v>0</v>
      </c>
      <c r="C483">
        <v>12</v>
      </c>
      <c r="D483">
        <v>33.6</v>
      </c>
      <c r="E483">
        <v>435.45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0.41391830325274798</v>
      </c>
      <c r="M483">
        <f>1-Table1[[#This Row],[Churn]]</f>
        <v>0.58608169674725197</v>
      </c>
      <c r="N483" t="b">
        <f>IF(Table1[[#This Row],[Not churn]]&gt;0.14,TRUE,FALSE)</f>
        <v>1</v>
      </c>
      <c r="O483">
        <f>50*(1-Table1[[#This Row],[Churn]])</f>
        <v>29.304084837362598</v>
      </c>
      <c r="P483">
        <v>3</v>
      </c>
      <c r="Q483">
        <f>Table1[[#This Row],[Weighted revenue]]-7</f>
        <v>22.304084837362598</v>
      </c>
    </row>
    <row r="484" spans="1:17" x14ac:dyDescent="0.35">
      <c r="A484">
        <v>1156</v>
      </c>
      <c r="B484">
        <v>0</v>
      </c>
      <c r="C484">
        <v>34</v>
      </c>
      <c r="D484">
        <v>103.8</v>
      </c>
      <c r="E484">
        <v>3470.8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0.41386446068123001</v>
      </c>
      <c r="M484">
        <f>1-Table1[[#This Row],[Churn]]</f>
        <v>0.58613553931876994</v>
      </c>
      <c r="N484" t="b">
        <f>IF(Table1[[#This Row],[Not churn]]&gt;0.14,TRUE,FALSE)</f>
        <v>1</v>
      </c>
      <c r="O484">
        <f>50*(1-Table1[[#This Row],[Churn]])</f>
        <v>29.306776965938496</v>
      </c>
      <c r="P484">
        <v>5</v>
      </c>
      <c r="Q484">
        <f>Table1[[#This Row],[Weighted revenue]]-7</f>
        <v>22.306776965938496</v>
      </c>
    </row>
    <row r="485" spans="1:17" x14ac:dyDescent="0.35">
      <c r="A485">
        <v>1151</v>
      </c>
      <c r="B485">
        <v>0</v>
      </c>
      <c r="C485">
        <v>12</v>
      </c>
      <c r="D485">
        <v>69.849999999999994</v>
      </c>
      <c r="E485">
        <v>837.5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1</v>
      </c>
      <c r="L485">
        <v>0.41381355553966798</v>
      </c>
      <c r="M485">
        <f>1-Table1[[#This Row],[Churn]]</f>
        <v>0.58618644446033197</v>
      </c>
      <c r="N485" t="b">
        <f>IF(Table1[[#This Row],[Not churn]]&gt;0.14,TRUE,FALSE)</f>
        <v>1</v>
      </c>
      <c r="O485">
        <f>50*(1-Table1[[#This Row],[Churn]])</f>
        <v>29.309322223016597</v>
      </c>
      <c r="P485">
        <v>5</v>
      </c>
      <c r="Q485">
        <f>Table1[[#This Row],[Weighted revenue]]-7</f>
        <v>22.309322223016597</v>
      </c>
    </row>
    <row r="486" spans="1:17" x14ac:dyDescent="0.35">
      <c r="A486">
        <v>814</v>
      </c>
      <c r="B486">
        <v>0</v>
      </c>
      <c r="C486">
        <v>26</v>
      </c>
      <c r="D486">
        <v>85.2</v>
      </c>
      <c r="E486">
        <v>2184.6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0.41353510966944301</v>
      </c>
      <c r="M486">
        <f>1-Table1[[#This Row],[Churn]]</f>
        <v>0.58646489033055693</v>
      </c>
      <c r="N486" t="b">
        <f>IF(Table1[[#This Row],[Not churn]]&gt;0.14,TRUE,FALSE)</f>
        <v>1</v>
      </c>
      <c r="O486">
        <f>50*(1-Table1[[#This Row],[Churn]])</f>
        <v>29.323244516527847</v>
      </c>
      <c r="P486">
        <v>2</v>
      </c>
      <c r="Q486">
        <f>Table1[[#This Row],[Weighted revenue]]-7</f>
        <v>22.323244516527847</v>
      </c>
    </row>
    <row r="487" spans="1:17" x14ac:dyDescent="0.35">
      <c r="A487">
        <v>341</v>
      </c>
      <c r="B487">
        <v>0</v>
      </c>
      <c r="C487">
        <v>3</v>
      </c>
      <c r="D487">
        <v>40.299999999999997</v>
      </c>
      <c r="E487">
        <v>92.5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0.41344807814099999</v>
      </c>
      <c r="M487">
        <f>1-Table1[[#This Row],[Churn]]</f>
        <v>0.58655192185900007</v>
      </c>
      <c r="N487" t="b">
        <f>IF(Table1[[#This Row],[Not churn]]&gt;0.14,TRUE,FALSE)</f>
        <v>1</v>
      </c>
      <c r="O487">
        <f>50*(1-Table1[[#This Row],[Churn]])</f>
        <v>29.327596092950003</v>
      </c>
      <c r="P487">
        <v>3</v>
      </c>
      <c r="Q487">
        <f>Table1[[#This Row],[Weighted revenue]]-7</f>
        <v>22.327596092950003</v>
      </c>
    </row>
    <row r="488" spans="1:17" x14ac:dyDescent="0.35">
      <c r="A488">
        <v>1776</v>
      </c>
      <c r="B488">
        <v>0</v>
      </c>
      <c r="C488">
        <v>4</v>
      </c>
      <c r="D488">
        <v>65.599999999999994</v>
      </c>
      <c r="E488">
        <v>250.1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0.41283952306441302</v>
      </c>
      <c r="M488">
        <f>1-Table1[[#This Row],[Churn]]</f>
        <v>0.58716047693558693</v>
      </c>
      <c r="N488" t="b">
        <f>IF(Table1[[#This Row],[Not churn]]&gt;0.14,TRUE,FALSE)</f>
        <v>1</v>
      </c>
      <c r="O488">
        <f>50*(1-Table1[[#This Row],[Churn]])</f>
        <v>29.358023846779346</v>
      </c>
      <c r="P488">
        <v>2</v>
      </c>
      <c r="Q488">
        <f>Table1[[#This Row],[Weighted revenue]]-7</f>
        <v>22.358023846779346</v>
      </c>
    </row>
    <row r="489" spans="1:17" x14ac:dyDescent="0.35">
      <c r="A489">
        <v>595</v>
      </c>
      <c r="B489">
        <v>0</v>
      </c>
      <c r="C489">
        <v>17</v>
      </c>
      <c r="D489">
        <v>91.85</v>
      </c>
      <c r="E489">
        <v>1574.45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0.412702825730836</v>
      </c>
      <c r="M489">
        <f>1-Table1[[#This Row],[Churn]]</f>
        <v>0.58729717426916395</v>
      </c>
      <c r="N489" t="b">
        <f>IF(Table1[[#This Row],[Not churn]]&gt;0.14,TRUE,FALSE)</f>
        <v>1</v>
      </c>
      <c r="O489">
        <f>50*(1-Table1[[#This Row],[Churn]])</f>
        <v>29.364858713458197</v>
      </c>
      <c r="P489">
        <v>5</v>
      </c>
      <c r="Q489">
        <f>Table1[[#This Row],[Weighted revenue]]-7</f>
        <v>22.364858713458197</v>
      </c>
    </row>
    <row r="490" spans="1:17" x14ac:dyDescent="0.35">
      <c r="A490">
        <v>1211</v>
      </c>
      <c r="B490">
        <v>0</v>
      </c>
      <c r="C490">
        <v>37</v>
      </c>
      <c r="D490">
        <v>101.9</v>
      </c>
      <c r="E490">
        <v>3545.35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0.41156898734938901</v>
      </c>
      <c r="M490">
        <f>1-Table1[[#This Row],[Churn]]</f>
        <v>0.58843101265061093</v>
      </c>
      <c r="N490" t="b">
        <f>IF(Table1[[#This Row],[Not churn]]&gt;0.14,TRUE,FALSE)</f>
        <v>1</v>
      </c>
      <c r="O490">
        <f>50*(1-Table1[[#This Row],[Churn]])</f>
        <v>29.421550632530547</v>
      </c>
      <c r="P490">
        <v>2</v>
      </c>
      <c r="Q490">
        <f>Table1[[#This Row],[Weighted revenue]]-7</f>
        <v>22.421550632530547</v>
      </c>
    </row>
    <row r="491" spans="1:17" x14ac:dyDescent="0.35">
      <c r="A491">
        <v>920</v>
      </c>
      <c r="B491">
        <v>1</v>
      </c>
      <c r="C491">
        <v>43</v>
      </c>
      <c r="D491">
        <v>94.5</v>
      </c>
      <c r="E491">
        <v>4156.8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0.41090885350512402</v>
      </c>
      <c r="M491">
        <f>1-Table1[[#This Row],[Churn]]</f>
        <v>0.58909114649487604</v>
      </c>
      <c r="N491" t="b">
        <f>IF(Table1[[#This Row],[Not churn]]&gt;0.14,TRUE,FALSE)</f>
        <v>1</v>
      </c>
      <c r="O491">
        <f>50*(1-Table1[[#This Row],[Churn]])</f>
        <v>29.454557324743803</v>
      </c>
      <c r="P491">
        <v>4</v>
      </c>
      <c r="Q491">
        <f>Table1[[#This Row],[Weighted revenue]]-7</f>
        <v>22.454557324743803</v>
      </c>
    </row>
    <row r="492" spans="1:17" x14ac:dyDescent="0.35">
      <c r="A492">
        <v>1399</v>
      </c>
      <c r="B492">
        <v>0</v>
      </c>
      <c r="C492">
        <v>39</v>
      </c>
      <c r="D492">
        <v>104.7</v>
      </c>
      <c r="E492">
        <v>4134.8500000000004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0.40950280961048102</v>
      </c>
      <c r="M492">
        <f>1-Table1[[#This Row],[Churn]]</f>
        <v>0.59049719038951898</v>
      </c>
      <c r="N492" t="b">
        <f>IF(Table1[[#This Row],[Not churn]]&gt;0.14,TRUE,FALSE)</f>
        <v>1</v>
      </c>
      <c r="O492">
        <f>50*(1-Table1[[#This Row],[Churn]])</f>
        <v>29.52485951947595</v>
      </c>
      <c r="P492">
        <v>2</v>
      </c>
      <c r="Q492">
        <f>Table1[[#This Row],[Weighted revenue]]-7</f>
        <v>22.52485951947595</v>
      </c>
    </row>
    <row r="493" spans="1:17" x14ac:dyDescent="0.35">
      <c r="A493">
        <v>828</v>
      </c>
      <c r="B493">
        <v>0</v>
      </c>
      <c r="C493">
        <v>4</v>
      </c>
      <c r="D493">
        <v>50.55</v>
      </c>
      <c r="E493">
        <v>235.65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0.40842076115076498</v>
      </c>
      <c r="M493">
        <f>1-Table1[[#This Row],[Churn]]</f>
        <v>0.59157923884923502</v>
      </c>
      <c r="N493" t="b">
        <f>IF(Table1[[#This Row],[Not churn]]&gt;0.14,TRUE,FALSE)</f>
        <v>1</v>
      </c>
      <c r="O493">
        <f>50*(1-Table1[[#This Row],[Churn]])</f>
        <v>29.578961942461753</v>
      </c>
      <c r="P493">
        <v>2</v>
      </c>
      <c r="Q493">
        <f>Table1[[#This Row],[Weighted revenue]]-7</f>
        <v>22.578961942461753</v>
      </c>
    </row>
    <row r="494" spans="1:17" x14ac:dyDescent="0.35">
      <c r="A494">
        <v>787</v>
      </c>
      <c r="B494">
        <v>0</v>
      </c>
      <c r="C494">
        <v>3</v>
      </c>
      <c r="D494">
        <v>69.650000000000006</v>
      </c>
      <c r="E494">
        <v>220.1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0.40836460312179901</v>
      </c>
      <c r="M494">
        <f>1-Table1[[#This Row],[Churn]]</f>
        <v>0.59163539687820099</v>
      </c>
      <c r="N494" t="b">
        <f>IF(Table1[[#This Row],[Not churn]]&gt;0.14,TRUE,FALSE)</f>
        <v>1</v>
      </c>
      <c r="O494">
        <f>50*(1-Table1[[#This Row],[Churn]])</f>
        <v>29.581769843910049</v>
      </c>
      <c r="P494">
        <v>5</v>
      </c>
      <c r="Q494">
        <f>Table1[[#This Row],[Weighted revenue]]-7</f>
        <v>22.581769843910049</v>
      </c>
    </row>
    <row r="495" spans="1:17" x14ac:dyDescent="0.35">
      <c r="A495">
        <v>1483</v>
      </c>
      <c r="B495">
        <v>0</v>
      </c>
      <c r="C495">
        <v>11</v>
      </c>
      <c r="D495">
        <v>61.25</v>
      </c>
      <c r="E495">
        <v>729.95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0.40769869177699603</v>
      </c>
      <c r="M495">
        <f>1-Table1[[#This Row],[Churn]]</f>
        <v>0.59230130822300397</v>
      </c>
      <c r="N495" t="b">
        <f>IF(Table1[[#This Row],[Not churn]]&gt;0.14,TRUE,FALSE)</f>
        <v>1</v>
      </c>
      <c r="O495">
        <f>50*(1-Table1[[#This Row],[Churn]])</f>
        <v>29.615065411150198</v>
      </c>
      <c r="P495">
        <v>2</v>
      </c>
      <c r="Q495">
        <f>Table1[[#This Row],[Weighted revenue]]-7</f>
        <v>22.615065411150198</v>
      </c>
    </row>
    <row r="496" spans="1:17" x14ac:dyDescent="0.35">
      <c r="A496">
        <v>589</v>
      </c>
      <c r="B496">
        <v>0</v>
      </c>
      <c r="C496">
        <v>16</v>
      </c>
      <c r="D496">
        <v>38.9</v>
      </c>
      <c r="E496">
        <v>664.4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0.40761555608995598</v>
      </c>
      <c r="M496">
        <f>1-Table1[[#This Row],[Churn]]</f>
        <v>0.59238444391004408</v>
      </c>
      <c r="N496" t="b">
        <f>IF(Table1[[#This Row],[Not churn]]&gt;0.14,TRUE,FALSE)</f>
        <v>1</v>
      </c>
      <c r="O496">
        <f>50*(1-Table1[[#This Row],[Churn]])</f>
        <v>29.619222195502203</v>
      </c>
      <c r="P496">
        <v>3</v>
      </c>
      <c r="Q496">
        <f>Table1[[#This Row],[Weighted revenue]]-7</f>
        <v>22.619222195502203</v>
      </c>
    </row>
    <row r="497" spans="1:17" x14ac:dyDescent="0.35">
      <c r="A497">
        <v>1654</v>
      </c>
      <c r="B497">
        <v>0</v>
      </c>
      <c r="C497">
        <v>3</v>
      </c>
      <c r="D497">
        <v>55.1</v>
      </c>
      <c r="E497">
        <v>154.65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0.40756334289520402</v>
      </c>
      <c r="M497">
        <f>1-Table1[[#This Row],[Churn]]</f>
        <v>0.59243665710479598</v>
      </c>
      <c r="N497" t="b">
        <f>IF(Table1[[#This Row],[Not churn]]&gt;0.14,TRUE,FALSE)</f>
        <v>1</v>
      </c>
      <c r="O497">
        <f>50*(1-Table1[[#This Row],[Churn]])</f>
        <v>29.621832855239798</v>
      </c>
      <c r="P497">
        <v>5</v>
      </c>
      <c r="Q497">
        <f>Table1[[#This Row],[Weighted revenue]]-7</f>
        <v>22.621832855239798</v>
      </c>
    </row>
    <row r="498" spans="1:17" x14ac:dyDescent="0.35">
      <c r="A498">
        <v>1668</v>
      </c>
      <c r="B498">
        <v>0</v>
      </c>
      <c r="C498">
        <v>10</v>
      </c>
      <c r="D498">
        <v>65.900000000000006</v>
      </c>
      <c r="E498">
        <v>660.05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0.407563066965551</v>
      </c>
      <c r="M498">
        <f>1-Table1[[#This Row],[Churn]]</f>
        <v>0.592436933034449</v>
      </c>
      <c r="N498" t="b">
        <f>IF(Table1[[#This Row],[Not churn]]&gt;0.14,TRUE,FALSE)</f>
        <v>1</v>
      </c>
      <c r="O498">
        <f>50*(1-Table1[[#This Row],[Churn]])</f>
        <v>29.62184665172245</v>
      </c>
      <c r="P498">
        <v>5</v>
      </c>
      <c r="Q498">
        <f>Table1[[#This Row],[Weighted revenue]]-7</f>
        <v>22.62184665172245</v>
      </c>
    </row>
    <row r="499" spans="1:17" x14ac:dyDescent="0.35">
      <c r="A499">
        <v>705</v>
      </c>
      <c r="B499">
        <v>0</v>
      </c>
      <c r="C499">
        <v>1</v>
      </c>
      <c r="D499">
        <v>45.8</v>
      </c>
      <c r="E499">
        <v>45.8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0.40754446766048502</v>
      </c>
      <c r="M499">
        <f>1-Table1[[#This Row],[Churn]]</f>
        <v>0.59245553233951498</v>
      </c>
      <c r="N499" t="b">
        <f>IF(Table1[[#This Row],[Not churn]]&gt;0.14,TRUE,FALSE)</f>
        <v>1</v>
      </c>
      <c r="O499">
        <f>50*(1-Table1[[#This Row],[Churn]])</f>
        <v>29.622776616975749</v>
      </c>
      <c r="P499">
        <v>2</v>
      </c>
      <c r="Q499">
        <f>Table1[[#This Row],[Weighted revenue]]-7</f>
        <v>22.622776616975749</v>
      </c>
    </row>
    <row r="500" spans="1:17" x14ac:dyDescent="0.35">
      <c r="A500">
        <v>829</v>
      </c>
      <c r="B500">
        <v>0</v>
      </c>
      <c r="C500">
        <v>40</v>
      </c>
      <c r="D500">
        <v>105.95</v>
      </c>
      <c r="E500">
        <v>4335.2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0.40738833050699702</v>
      </c>
      <c r="M500">
        <f>1-Table1[[#This Row],[Churn]]</f>
        <v>0.59261166949300303</v>
      </c>
      <c r="N500" t="b">
        <f>IF(Table1[[#This Row],[Not churn]]&gt;0.14,TRUE,FALSE)</f>
        <v>1</v>
      </c>
      <c r="O500">
        <f>50*(1-Table1[[#This Row],[Churn]])</f>
        <v>29.630583474650152</v>
      </c>
      <c r="P500">
        <v>2</v>
      </c>
      <c r="Q500">
        <f>Table1[[#This Row],[Weighted revenue]]-7</f>
        <v>22.630583474650152</v>
      </c>
    </row>
    <row r="501" spans="1:17" x14ac:dyDescent="0.35">
      <c r="A501">
        <v>778</v>
      </c>
      <c r="B501">
        <v>0</v>
      </c>
      <c r="C501">
        <v>10</v>
      </c>
      <c r="D501">
        <v>59.65</v>
      </c>
      <c r="E501">
        <v>638.95000000000005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0.40728645642618699</v>
      </c>
      <c r="M501">
        <f>1-Table1[[#This Row],[Churn]]</f>
        <v>0.59271354357381301</v>
      </c>
      <c r="N501" t="b">
        <f>IF(Table1[[#This Row],[Not churn]]&gt;0.14,TRUE,FALSE)</f>
        <v>1</v>
      </c>
      <c r="O501">
        <f>50*(1-Table1[[#This Row],[Churn]])</f>
        <v>29.635677178690649</v>
      </c>
      <c r="P501">
        <v>2</v>
      </c>
      <c r="Q501">
        <f>Table1[[#This Row],[Weighted revenue]]-7</f>
        <v>22.635677178690649</v>
      </c>
    </row>
    <row r="502" spans="1:17" x14ac:dyDescent="0.35">
      <c r="A502">
        <v>381</v>
      </c>
      <c r="B502">
        <v>0</v>
      </c>
      <c r="C502">
        <v>26</v>
      </c>
      <c r="D502">
        <v>84.3</v>
      </c>
      <c r="E502">
        <v>2281.6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0.407028220498935</v>
      </c>
      <c r="M502">
        <f>1-Table1[[#This Row],[Churn]]</f>
        <v>0.59297177950106494</v>
      </c>
      <c r="N502" t="b">
        <f>IF(Table1[[#This Row],[Not churn]]&gt;0.14,TRUE,FALSE)</f>
        <v>1</v>
      </c>
      <c r="O502">
        <f>50*(1-Table1[[#This Row],[Churn]])</f>
        <v>29.648588975053247</v>
      </c>
      <c r="P502">
        <v>2</v>
      </c>
      <c r="Q502">
        <f>Table1[[#This Row],[Weighted revenue]]-7</f>
        <v>22.648588975053247</v>
      </c>
    </row>
    <row r="503" spans="1:17" x14ac:dyDescent="0.35">
      <c r="A503">
        <v>1462</v>
      </c>
      <c r="B503">
        <v>0</v>
      </c>
      <c r="C503">
        <v>17</v>
      </c>
      <c r="D503">
        <v>70.400000000000006</v>
      </c>
      <c r="E503">
        <v>1214.05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0.40692554725058799</v>
      </c>
      <c r="M503">
        <f>1-Table1[[#This Row],[Churn]]</f>
        <v>0.59307445274941206</v>
      </c>
      <c r="N503" t="b">
        <f>IF(Table1[[#This Row],[Not churn]]&gt;0.14,TRUE,FALSE)</f>
        <v>1</v>
      </c>
      <c r="O503">
        <f>50*(1-Table1[[#This Row],[Churn]])</f>
        <v>29.653722637470604</v>
      </c>
      <c r="P503">
        <v>2</v>
      </c>
      <c r="Q503">
        <f>Table1[[#This Row],[Weighted revenue]]-7</f>
        <v>22.653722637470604</v>
      </c>
    </row>
    <row r="504" spans="1:17" x14ac:dyDescent="0.35">
      <c r="A504">
        <v>123</v>
      </c>
      <c r="B504">
        <v>0</v>
      </c>
      <c r="C504">
        <v>1</v>
      </c>
      <c r="D504">
        <v>45.7</v>
      </c>
      <c r="E504">
        <v>45.7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0.40682315790537599</v>
      </c>
      <c r="M504">
        <f>1-Table1[[#This Row],[Churn]]</f>
        <v>0.59317684209462396</v>
      </c>
      <c r="N504" t="b">
        <f>IF(Table1[[#This Row],[Not churn]]&gt;0.14,TRUE,FALSE)</f>
        <v>1</v>
      </c>
      <c r="O504">
        <f>50*(1-Table1[[#This Row],[Churn]])</f>
        <v>29.6588421047312</v>
      </c>
      <c r="P504">
        <v>2</v>
      </c>
      <c r="Q504">
        <f>Table1[[#This Row],[Weighted revenue]]-7</f>
        <v>22.6588421047312</v>
      </c>
    </row>
    <row r="505" spans="1:17" x14ac:dyDescent="0.35">
      <c r="A505">
        <v>1678</v>
      </c>
      <c r="B505">
        <v>0</v>
      </c>
      <c r="C505">
        <v>1</v>
      </c>
      <c r="D505">
        <v>45.6</v>
      </c>
      <c r="E505">
        <v>45.6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0.406102249709761</v>
      </c>
      <c r="M505">
        <f>1-Table1[[#This Row],[Churn]]</f>
        <v>0.59389775029023895</v>
      </c>
      <c r="N505" t="b">
        <f>IF(Table1[[#This Row],[Not churn]]&gt;0.14,TRUE,FALSE)</f>
        <v>1</v>
      </c>
      <c r="O505">
        <f>50*(1-Table1[[#This Row],[Churn]])</f>
        <v>29.694887514511947</v>
      </c>
      <c r="P505">
        <v>2</v>
      </c>
      <c r="Q505">
        <f>Table1[[#This Row],[Weighted revenue]]-7</f>
        <v>22.694887514511947</v>
      </c>
    </row>
    <row r="506" spans="1:17" x14ac:dyDescent="0.35">
      <c r="A506">
        <v>1191</v>
      </c>
      <c r="B506">
        <v>0</v>
      </c>
      <c r="C506">
        <v>32</v>
      </c>
      <c r="D506">
        <v>99.55</v>
      </c>
      <c r="E506">
        <v>3204.65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0.405450900137235</v>
      </c>
      <c r="M506">
        <f>1-Table1[[#This Row],[Churn]]</f>
        <v>0.59454909986276494</v>
      </c>
      <c r="N506" t="b">
        <f>IF(Table1[[#This Row],[Not churn]]&gt;0.14,TRUE,FALSE)</f>
        <v>1</v>
      </c>
      <c r="O506">
        <f>50*(1-Table1[[#This Row],[Churn]])</f>
        <v>29.727454993138245</v>
      </c>
      <c r="P506">
        <v>5</v>
      </c>
      <c r="Q506">
        <f>Table1[[#This Row],[Weighted revenue]]-7</f>
        <v>22.727454993138245</v>
      </c>
    </row>
    <row r="507" spans="1:17" x14ac:dyDescent="0.35">
      <c r="A507">
        <v>265</v>
      </c>
      <c r="B507">
        <v>0</v>
      </c>
      <c r="C507">
        <v>19</v>
      </c>
      <c r="D507">
        <v>73.2</v>
      </c>
      <c r="E507">
        <v>1441.1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0.40486664157614799</v>
      </c>
      <c r="M507">
        <f>1-Table1[[#This Row],[Churn]]</f>
        <v>0.59513335842385207</v>
      </c>
      <c r="N507" t="b">
        <f>IF(Table1[[#This Row],[Not churn]]&gt;0.14,TRUE,FALSE)</f>
        <v>1</v>
      </c>
      <c r="O507">
        <f>50*(1-Table1[[#This Row],[Churn]])</f>
        <v>29.756667921192602</v>
      </c>
      <c r="P507">
        <v>2</v>
      </c>
      <c r="Q507">
        <f>Table1[[#This Row],[Weighted revenue]]-7</f>
        <v>22.756667921192602</v>
      </c>
    </row>
    <row r="508" spans="1:17" x14ac:dyDescent="0.35">
      <c r="A508">
        <v>496</v>
      </c>
      <c r="B508">
        <v>0</v>
      </c>
      <c r="C508">
        <v>1</v>
      </c>
      <c r="D508">
        <v>45.4</v>
      </c>
      <c r="E508">
        <v>45.4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0.40466164951300498</v>
      </c>
      <c r="M508">
        <f>1-Table1[[#This Row],[Churn]]</f>
        <v>0.59533835048699502</v>
      </c>
      <c r="N508" t="b">
        <f>IF(Table1[[#This Row],[Not churn]]&gt;0.14,TRUE,FALSE)</f>
        <v>1</v>
      </c>
      <c r="O508">
        <f>50*(1-Table1[[#This Row],[Churn]])</f>
        <v>29.766917524349751</v>
      </c>
      <c r="P508">
        <v>2</v>
      </c>
      <c r="Q508">
        <f>Table1[[#This Row],[Weighted revenue]]-7</f>
        <v>22.766917524349751</v>
      </c>
    </row>
    <row r="509" spans="1:17" x14ac:dyDescent="0.35">
      <c r="A509">
        <v>148</v>
      </c>
      <c r="B509">
        <v>0</v>
      </c>
      <c r="C509">
        <v>11</v>
      </c>
      <c r="D509">
        <v>75.25</v>
      </c>
      <c r="E509">
        <v>888.65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0.404534895062021</v>
      </c>
      <c r="M509">
        <f>1-Table1[[#This Row],[Churn]]</f>
        <v>0.595465104937979</v>
      </c>
      <c r="N509" t="b">
        <f>IF(Table1[[#This Row],[Not churn]]&gt;0.14,TRUE,FALSE)</f>
        <v>1</v>
      </c>
      <c r="O509">
        <f>50*(1-Table1[[#This Row],[Churn]])</f>
        <v>29.773255246898948</v>
      </c>
      <c r="P509">
        <v>2</v>
      </c>
      <c r="Q509">
        <f>Table1[[#This Row],[Weighted revenue]]-7</f>
        <v>22.773255246898948</v>
      </c>
    </row>
    <row r="510" spans="1:17" x14ac:dyDescent="0.35">
      <c r="A510">
        <v>1573</v>
      </c>
      <c r="B510">
        <v>0</v>
      </c>
      <c r="C510">
        <v>17</v>
      </c>
      <c r="D510">
        <v>70</v>
      </c>
      <c r="E510">
        <v>1144.5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0.40404412138922402</v>
      </c>
      <c r="M510">
        <f>1-Table1[[#This Row],[Churn]]</f>
        <v>0.59595587861077592</v>
      </c>
      <c r="N510" t="b">
        <f>IF(Table1[[#This Row],[Not churn]]&gt;0.14,TRUE,FALSE)</f>
        <v>1</v>
      </c>
      <c r="O510">
        <f>50*(1-Table1[[#This Row],[Churn]])</f>
        <v>29.797793930538795</v>
      </c>
      <c r="P510">
        <v>2</v>
      </c>
      <c r="Q510">
        <f>Table1[[#This Row],[Weighted revenue]]-7</f>
        <v>22.797793930538795</v>
      </c>
    </row>
    <row r="511" spans="1:17" x14ac:dyDescent="0.35">
      <c r="A511">
        <v>1393</v>
      </c>
      <c r="B511">
        <v>0</v>
      </c>
      <c r="C511">
        <v>1</v>
      </c>
      <c r="D511">
        <v>45.1</v>
      </c>
      <c r="E511">
        <v>45.1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0.40250383270857798</v>
      </c>
      <c r="M511">
        <f>1-Table1[[#This Row],[Churn]]</f>
        <v>0.59749616729142208</v>
      </c>
      <c r="N511" t="b">
        <f>IF(Table1[[#This Row],[Not churn]]&gt;0.14,TRUE,FALSE)</f>
        <v>1</v>
      </c>
      <c r="O511">
        <f>50*(1-Table1[[#This Row],[Churn]])</f>
        <v>29.874808364571102</v>
      </c>
      <c r="P511">
        <v>2</v>
      </c>
      <c r="Q511">
        <f>Table1[[#This Row],[Weighted revenue]]-7</f>
        <v>22.874808364571102</v>
      </c>
    </row>
    <row r="512" spans="1:17" x14ac:dyDescent="0.35">
      <c r="A512">
        <v>58</v>
      </c>
      <c r="B512">
        <v>0</v>
      </c>
      <c r="C512">
        <v>1</v>
      </c>
      <c r="D512">
        <v>44.9</v>
      </c>
      <c r="E512">
        <v>44.9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0.40106737711853302</v>
      </c>
      <c r="M512">
        <f>1-Table1[[#This Row],[Churn]]</f>
        <v>0.59893262288146698</v>
      </c>
      <c r="N512" t="b">
        <f>IF(Table1[[#This Row],[Not churn]]&gt;0.14,TRUE,FALSE)</f>
        <v>1</v>
      </c>
      <c r="O512">
        <f>50*(1-Table1[[#This Row],[Churn]])</f>
        <v>29.946631144073351</v>
      </c>
      <c r="P512">
        <v>2</v>
      </c>
      <c r="Q512">
        <f>Table1[[#This Row],[Weighted revenue]]-7</f>
        <v>22.946631144073351</v>
      </c>
    </row>
    <row r="513" spans="1:17" x14ac:dyDescent="0.35">
      <c r="A513">
        <v>1003</v>
      </c>
      <c r="B513">
        <v>0</v>
      </c>
      <c r="C513">
        <v>2</v>
      </c>
      <c r="D513">
        <v>60.85</v>
      </c>
      <c r="E513">
        <v>111.4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0.400838814578523</v>
      </c>
      <c r="M513">
        <f>1-Table1[[#This Row],[Churn]]</f>
        <v>0.599161185421477</v>
      </c>
      <c r="N513" t="b">
        <f>IF(Table1[[#This Row],[Not churn]]&gt;0.14,TRUE,FALSE)</f>
        <v>1</v>
      </c>
      <c r="O513">
        <f>50*(1-Table1[[#This Row],[Churn]])</f>
        <v>29.95805927107385</v>
      </c>
      <c r="P513">
        <v>2</v>
      </c>
      <c r="Q513">
        <f>Table1[[#This Row],[Weighted revenue]]-7</f>
        <v>22.95805927107385</v>
      </c>
    </row>
    <row r="514" spans="1:17" x14ac:dyDescent="0.35">
      <c r="A514">
        <v>339</v>
      </c>
      <c r="B514">
        <v>0</v>
      </c>
      <c r="C514">
        <v>41</v>
      </c>
      <c r="D514">
        <v>106.5</v>
      </c>
      <c r="E514">
        <v>4282.3999999999996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0.400245738549101</v>
      </c>
      <c r="M514">
        <f>1-Table1[[#This Row],[Churn]]</f>
        <v>0.59975426145089905</v>
      </c>
      <c r="N514" t="b">
        <f>IF(Table1[[#This Row],[Not churn]]&gt;0.14,TRUE,FALSE)</f>
        <v>1</v>
      </c>
      <c r="O514">
        <f>50*(1-Table1[[#This Row],[Churn]])</f>
        <v>29.987713072544953</v>
      </c>
      <c r="P514">
        <v>2</v>
      </c>
      <c r="Q514">
        <f>Table1[[#This Row],[Weighted revenue]]-7</f>
        <v>22.987713072544953</v>
      </c>
    </row>
    <row r="515" spans="1:17" x14ac:dyDescent="0.35">
      <c r="A515">
        <v>1008</v>
      </c>
      <c r="B515">
        <v>0</v>
      </c>
      <c r="C515">
        <v>24</v>
      </c>
      <c r="D515">
        <v>80.25</v>
      </c>
      <c r="E515">
        <v>1861.5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0.40009270361697802</v>
      </c>
      <c r="M515">
        <f>1-Table1[[#This Row],[Churn]]</f>
        <v>0.59990729638302198</v>
      </c>
      <c r="N515" t="b">
        <f>IF(Table1[[#This Row],[Not churn]]&gt;0.14,TRUE,FALSE)</f>
        <v>1</v>
      </c>
      <c r="O515">
        <f>50*(1-Table1[[#This Row],[Churn]])</f>
        <v>29.995364819151099</v>
      </c>
      <c r="P515">
        <v>2</v>
      </c>
      <c r="Q515">
        <f>Table1[[#This Row],[Weighted revenue]]-7</f>
        <v>22.995364819151099</v>
      </c>
    </row>
    <row r="516" spans="1:17" x14ac:dyDescent="0.35">
      <c r="A516">
        <v>404</v>
      </c>
      <c r="B516">
        <v>0</v>
      </c>
      <c r="C516">
        <v>11</v>
      </c>
      <c r="D516">
        <v>36.049999999999997</v>
      </c>
      <c r="E516">
        <v>402.6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0.39793112862094598</v>
      </c>
      <c r="M516">
        <f>1-Table1[[#This Row],[Churn]]</f>
        <v>0.60206887137905407</v>
      </c>
      <c r="N516" t="b">
        <f>IF(Table1[[#This Row],[Not churn]]&gt;0.14,TRUE,FALSE)</f>
        <v>1</v>
      </c>
      <c r="O516">
        <f>50*(1-Table1[[#This Row],[Churn]])</f>
        <v>30.103443568952702</v>
      </c>
      <c r="P516">
        <v>3</v>
      </c>
      <c r="Q516">
        <f>Table1[[#This Row],[Weighted revenue]]-7</f>
        <v>23.103443568952702</v>
      </c>
    </row>
    <row r="517" spans="1:17" x14ac:dyDescent="0.35">
      <c r="A517">
        <v>52</v>
      </c>
      <c r="B517">
        <v>0</v>
      </c>
      <c r="C517">
        <v>2</v>
      </c>
      <c r="D517">
        <v>46</v>
      </c>
      <c r="E517">
        <v>84.5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0.39789268875452999</v>
      </c>
      <c r="M517">
        <f>1-Table1[[#This Row],[Churn]]</f>
        <v>0.60210731124547001</v>
      </c>
      <c r="N517" t="b">
        <f>IF(Table1[[#This Row],[Not churn]]&gt;0.14,TRUE,FALSE)</f>
        <v>1</v>
      </c>
      <c r="O517">
        <f>50*(1-Table1[[#This Row],[Churn]])</f>
        <v>30.105365562273501</v>
      </c>
      <c r="P517">
        <v>2</v>
      </c>
      <c r="Q517">
        <f>Table1[[#This Row],[Weighted revenue]]-7</f>
        <v>23.105365562273501</v>
      </c>
    </row>
    <row r="518" spans="1:17" x14ac:dyDescent="0.35">
      <c r="A518">
        <v>785</v>
      </c>
      <c r="B518">
        <v>0</v>
      </c>
      <c r="C518">
        <v>7</v>
      </c>
      <c r="D518">
        <v>53.65</v>
      </c>
      <c r="E518">
        <v>404.35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0.39743236347654198</v>
      </c>
      <c r="M518">
        <f>1-Table1[[#This Row],[Churn]]</f>
        <v>0.60256763652345802</v>
      </c>
      <c r="N518" t="b">
        <f>IF(Table1[[#This Row],[Not churn]]&gt;0.14,TRUE,FALSE)</f>
        <v>1</v>
      </c>
      <c r="O518">
        <f>50*(1-Table1[[#This Row],[Churn]])</f>
        <v>30.128381826172902</v>
      </c>
      <c r="P518">
        <v>2</v>
      </c>
      <c r="Q518">
        <f>Table1[[#This Row],[Weighted revenue]]-7</f>
        <v>23.128381826172902</v>
      </c>
    </row>
    <row r="519" spans="1:17" x14ac:dyDescent="0.35">
      <c r="A519">
        <v>245</v>
      </c>
      <c r="B519">
        <v>0</v>
      </c>
      <c r="C519">
        <v>40</v>
      </c>
      <c r="D519">
        <v>104.5</v>
      </c>
      <c r="E519">
        <v>4036.85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0.39697112538201401</v>
      </c>
      <c r="M519">
        <f>1-Table1[[#This Row],[Churn]]</f>
        <v>0.60302887461798593</v>
      </c>
      <c r="N519" t="b">
        <f>IF(Table1[[#This Row],[Not churn]]&gt;0.14,TRUE,FALSE)</f>
        <v>1</v>
      </c>
      <c r="O519">
        <f>50*(1-Table1[[#This Row],[Churn]])</f>
        <v>30.151443730899295</v>
      </c>
      <c r="P519">
        <v>2</v>
      </c>
      <c r="Q519">
        <f>Table1[[#This Row],[Weighted revenue]]-7</f>
        <v>23.151443730899295</v>
      </c>
    </row>
    <row r="520" spans="1:17" x14ac:dyDescent="0.35">
      <c r="A520">
        <v>1119</v>
      </c>
      <c r="B520">
        <v>0</v>
      </c>
      <c r="C520">
        <v>35</v>
      </c>
      <c r="D520">
        <v>96.75</v>
      </c>
      <c r="E520">
        <v>3403.4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0.39671587272199699</v>
      </c>
      <c r="M520">
        <f>1-Table1[[#This Row],[Churn]]</f>
        <v>0.60328412727800296</v>
      </c>
      <c r="N520" t="b">
        <f>IF(Table1[[#This Row],[Not churn]]&gt;0.14,TRUE,FALSE)</f>
        <v>1</v>
      </c>
      <c r="O520">
        <f>50*(1-Table1[[#This Row],[Churn]])</f>
        <v>30.164206363900149</v>
      </c>
      <c r="P520">
        <v>2</v>
      </c>
      <c r="Q520">
        <f>Table1[[#This Row],[Weighted revenue]]-7</f>
        <v>23.164206363900149</v>
      </c>
    </row>
    <row r="521" spans="1:17" x14ac:dyDescent="0.35">
      <c r="A521">
        <v>986</v>
      </c>
      <c r="B521">
        <v>0</v>
      </c>
      <c r="C521">
        <v>36</v>
      </c>
      <c r="D521">
        <v>104.5</v>
      </c>
      <c r="E521">
        <v>3684.95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0.39668353766256098</v>
      </c>
      <c r="M521">
        <f>1-Table1[[#This Row],[Churn]]</f>
        <v>0.60331646233743896</v>
      </c>
      <c r="N521" t="b">
        <f>IF(Table1[[#This Row],[Not churn]]&gt;0.14,TRUE,FALSE)</f>
        <v>1</v>
      </c>
      <c r="O521">
        <f>50*(1-Table1[[#This Row],[Churn]])</f>
        <v>30.165823116871948</v>
      </c>
      <c r="P521">
        <v>5</v>
      </c>
      <c r="Q521">
        <f>Table1[[#This Row],[Weighted revenue]]-7</f>
        <v>23.165823116871948</v>
      </c>
    </row>
    <row r="522" spans="1:17" x14ac:dyDescent="0.35">
      <c r="A522">
        <v>689</v>
      </c>
      <c r="B522">
        <v>1</v>
      </c>
      <c r="C522">
        <v>31</v>
      </c>
      <c r="D522">
        <v>73.900000000000006</v>
      </c>
      <c r="E522">
        <v>2217.15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0.39591076243037399</v>
      </c>
      <c r="M522">
        <f>1-Table1[[#This Row],[Churn]]</f>
        <v>0.60408923756962607</v>
      </c>
      <c r="N522" t="b">
        <f>IF(Table1[[#This Row],[Not churn]]&gt;0.14,TRUE,FALSE)</f>
        <v>1</v>
      </c>
      <c r="O522">
        <f>50*(1-Table1[[#This Row],[Churn]])</f>
        <v>30.204461878481304</v>
      </c>
      <c r="P522">
        <v>4</v>
      </c>
      <c r="Q522">
        <f>Table1[[#This Row],[Weighted revenue]]-7</f>
        <v>23.204461878481304</v>
      </c>
    </row>
    <row r="523" spans="1:17" x14ac:dyDescent="0.35">
      <c r="A523">
        <v>1728</v>
      </c>
      <c r="B523">
        <v>0</v>
      </c>
      <c r="C523">
        <v>28</v>
      </c>
      <c r="D523">
        <v>100.2</v>
      </c>
      <c r="E523">
        <v>2688.45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0.39536538200437898</v>
      </c>
      <c r="M523">
        <f>1-Table1[[#This Row],[Churn]]</f>
        <v>0.60463461799562102</v>
      </c>
      <c r="N523" t="b">
        <f>IF(Table1[[#This Row],[Not churn]]&gt;0.14,TRUE,FALSE)</f>
        <v>1</v>
      </c>
      <c r="O523">
        <f>50*(1-Table1[[#This Row],[Churn]])</f>
        <v>30.231730899781052</v>
      </c>
      <c r="P523">
        <v>2</v>
      </c>
      <c r="Q523">
        <f>Table1[[#This Row],[Weighted revenue]]-7</f>
        <v>23.231730899781052</v>
      </c>
    </row>
    <row r="524" spans="1:17" x14ac:dyDescent="0.35">
      <c r="A524">
        <v>1320</v>
      </c>
      <c r="B524">
        <v>0</v>
      </c>
      <c r="C524">
        <v>1</v>
      </c>
      <c r="D524">
        <v>44.05</v>
      </c>
      <c r="E524">
        <v>44.05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0.39498165212148301</v>
      </c>
      <c r="M524">
        <f>1-Table1[[#This Row],[Churn]]</f>
        <v>0.60501834787851694</v>
      </c>
      <c r="N524" t="b">
        <f>IF(Table1[[#This Row],[Not churn]]&gt;0.14,TRUE,FALSE)</f>
        <v>1</v>
      </c>
      <c r="O524">
        <f>50*(1-Table1[[#This Row],[Churn]])</f>
        <v>30.250917393925846</v>
      </c>
      <c r="P524">
        <v>2</v>
      </c>
      <c r="Q524">
        <f>Table1[[#This Row],[Weighted revenue]]-7</f>
        <v>23.250917393925846</v>
      </c>
    </row>
    <row r="525" spans="1:17" x14ac:dyDescent="0.35">
      <c r="A525">
        <v>863</v>
      </c>
      <c r="B525">
        <v>1</v>
      </c>
      <c r="C525">
        <v>3</v>
      </c>
      <c r="D525">
        <v>45</v>
      </c>
      <c r="E525">
        <v>127.1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0.39491901130761098</v>
      </c>
      <c r="M525">
        <f>1-Table1[[#This Row],[Churn]]</f>
        <v>0.60508098869238902</v>
      </c>
      <c r="N525" t="b">
        <f>IF(Table1[[#This Row],[Not churn]]&gt;0.14,TRUE,FALSE)</f>
        <v>1</v>
      </c>
      <c r="O525">
        <f>50*(1-Table1[[#This Row],[Churn]])</f>
        <v>30.25404943461945</v>
      </c>
      <c r="P525">
        <v>4</v>
      </c>
      <c r="Q525">
        <f>Table1[[#This Row],[Weighted revenue]]-7</f>
        <v>23.25404943461945</v>
      </c>
    </row>
    <row r="526" spans="1:17" x14ac:dyDescent="0.35">
      <c r="A526">
        <v>327</v>
      </c>
      <c r="B526">
        <v>0</v>
      </c>
      <c r="C526">
        <v>2</v>
      </c>
      <c r="D526">
        <v>29.85</v>
      </c>
      <c r="E526">
        <v>75.599999999999994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0.39406046145503398</v>
      </c>
      <c r="M526">
        <f>1-Table1[[#This Row],[Churn]]</f>
        <v>0.60593953854496596</v>
      </c>
      <c r="N526" t="b">
        <f>IF(Table1[[#This Row],[Not churn]]&gt;0.14,TRUE,FALSE)</f>
        <v>1</v>
      </c>
      <c r="O526">
        <f>50*(1-Table1[[#This Row],[Churn]])</f>
        <v>30.296976927248298</v>
      </c>
      <c r="P526">
        <v>3</v>
      </c>
      <c r="Q526">
        <f>Table1[[#This Row],[Weighted revenue]]-7</f>
        <v>23.296976927248298</v>
      </c>
    </row>
    <row r="527" spans="1:17" x14ac:dyDescent="0.35">
      <c r="A527">
        <v>205</v>
      </c>
      <c r="B527">
        <v>1</v>
      </c>
      <c r="C527">
        <v>31</v>
      </c>
      <c r="D527">
        <v>73.55</v>
      </c>
      <c r="E527">
        <v>2094.65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0.39341213618054</v>
      </c>
      <c r="M527">
        <f>1-Table1[[#This Row],[Churn]]</f>
        <v>0.60658786381945995</v>
      </c>
      <c r="N527" t="b">
        <f>IF(Table1[[#This Row],[Not churn]]&gt;0.14,TRUE,FALSE)</f>
        <v>1</v>
      </c>
      <c r="O527">
        <f>50*(1-Table1[[#This Row],[Churn]])</f>
        <v>30.329393190972997</v>
      </c>
      <c r="P527">
        <v>4</v>
      </c>
      <c r="Q527">
        <f>Table1[[#This Row],[Weighted revenue]]-7</f>
        <v>23.329393190972997</v>
      </c>
    </row>
    <row r="528" spans="1:17" x14ac:dyDescent="0.35">
      <c r="A528">
        <v>602</v>
      </c>
      <c r="B528">
        <v>0</v>
      </c>
      <c r="C528">
        <v>28</v>
      </c>
      <c r="D528">
        <v>106.1</v>
      </c>
      <c r="E528">
        <v>2847.4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0.39314127258635401</v>
      </c>
      <c r="M528">
        <f>1-Table1[[#This Row],[Churn]]</f>
        <v>0.60685872741364599</v>
      </c>
      <c r="N528" t="b">
        <f>IF(Table1[[#This Row],[Not churn]]&gt;0.14,TRUE,FALSE)</f>
        <v>1</v>
      </c>
      <c r="O528">
        <f>50*(1-Table1[[#This Row],[Churn]])</f>
        <v>30.342936370682299</v>
      </c>
      <c r="P528">
        <v>5</v>
      </c>
      <c r="Q528">
        <f>Table1[[#This Row],[Weighted revenue]]-7</f>
        <v>23.342936370682299</v>
      </c>
    </row>
    <row r="529" spans="1:17" x14ac:dyDescent="0.35">
      <c r="A529">
        <v>412</v>
      </c>
      <c r="B529">
        <v>0</v>
      </c>
      <c r="C529">
        <v>2</v>
      </c>
      <c r="D529">
        <v>45.15</v>
      </c>
      <c r="E529">
        <v>98.5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0.39182362153630301</v>
      </c>
      <c r="M529">
        <f>1-Table1[[#This Row],[Churn]]</f>
        <v>0.60817637846369699</v>
      </c>
      <c r="N529" t="b">
        <f>IF(Table1[[#This Row],[Not churn]]&gt;0.14,TRUE,FALSE)</f>
        <v>1</v>
      </c>
      <c r="O529">
        <f>50*(1-Table1[[#This Row],[Churn]])</f>
        <v>30.40881892318485</v>
      </c>
      <c r="P529">
        <v>2</v>
      </c>
      <c r="Q529">
        <f>Table1[[#This Row],[Weighted revenue]]-7</f>
        <v>23.40881892318485</v>
      </c>
    </row>
    <row r="530" spans="1:17" x14ac:dyDescent="0.35">
      <c r="A530">
        <v>1416</v>
      </c>
      <c r="B530">
        <v>0</v>
      </c>
      <c r="C530">
        <v>22</v>
      </c>
      <c r="D530">
        <v>76</v>
      </c>
      <c r="E530">
        <v>1783.6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0.39177198151172299</v>
      </c>
      <c r="M530">
        <f>1-Table1[[#This Row],[Churn]]</f>
        <v>0.60822801848827701</v>
      </c>
      <c r="N530" t="b">
        <f>IF(Table1[[#This Row],[Not churn]]&gt;0.14,TRUE,FALSE)</f>
        <v>1</v>
      </c>
      <c r="O530">
        <f>50*(1-Table1[[#This Row],[Churn]])</f>
        <v>30.411400924413851</v>
      </c>
      <c r="P530">
        <v>2</v>
      </c>
      <c r="Q530">
        <f>Table1[[#This Row],[Weighted revenue]]-7</f>
        <v>23.411400924413851</v>
      </c>
    </row>
    <row r="531" spans="1:17" x14ac:dyDescent="0.35">
      <c r="A531">
        <v>1161</v>
      </c>
      <c r="B531">
        <v>0</v>
      </c>
      <c r="C531">
        <v>18</v>
      </c>
      <c r="D531">
        <v>69.8</v>
      </c>
      <c r="E531">
        <v>1221.6500000000001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0.391568712739576</v>
      </c>
      <c r="M531">
        <f>1-Table1[[#This Row],[Churn]]</f>
        <v>0.60843128726042406</v>
      </c>
      <c r="N531" t="b">
        <f>IF(Table1[[#This Row],[Not churn]]&gt;0.14,TRUE,FALSE)</f>
        <v>1</v>
      </c>
      <c r="O531">
        <f>50*(1-Table1[[#This Row],[Churn]])</f>
        <v>30.421564363021204</v>
      </c>
      <c r="P531">
        <v>2</v>
      </c>
      <c r="Q531">
        <f>Table1[[#This Row],[Weighted revenue]]-7</f>
        <v>23.421564363021204</v>
      </c>
    </row>
    <row r="532" spans="1:17" x14ac:dyDescent="0.35">
      <c r="A532">
        <v>1015</v>
      </c>
      <c r="B532">
        <v>0</v>
      </c>
      <c r="C532">
        <v>11</v>
      </c>
      <c r="D532">
        <v>58.95</v>
      </c>
      <c r="E532">
        <v>601.6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0.39121308290948598</v>
      </c>
      <c r="M532">
        <f>1-Table1[[#This Row],[Churn]]</f>
        <v>0.60878691709051402</v>
      </c>
      <c r="N532" t="b">
        <f>IF(Table1[[#This Row],[Not churn]]&gt;0.14,TRUE,FALSE)</f>
        <v>1</v>
      </c>
      <c r="O532">
        <f>50*(1-Table1[[#This Row],[Churn]])</f>
        <v>30.439345854525701</v>
      </c>
      <c r="P532">
        <v>2</v>
      </c>
      <c r="Q532">
        <f>Table1[[#This Row],[Weighted revenue]]-7</f>
        <v>23.439345854525701</v>
      </c>
    </row>
    <row r="533" spans="1:17" x14ac:dyDescent="0.35">
      <c r="A533">
        <v>1690</v>
      </c>
      <c r="B533">
        <v>0</v>
      </c>
      <c r="C533">
        <v>9</v>
      </c>
      <c r="D533">
        <v>70.05</v>
      </c>
      <c r="E533">
        <v>657.5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0.38941217264664602</v>
      </c>
      <c r="M533">
        <f>1-Table1[[#This Row],[Churn]]</f>
        <v>0.61058782735335404</v>
      </c>
      <c r="N533" t="b">
        <f>IF(Table1[[#This Row],[Not churn]]&gt;0.14,TRUE,FALSE)</f>
        <v>1</v>
      </c>
      <c r="O533">
        <f>50*(1-Table1[[#This Row],[Churn]])</f>
        <v>30.529391367667703</v>
      </c>
      <c r="P533">
        <v>2</v>
      </c>
      <c r="Q533">
        <f>Table1[[#This Row],[Weighted revenue]]-7</f>
        <v>23.529391367667703</v>
      </c>
    </row>
    <row r="534" spans="1:17" x14ac:dyDescent="0.35">
      <c r="A534">
        <v>853</v>
      </c>
      <c r="B534">
        <v>0</v>
      </c>
      <c r="C534">
        <v>5</v>
      </c>
      <c r="D534">
        <v>69.95</v>
      </c>
      <c r="E534">
        <v>320.39999999999998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0.38841644415334498</v>
      </c>
      <c r="M534">
        <f>1-Table1[[#This Row],[Churn]]</f>
        <v>0.61158355584665502</v>
      </c>
      <c r="N534" t="b">
        <f>IF(Table1[[#This Row],[Not churn]]&gt;0.14,TRUE,FALSE)</f>
        <v>1</v>
      </c>
      <c r="O534">
        <f>50*(1-Table1[[#This Row],[Churn]])</f>
        <v>30.57917779233275</v>
      </c>
      <c r="P534">
        <v>5</v>
      </c>
      <c r="Q534">
        <f>Table1[[#This Row],[Weighted revenue]]-7</f>
        <v>23.57917779233275</v>
      </c>
    </row>
    <row r="535" spans="1:17" x14ac:dyDescent="0.35">
      <c r="A535">
        <v>1494</v>
      </c>
      <c r="B535">
        <v>0</v>
      </c>
      <c r="C535">
        <v>5</v>
      </c>
      <c r="D535">
        <v>49.2</v>
      </c>
      <c r="E535">
        <v>216.9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0.38771138127377103</v>
      </c>
      <c r="M535">
        <f>1-Table1[[#This Row],[Churn]]</f>
        <v>0.61228861872622897</v>
      </c>
      <c r="N535" t="b">
        <f>IF(Table1[[#This Row],[Not churn]]&gt;0.14,TRUE,FALSE)</f>
        <v>1</v>
      </c>
      <c r="O535">
        <f>50*(1-Table1[[#This Row],[Churn]])</f>
        <v>30.61443093631145</v>
      </c>
      <c r="P535">
        <v>2</v>
      </c>
      <c r="Q535">
        <f>Table1[[#This Row],[Weighted revenue]]-7</f>
        <v>23.61443093631145</v>
      </c>
    </row>
    <row r="536" spans="1:17" x14ac:dyDescent="0.35">
      <c r="A536">
        <v>1473</v>
      </c>
      <c r="B536">
        <v>0</v>
      </c>
      <c r="C536">
        <v>3</v>
      </c>
      <c r="D536">
        <v>46.1</v>
      </c>
      <c r="E536">
        <v>130.15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0.387610124304341</v>
      </c>
      <c r="M536">
        <f>1-Table1[[#This Row],[Churn]]</f>
        <v>0.61238987569565895</v>
      </c>
      <c r="N536" t="b">
        <f>IF(Table1[[#This Row],[Not churn]]&gt;0.14,TRUE,FALSE)</f>
        <v>1</v>
      </c>
      <c r="O536">
        <f>50*(1-Table1[[#This Row],[Churn]])</f>
        <v>30.619493784782946</v>
      </c>
      <c r="P536">
        <v>2</v>
      </c>
      <c r="Q536">
        <f>Table1[[#This Row],[Weighted revenue]]-7</f>
        <v>23.619493784782946</v>
      </c>
    </row>
    <row r="537" spans="1:17" x14ac:dyDescent="0.35">
      <c r="A537">
        <v>1042</v>
      </c>
      <c r="B537">
        <v>0</v>
      </c>
      <c r="C537">
        <v>1</v>
      </c>
      <c r="D537">
        <v>33.6</v>
      </c>
      <c r="E537">
        <v>33.6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0.38752412987801299</v>
      </c>
      <c r="M537">
        <f>1-Table1[[#This Row],[Churn]]</f>
        <v>0.61247587012198701</v>
      </c>
      <c r="N537" t="b">
        <f>IF(Table1[[#This Row],[Not churn]]&gt;0.14,TRUE,FALSE)</f>
        <v>1</v>
      </c>
      <c r="O537">
        <f>50*(1-Table1[[#This Row],[Churn]])</f>
        <v>30.62379350609935</v>
      </c>
      <c r="P537">
        <v>3</v>
      </c>
      <c r="Q537">
        <f>Table1[[#This Row],[Weighted revenue]]-7</f>
        <v>23.62379350609935</v>
      </c>
    </row>
    <row r="538" spans="1:17" x14ac:dyDescent="0.35">
      <c r="A538">
        <v>1809</v>
      </c>
      <c r="B538">
        <v>0</v>
      </c>
      <c r="C538">
        <v>41</v>
      </c>
      <c r="D538">
        <v>104.7</v>
      </c>
      <c r="E538">
        <v>4346.3999999999996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0.38740601225647098</v>
      </c>
      <c r="M538">
        <f>1-Table1[[#This Row],[Churn]]</f>
        <v>0.61259398774352902</v>
      </c>
      <c r="N538" t="b">
        <f>IF(Table1[[#This Row],[Not churn]]&gt;0.14,TRUE,FALSE)</f>
        <v>1</v>
      </c>
      <c r="O538">
        <f>50*(1-Table1[[#This Row],[Churn]])</f>
        <v>30.629699387176451</v>
      </c>
      <c r="P538">
        <v>2</v>
      </c>
      <c r="Q538">
        <f>Table1[[#This Row],[Weighted revenue]]-7</f>
        <v>23.629699387176451</v>
      </c>
    </row>
    <row r="539" spans="1:17" x14ac:dyDescent="0.35">
      <c r="A539">
        <v>45</v>
      </c>
      <c r="B539">
        <v>1</v>
      </c>
      <c r="C539">
        <v>52</v>
      </c>
      <c r="D539">
        <v>105.1</v>
      </c>
      <c r="E539">
        <v>5376.4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0.387366629346442</v>
      </c>
      <c r="M539">
        <f>1-Table1[[#This Row],[Churn]]</f>
        <v>0.61263337065355805</v>
      </c>
      <c r="N539" t="b">
        <f>IF(Table1[[#This Row],[Not churn]]&gt;0.14,TRUE,FALSE)</f>
        <v>1</v>
      </c>
      <c r="O539">
        <f>50*(1-Table1[[#This Row],[Churn]])</f>
        <v>30.631668532677903</v>
      </c>
      <c r="P539">
        <v>4</v>
      </c>
      <c r="Q539">
        <f>Table1[[#This Row],[Weighted revenue]]-7</f>
        <v>23.631668532677903</v>
      </c>
    </row>
    <row r="540" spans="1:17" x14ac:dyDescent="0.35">
      <c r="A540">
        <v>179</v>
      </c>
      <c r="B540">
        <v>0</v>
      </c>
      <c r="C540">
        <v>17</v>
      </c>
      <c r="D540">
        <v>88.25</v>
      </c>
      <c r="E540">
        <v>1460.65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0.386895970010394</v>
      </c>
      <c r="M540">
        <f>1-Table1[[#This Row],[Churn]]</f>
        <v>0.613104029989606</v>
      </c>
      <c r="N540" t="b">
        <f>IF(Table1[[#This Row],[Not churn]]&gt;0.14,TRUE,FALSE)</f>
        <v>1</v>
      </c>
      <c r="O540">
        <f>50*(1-Table1[[#This Row],[Churn]])</f>
        <v>30.655201499480299</v>
      </c>
      <c r="P540">
        <v>5</v>
      </c>
      <c r="Q540">
        <f>Table1[[#This Row],[Weighted revenue]]-7</f>
        <v>23.655201499480299</v>
      </c>
    </row>
    <row r="541" spans="1:17" x14ac:dyDescent="0.35">
      <c r="A541">
        <v>1294</v>
      </c>
      <c r="B541">
        <v>0</v>
      </c>
      <c r="C541">
        <v>29</v>
      </c>
      <c r="D541">
        <v>100.55</v>
      </c>
      <c r="E541">
        <v>2878.75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0.38687688474169302</v>
      </c>
      <c r="M541">
        <f>1-Table1[[#This Row],[Churn]]</f>
        <v>0.61312311525830698</v>
      </c>
      <c r="N541" t="b">
        <f>IF(Table1[[#This Row],[Not churn]]&gt;0.14,TRUE,FALSE)</f>
        <v>1</v>
      </c>
      <c r="O541">
        <f>50*(1-Table1[[#This Row],[Churn]])</f>
        <v>30.65615576291535</v>
      </c>
      <c r="P541">
        <v>2</v>
      </c>
      <c r="Q541">
        <f>Table1[[#This Row],[Weighted revenue]]-7</f>
        <v>23.65615576291535</v>
      </c>
    </row>
    <row r="542" spans="1:17" x14ac:dyDescent="0.35">
      <c r="A542">
        <v>312</v>
      </c>
      <c r="B542">
        <v>0</v>
      </c>
      <c r="C542">
        <v>1</v>
      </c>
      <c r="D542">
        <v>42.9</v>
      </c>
      <c r="E542">
        <v>42.9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0.38679987660210802</v>
      </c>
      <c r="M542">
        <f>1-Table1[[#This Row],[Churn]]</f>
        <v>0.61320012339789198</v>
      </c>
      <c r="N542" t="b">
        <f>IF(Table1[[#This Row],[Not churn]]&gt;0.14,TRUE,FALSE)</f>
        <v>1</v>
      </c>
      <c r="O542">
        <f>50*(1-Table1[[#This Row],[Churn]])</f>
        <v>30.660006169894601</v>
      </c>
      <c r="P542">
        <v>2</v>
      </c>
      <c r="Q542">
        <f>Table1[[#This Row],[Weighted revenue]]-7</f>
        <v>23.660006169894601</v>
      </c>
    </row>
    <row r="543" spans="1:17" x14ac:dyDescent="0.35">
      <c r="A543">
        <v>1562</v>
      </c>
      <c r="B543">
        <v>0</v>
      </c>
      <c r="C543">
        <v>18</v>
      </c>
      <c r="D543">
        <v>39.049999999999997</v>
      </c>
      <c r="E543">
        <v>669.85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0.38661651669741998</v>
      </c>
      <c r="M543">
        <f>1-Table1[[#This Row],[Churn]]</f>
        <v>0.61338348330257997</v>
      </c>
      <c r="N543" t="b">
        <f>IF(Table1[[#This Row],[Not churn]]&gt;0.14,TRUE,FALSE)</f>
        <v>1</v>
      </c>
      <c r="O543">
        <f>50*(1-Table1[[#This Row],[Churn]])</f>
        <v>30.669174165129</v>
      </c>
      <c r="P543">
        <v>3</v>
      </c>
      <c r="Q543">
        <f>Table1[[#This Row],[Weighted revenue]]-7</f>
        <v>23.669174165129</v>
      </c>
    </row>
    <row r="544" spans="1:17" x14ac:dyDescent="0.35">
      <c r="A544">
        <v>236</v>
      </c>
      <c r="B544">
        <v>1</v>
      </c>
      <c r="C544">
        <v>50</v>
      </c>
      <c r="D544">
        <v>101.9</v>
      </c>
      <c r="E544">
        <v>5265.5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0.386556569347834</v>
      </c>
      <c r="M544">
        <f>1-Table1[[#This Row],[Churn]]</f>
        <v>0.613443430652166</v>
      </c>
      <c r="N544" t="b">
        <f>IF(Table1[[#This Row],[Not churn]]&gt;0.14,TRUE,FALSE)</f>
        <v>1</v>
      </c>
      <c r="O544">
        <f>50*(1-Table1[[#This Row],[Churn]])</f>
        <v>30.672171532608299</v>
      </c>
      <c r="P544">
        <v>4</v>
      </c>
      <c r="Q544">
        <f>Table1[[#This Row],[Weighted revenue]]-7</f>
        <v>23.672171532608299</v>
      </c>
    </row>
    <row r="545" spans="1:17" x14ac:dyDescent="0.35">
      <c r="A545">
        <v>195</v>
      </c>
      <c r="B545">
        <v>0</v>
      </c>
      <c r="C545">
        <v>21</v>
      </c>
      <c r="D545">
        <v>73.7</v>
      </c>
      <c r="E545">
        <v>1558.7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0.38639417447704499</v>
      </c>
      <c r="M545">
        <f>1-Table1[[#This Row],[Churn]]</f>
        <v>0.61360582552295506</v>
      </c>
      <c r="N545" t="b">
        <f>IF(Table1[[#This Row],[Not churn]]&gt;0.14,TRUE,FALSE)</f>
        <v>1</v>
      </c>
      <c r="O545">
        <f>50*(1-Table1[[#This Row],[Churn]])</f>
        <v>30.680291276147752</v>
      </c>
      <c r="P545">
        <v>2</v>
      </c>
      <c r="Q545">
        <f>Table1[[#This Row],[Weighted revenue]]-7</f>
        <v>23.680291276147752</v>
      </c>
    </row>
    <row r="546" spans="1:17" x14ac:dyDescent="0.35">
      <c r="A546">
        <v>587</v>
      </c>
      <c r="B546">
        <v>0</v>
      </c>
      <c r="C546">
        <v>29</v>
      </c>
      <c r="D546">
        <v>85.8</v>
      </c>
      <c r="E546">
        <v>2440.25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0.38467468097728902</v>
      </c>
      <c r="M546">
        <f>1-Table1[[#This Row],[Churn]]</f>
        <v>0.61532531902271104</v>
      </c>
      <c r="N546" t="b">
        <f>IF(Table1[[#This Row],[Not churn]]&gt;0.14,TRUE,FALSE)</f>
        <v>1</v>
      </c>
      <c r="O546">
        <f>50*(1-Table1[[#This Row],[Churn]])</f>
        <v>30.766265951135551</v>
      </c>
      <c r="P546">
        <v>2</v>
      </c>
      <c r="Q546">
        <f>Table1[[#This Row],[Weighted revenue]]-7</f>
        <v>23.766265951135551</v>
      </c>
    </row>
    <row r="547" spans="1:17" x14ac:dyDescent="0.35">
      <c r="A547">
        <v>1450</v>
      </c>
      <c r="B547">
        <v>1</v>
      </c>
      <c r="C547">
        <v>45</v>
      </c>
      <c r="D547">
        <v>93.9</v>
      </c>
      <c r="E547">
        <v>4200.25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0.38453417278326102</v>
      </c>
      <c r="M547">
        <f>1-Table1[[#This Row],[Churn]]</f>
        <v>0.61546582721673904</v>
      </c>
      <c r="N547" t="b">
        <f>IF(Table1[[#This Row],[Not churn]]&gt;0.14,TRUE,FALSE)</f>
        <v>1</v>
      </c>
      <c r="O547">
        <f>50*(1-Table1[[#This Row],[Churn]])</f>
        <v>30.77329136083695</v>
      </c>
      <c r="P547">
        <v>4</v>
      </c>
      <c r="Q547">
        <f>Table1[[#This Row],[Weighted revenue]]-7</f>
        <v>23.77329136083695</v>
      </c>
    </row>
    <row r="548" spans="1:17" x14ac:dyDescent="0.35">
      <c r="A548">
        <v>568</v>
      </c>
      <c r="B548">
        <v>0</v>
      </c>
      <c r="C548">
        <v>13</v>
      </c>
      <c r="D548">
        <v>30.85</v>
      </c>
      <c r="E548">
        <v>394.1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0.38318047376104603</v>
      </c>
      <c r="M548">
        <f>1-Table1[[#This Row],[Churn]]</f>
        <v>0.61681952623895397</v>
      </c>
      <c r="N548" t="b">
        <f>IF(Table1[[#This Row],[Not churn]]&gt;0.14,TRUE,FALSE)</f>
        <v>1</v>
      </c>
      <c r="O548">
        <f>50*(1-Table1[[#This Row],[Churn]])</f>
        <v>30.840976311947699</v>
      </c>
      <c r="P548">
        <v>3</v>
      </c>
      <c r="Q548">
        <f>Table1[[#This Row],[Weighted revenue]]-7</f>
        <v>23.840976311947699</v>
      </c>
    </row>
    <row r="549" spans="1:17" x14ac:dyDescent="0.35">
      <c r="A549">
        <v>1370</v>
      </c>
      <c r="B549">
        <v>0</v>
      </c>
      <c r="C549">
        <v>28</v>
      </c>
      <c r="D549">
        <v>90.1</v>
      </c>
      <c r="E549">
        <v>2598.9499999999998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0.38206948694090698</v>
      </c>
      <c r="M549">
        <f>1-Table1[[#This Row],[Churn]]</f>
        <v>0.61793051305909308</v>
      </c>
      <c r="N549" t="b">
        <f>IF(Table1[[#This Row],[Not churn]]&gt;0.14,TRUE,FALSE)</f>
        <v>1</v>
      </c>
      <c r="O549">
        <f>50*(1-Table1[[#This Row],[Churn]])</f>
        <v>30.896525652954654</v>
      </c>
      <c r="P549">
        <v>5</v>
      </c>
      <c r="Q549">
        <f>Table1[[#This Row],[Weighted revenue]]-7</f>
        <v>23.896525652954654</v>
      </c>
    </row>
    <row r="550" spans="1:17" x14ac:dyDescent="0.35">
      <c r="A550">
        <v>1382</v>
      </c>
      <c r="B550">
        <v>1</v>
      </c>
      <c r="C550">
        <v>30</v>
      </c>
      <c r="D550">
        <v>40.299999999999997</v>
      </c>
      <c r="E550">
        <v>1172.95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0.381679144613774</v>
      </c>
      <c r="M550">
        <f>1-Table1[[#This Row],[Churn]]</f>
        <v>0.61832085538622605</v>
      </c>
      <c r="N550" t="b">
        <f>IF(Table1[[#This Row],[Not churn]]&gt;0.14,TRUE,FALSE)</f>
        <v>1</v>
      </c>
      <c r="O550">
        <f>50*(1-Table1[[#This Row],[Churn]])</f>
        <v>30.916042769311304</v>
      </c>
      <c r="P550">
        <v>3</v>
      </c>
      <c r="Q550">
        <f>Table1[[#This Row],[Weighted revenue]]-7</f>
        <v>23.916042769311304</v>
      </c>
    </row>
    <row r="551" spans="1:17" x14ac:dyDescent="0.35">
      <c r="A551">
        <v>969</v>
      </c>
      <c r="B551">
        <v>0</v>
      </c>
      <c r="C551">
        <v>42</v>
      </c>
      <c r="D551">
        <v>105.2</v>
      </c>
      <c r="E551">
        <v>4400.75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0.38003679553666297</v>
      </c>
      <c r="M551">
        <f>1-Table1[[#This Row],[Churn]]</f>
        <v>0.61996320446333697</v>
      </c>
      <c r="N551" t="b">
        <f>IF(Table1[[#This Row],[Not churn]]&gt;0.14,TRUE,FALSE)</f>
        <v>1</v>
      </c>
      <c r="O551">
        <f>50*(1-Table1[[#This Row],[Churn]])</f>
        <v>30.998160223166849</v>
      </c>
      <c r="P551">
        <v>2</v>
      </c>
      <c r="Q551">
        <f>Table1[[#This Row],[Weighted revenue]]-7</f>
        <v>23.998160223166849</v>
      </c>
    </row>
    <row r="552" spans="1:17" x14ac:dyDescent="0.35">
      <c r="A552">
        <v>430</v>
      </c>
      <c r="B552">
        <v>0</v>
      </c>
      <c r="C552">
        <v>6</v>
      </c>
      <c r="D552">
        <v>49.65</v>
      </c>
      <c r="E552">
        <v>267.35000000000002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0.37998789224431201</v>
      </c>
      <c r="M552">
        <f>1-Table1[[#This Row],[Churn]]</f>
        <v>0.62001210775568794</v>
      </c>
      <c r="N552" t="b">
        <f>IF(Table1[[#This Row],[Not churn]]&gt;0.14,TRUE,FALSE)</f>
        <v>1</v>
      </c>
      <c r="O552">
        <f>50*(1-Table1[[#This Row],[Churn]])</f>
        <v>31.000605387784397</v>
      </c>
      <c r="P552">
        <v>2</v>
      </c>
      <c r="Q552">
        <f>Table1[[#This Row],[Weighted revenue]]-7</f>
        <v>24.000605387784397</v>
      </c>
    </row>
    <row r="553" spans="1:17" x14ac:dyDescent="0.35">
      <c r="A553">
        <v>1792</v>
      </c>
      <c r="B553">
        <v>0</v>
      </c>
      <c r="C553">
        <v>26</v>
      </c>
      <c r="D553">
        <v>80.5</v>
      </c>
      <c r="E553">
        <v>2088.8000000000002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0.37993683761901498</v>
      </c>
      <c r="M553">
        <f>1-Table1[[#This Row],[Churn]]</f>
        <v>0.62006316238098502</v>
      </c>
      <c r="N553" t="b">
        <f>IF(Table1[[#This Row],[Not churn]]&gt;0.14,TRUE,FALSE)</f>
        <v>1</v>
      </c>
      <c r="O553">
        <f>50*(1-Table1[[#This Row],[Churn]])</f>
        <v>31.00315811904925</v>
      </c>
      <c r="P553">
        <v>2</v>
      </c>
      <c r="Q553">
        <f>Table1[[#This Row],[Weighted revenue]]-7</f>
        <v>24.00315811904925</v>
      </c>
    </row>
    <row r="554" spans="1:17" x14ac:dyDescent="0.35">
      <c r="A554">
        <v>224</v>
      </c>
      <c r="B554">
        <v>0</v>
      </c>
      <c r="C554">
        <v>7</v>
      </c>
      <c r="D554">
        <v>35.299999999999997</v>
      </c>
      <c r="E554">
        <v>264.8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0.37802529351654501</v>
      </c>
      <c r="M554">
        <f>1-Table1[[#This Row],[Churn]]</f>
        <v>0.62197470648345499</v>
      </c>
      <c r="N554" t="b">
        <f>IF(Table1[[#This Row],[Not churn]]&gt;0.14,TRUE,FALSE)</f>
        <v>1</v>
      </c>
      <c r="O554">
        <f>50*(1-Table1[[#This Row],[Churn]])</f>
        <v>31.09873532417275</v>
      </c>
      <c r="P554">
        <v>3</v>
      </c>
      <c r="Q554">
        <f>Table1[[#This Row],[Weighted revenue]]-7</f>
        <v>24.09873532417275</v>
      </c>
    </row>
    <row r="555" spans="1:17" x14ac:dyDescent="0.35">
      <c r="A555">
        <v>1228</v>
      </c>
      <c r="B555">
        <v>1</v>
      </c>
      <c r="C555">
        <v>50</v>
      </c>
      <c r="D555">
        <v>100.65</v>
      </c>
      <c r="E555">
        <v>5189.75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0.37773751023917801</v>
      </c>
      <c r="M555">
        <f>1-Table1[[#This Row],[Churn]]</f>
        <v>0.62226248976082199</v>
      </c>
      <c r="N555" t="b">
        <f>IF(Table1[[#This Row],[Not churn]]&gt;0.14,TRUE,FALSE)</f>
        <v>1</v>
      </c>
      <c r="O555">
        <f>50*(1-Table1[[#This Row],[Churn]])</f>
        <v>31.113124488041098</v>
      </c>
      <c r="P555">
        <v>4</v>
      </c>
      <c r="Q555">
        <f>Table1[[#This Row],[Weighted revenue]]-7</f>
        <v>24.113124488041098</v>
      </c>
    </row>
    <row r="556" spans="1:17" x14ac:dyDescent="0.35">
      <c r="A556">
        <v>563</v>
      </c>
      <c r="B556">
        <v>0</v>
      </c>
      <c r="C556">
        <v>22</v>
      </c>
      <c r="D556">
        <v>43.75</v>
      </c>
      <c r="E556">
        <v>903.6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0.376242664642497</v>
      </c>
      <c r="M556">
        <f>1-Table1[[#This Row],[Churn]]</f>
        <v>0.623757335357503</v>
      </c>
      <c r="N556" t="b">
        <f>IF(Table1[[#This Row],[Not churn]]&gt;0.14,TRUE,FALSE)</f>
        <v>1</v>
      </c>
      <c r="O556">
        <f>50*(1-Table1[[#This Row],[Churn]])</f>
        <v>31.18786676787515</v>
      </c>
      <c r="P556">
        <v>3</v>
      </c>
      <c r="Q556">
        <f>Table1[[#This Row],[Weighted revenue]]-7</f>
        <v>24.18786676787515</v>
      </c>
    </row>
    <row r="557" spans="1:17" x14ac:dyDescent="0.35">
      <c r="A557">
        <v>74</v>
      </c>
      <c r="B557">
        <v>0</v>
      </c>
      <c r="C557">
        <v>25</v>
      </c>
      <c r="D557">
        <v>78.349999999999994</v>
      </c>
      <c r="E557">
        <v>1837.9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0.37567213460904803</v>
      </c>
      <c r="M557">
        <f>1-Table1[[#This Row],[Churn]]</f>
        <v>0.62432786539095197</v>
      </c>
      <c r="N557" t="b">
        <f>IF(Table1[[#This Row],[Not churn]]&gt;0.14,TRUE,FALSE)</f>
        <v>1</v>
      </c>
      <c r="O557">
        <f>50*(1-Table1[[#This Row],[Churn]])</f>
        <v>31.216393269547599</v>
      </c>
      <c r="P557">
        <v>2</v>
      </c>
      <c r="Q557">
        <f>Table1[[#This Row],[Weighted revenue]]-7</f>
        <v>24.216393269547599</v>
      </c>
    </row>
    <row r="558" spans="1:17" x14ac:dyDescent="0.35">
      <c r="A558">
        <v>5</v>
      </c>
      <c r="B558">
        <v>0</v>
      </c>
      <c r="C558">
        <v>33</v>
      </c>
      <c r="D558">
        <v>90.65</v>
      </c>
      <c r="E558">
        <v>2989.6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0.375371506454658</v>
      </c>
      <c r="M558">
        <f>1-Table1[[#This Row],[Churn]]</f>
        <v>0.624628493545342</v>
      </c>
      <c r="N558" t="b">
        <f>IF(Table1[[#This Row],[Not churn]]&gt;0.14,TRUE,FALSE)</f>
        <v>1</v>
      </c>
      <c r="O558">
        <f>50*(1-Table1[[#This Row],[Churn]])</f>
        <v>31.2314246772671</v>
      </c>
      <c r="P558">
        <v>2</v>
      </c>
      <c r="Q558">
        <f>Table1[[#This Row],[Weighted revenue]]-7</f>
        <v>24.2314246772671</v>
      </c>
    </row>
    <row r="559" spans="1:17" x14ac:dyDescent="0.35">
      <c r="A559">
        <v>773</v>
      </c>
      <c r="B559">
        <v>0</v>
      </c>
      <c r="C559">
        <v>25</v>
      </c>
      <c r="D559">
        <v>48.25</v>
      </c>
      <c r="E559">
        <v>1293.8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0.37534132626123601</v>
      </c>
      <c r="M559">
        <f>1-Table1[[#This Row],[Churn]]</f>
        <v>0.62465867373876405</v>
      </c>
      <c r="N559" t="b">
        <f>IF(Table1[[#This Row],[Not churn]]&gt;0.14,TRUE,FALSE)</f>
        <v>1</v>
      </c>
      <c r="O559">
        <f>50*(1-Table1[[#This Row],[Churn]])</f>
        <v>31.232933686938203</v>
      </c>
      <c r="P559">
        <v>3</v>
      </c>
      <c r="Q559">
        <f>Table1[[#This Row],[Weighted revenue]]-7</f>
        <v>24.232933686938203</v>
      </c>
    </row>
    <row r="560" spans="1:17" x14ac:dyDescent="0.35">
      <c r="A560">
        <v>366</v>
      </c>
      <c r="B560">
        <v>0</v>
      </c>
      <c r="C560">
        <v>30</v>
      </c>
      <c r="D560">
        <v>100.45</v>
      </c>
      <c r="E560">
        <v>3096.9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0.3752986817931</v>
      </c>
      <c r="M560">
        <f>1-Table1[[#This Row],[Churn]]</f>
        <v>0.6247013182069</v>
      </c>
      <c r="N560" t="b">
        <f>IF(Table1[[#This Row],[Not churn]]&gt;0.14,TRUE,FALSE)</f>
        <v>1</v>
      </c>
      <c r="O560">
        <f>50*(1-Table1[[#This Row],[Churn]])</f>
        <v>31.235065910345</v>
      </c>
      <c r="P560">
        <v>2</v>
      </c>
      <c r="Q560">
        <f>Table1[[#This Row],[Weighted revenue]]-7</f>
        <v>24.235065910345</v>
      </c>
    </row>
    <row r="561" spans="1:17" x14ac:dyDescent="0.35">
      <c r="A561">
        <v>451</v>
      </c>
      <c r="B561">
        <v>0</v>
      </c>
      <c r="C561">
        <v>29</v>
      </c>
      <c r="D561">
        <v>84.45</v>
      </c>
      <c r="E561">
        <v>2467.1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0.37517149821516599</v>
      </c>
      <c r="M561">
        <f>1-Table1[[#This Row],[Churn]]</f>
        <v>0.62482850178483407</v>
      </c>
      <c r="N561" t="b">
        <f>IF(Table1[[#This Row],[Not churn]]&gt;0.14,TRUE,FALSE)</f>
        <v>1</v>
      </c>
      <c r="O561">
        <f>50*(1-Table1[[#This Row],[Churn]])</f>
        <v>31.241425089241702</v>
      </c>
      <c r="P561">
        <v>2</v>
      </c>
      <c r="Q561">
        <f>Table1[[#This Row],[Weighted revenue]]-7</f>
        <v>24.241425089241702</v>
      </c>
    </row>
    <row r="562" spans="1:17" x14ac:dyDescent="0.35">
      <c r="A562">
        <v>25</v>
      </c>
      <c r="B562">
        <v>0</v>
      </c>
      <c r="C562">
        <v>1</v>
      </c>
      <c r="D562">
        <v>25.35</v>
      </c>
      <c r="E562">
        <v>25.35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0.37316997999725898</v>
      </c>
      <c r="M562">
        <f>1-Table1[[#This Row],[Churn]]</f>
        <v>0.62683002000274102</v>
      </c>
      <c r="N562" t="b">
        <f>IF(Table1[[#This Row],[Not churn]]&gt;0.14,TRUE,FALSE)</f>
        <v>1</v>
      </c>
      <c r="O562">
        <f>50*(1-Table1[[#This Row],[Churn]])</f>
        <v>31.34150100013705</v>
      </c>
      <c r="P562">
        <v>3</v>
      </c>
      <c r="Q562">
        <f>Table1[[#This Row],[Weighted revenue]]-7</f>
        <v>24.34150100013705</v>
      </c>
    </row>
    <row r="563" spans="1:17" x14ac:dyDescent="0.35">
      <c r="A563">
        <v>1718</v>
      </c>
      <c r="B563">
        <v>0</v>
      </c>
      <c r="C563">
        <v>17</v>
      </c>
      <c r="D563">
        <v>80.05</v>
      </c>
      <c r="E563">
        <v>1345.65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0.37290025842133401</v>
      </c>
      <c r="M563">
        <f>1-Table1[[#This Row],[Churn]]</f>
        <v>0.62709974157866599</v>
      </c>
      <c r="N563" t="b">
        <f>IF(Table1[[#This Row],[Not churn]]&gt;0.14,TRUE,FALSE)</f>
        <v>1</v>
      </c>
      <c r="O563">
        <f>50*(1-Table1[[#This Row],[Churn]])</f>
        <v>31.354987078933299</v>
      </c>
      <c r="P563">
        <v>2</v>
      </c>
      <c r="Q563">
        <f>Table1[[#This Row],[Weighted revenue]]-7</f>
        <v>24.354987078933299</v>
      </c>
    </row>
    <row r="564" spans="1:17" x14ac:dyDescent="0.35">
      <c r="A564">
        <v>1639</v>
      </c>
      <c r="B564">
        <v>0</v>
      </c>
      <c r="C564">
        <v>22</v>
      </c>
      <c r="D564">
        <v>49.45</v>
      </c>
      <c r="E564">
        <v>1031.4000000000001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0.37266132094409099</v>
      </c>
      <c r="M564">
        <f>1-Table1[[#This Row],[Churn]]</f>
        <v>0.62733867905590901</v>
      </c>
      <c r="N564" t="b">
        <f>IF(Table1[[#This Row],[Not churn]]&gt;0.14,TRUE,FALSE)</f>
        <v>1</v>
      </c>
      <c r="O564">
        <f>50*(1-Table1[[#This Row],[Churn]])</f>
        <v>31.366933952795449</v>
      </c>
      <c r="P564">
        <v>3</v>
      </c>
      <c r="Q564">
        <f>Table1[[#This Row],[Weighted revenue]]-7</f>
        <v>24.366933952795449</v>
      </c>
    </row>
    <row r="565" spans="1:17" x14ac:dyDescent="0.35">
      <c r="A565">
        <v>64</v>
      </c>
      <c r="B565">
        <v>0</v>
      </c>
      <c r="C565">
        <v>14</v>
      </c>
      <c r="D565">
        <v>75.349999999999994</v>
      </c>
      <c r="E565">
        <v>1025.95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0.37240137967341702</v>
      </c>
      <c r="M565">
        <f>1-Table1[[#This Row],[Churn]]</f>
        <v>0.62759862032658298</v>
      </c>
      <c r="N565" t="b">
        <f>IF(Table1[[#This Row],[Not churn]]&gt;0.14,TRUE,FALSE)</f>
        <v>1</v>
      </c>
      <c r="O565">
        <f>50*(1-Table1[[#This Row],[Churn]])</f>
        <v>31.379931016329149</v>
      </c>
      <c r="P565">
        <v>2</v>
      </c>
      <c r="Q565">
        <f>Table1[[#This Row],[Weighted revenue]]-7</f>
        <v>24.379931016329149</v>
      </c>
    </row>
    <row r="566" spans="1:17" x14ac:dyDescent="0.35">
      <c r="A566">
        <v>1023</v>
      </c>
      <c r="B566">
        <v>0</v>
      </c>
      <c r="C566">
        <v>3</v>
      </c>
      <c r="D566">
        <v>50.15</v>
      </c>
      <c r="E566">
        <v>168.15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0.37239308403014099</v>
      </c>
      <c r="M566">
        <f>1-Table1[[#This Row],[Churn]]</f>
        <v>0.62760691596985896</v>
      </c>
      <c r="N566" t="b">
        <f>IF(Table1[[#This Row],[Not churn]]&gt;0.14,TRUE,FALSE)</f>
        <v>1</v>
      </c>
      <c r="O566">
        <f>50*(1-Table1[[#This Row],[Churn]])</f>
        <v>31.380345798492947</v>
      </c>
      <c r="P566">
        <v>5</v>
      </c>
      <c r="Q566">
        <f>Table1[[#This Row],[Weighted revenue]]-7</f>
        <v>24.380345798492947</v>
      </c>
    </row>
    <row r="567" spans="1:17" x14ac:dyDescent="0.35">
      <c r="A567">
        <v>1357</v>
      </c>
      <c r="B567">
        <v>0</v>
      </c>
      <c r="C567">
        <v>36</v>
      </c>
      <c r="D567">
        <v>94.8</v>
      </c>
      <c r="E567">
        <v>3565.65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0.37202435540538098</v>
      </c>
      <c r="M567">
        <f>1-Table1[[#This Row],[Churn]]</f>
        <v>0.62797564459461896</v>
      </c>
      <c r="N567" t="b">
        <f>IF(Table1[[#This Row],[Not churn]]&gt;0.14,TRUE,FALSE)</f>
        <v>1</v>
      </c>
      <c r="O567">
        <f>50*(1-Table1[[#This Row],[Churn]])</f>
        <v>31.398782229730948</v>
      </c>
      <c r="P567">
        <v>2</v>
      </c>
      <c r="Q567">
        <f>Table1[[#This Row],[Weighted revenue]]-7</f>
        <v>24.398782229730948</v>
      </c>
    </row>
    <row r="568" spans="1:17" x14ac:dyDescent="0.35">
      <c r="A568">
        <v>1446</v>
      </c>
      <c r="B568">
        <v>1</v>
      </c>
      <c r="C568">
        <v>35</v>
      </c>
      <c r="D568">
        <v>91</v>
      </c>
      <c r="E568">
        <v>3180.5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0.37111597457989098</v>
      </c>
      <c r="M568">
        <f>1-Table1[[#This Row],[Churn]]</f>
        <v>0.62888402542010902</v>
      </c>
      <c r="N568" t="b">
        <f>IF(Table1[[#This Row],[Not churn]]&gt;0.14,TRUE,FALSE)</f>
        <v>1</v>
      </c>
      <c r="O568">
        <f>50*(1-Table1[[#This Row],[Churn]])</f>
        <v>31.444201271005451</v>
      </c>
      <c r="P568">
        <v>4</v>
      </c>
      <c r="Q568">
        <f>Table1[[#This Row],[Weighted revenue]]-7</f>
        <v>24.444201271005451</v>
      </c>
    </row>
    <row r="569" spans="1:17" x14ac:dyDescent="0.35">
      <c r="A569">
        <v>310</v>
      </c>
      <c r="B569">
        <v>0</v>
      </c>
      <c r="C569">
        <v>7</v>
      </c>
      <c r="D569">
        <v>64.3</v>
      </c>
      <c r="E569">
        <v>445.95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0.37065731563277299</v>
      </c>
      <c r="M569">
        <f>1-Table1[[#This Row],[Churn]]</f>
        <v>0.62934268436722696</v>
      </c>
      <c r="N569" t="b">
        <f>IF(Table1[[#This Row],[Not churn]]&gt;0.14,TRUE,FALSE)</f>
        <v>1</v>
      </c>
      <c r="O569">
        <f>50*(1-Table1[[#This Row],[Churn]])</f>
        <v>31.467134218361348</v>
      </c>
      <c r="P569">
        <v>2</v>
      </c>
      <c r="Q569">
        <f>Table1[[#This Row],[Weighted revenue]]-7</f>
        <v>24.467134218361348</v>
      </c>
    </row>
    <row r="570" spans="1:17" x14ac:dyDescent="0.35">
      <c r="A570">
        <v>1530</v>
      </c>
      <c r="B570">
        <v>0</v>
      </c>
      <c r="C570">
        <v>45</v>
      </c>
      <c r="D570">
        <v>108.45</v>
      </c>
      <c r="E570">
        <v>4964.7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0.37037995029536103</v>
      </c>
      <c r="M570">
        <f>1-Table1[[#This Row],[Churn]]</f>
        <v>0.62962004970463892</v>
      </c>
      <c r="N570" t="b">
        <f>IF(Table1[[#This Row],[Not churn]]&gt;0.14,TRUE,FALSE)</f>
        <v>1</v>
      </c>
      <c r="O570">
        <f>50*(1-Table1[[#This Row],[Churn]])</f>
        <v>31.481002485231947</v>
      </c>
      <c r="P570">
        <v>2</v>
      </c>
      <c r="Q570">
        <f>Table1[[#This Row],[Weighted revenue]]-7</f>
        <v>24.481002485231947</v>
      </c>
    </row>
    <row r="571" spans="1:17" x14ac:dyDescent="0.35">
      <c r="A571">
        <v>1298</v>
      </c>
      <c r="B571">
        <v>0</v>
      </c>
      <c r="C571">
        <v>28</v>
      </c>
      <c r="D571">
        <v>96.6</v>
      </c>
      <c r="E571">
        <v>2684.35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0.36995972484857498</v>
      </c>
      <c r="M571">
        <f>1-Table1[[#This Row],[Churn]]</f>
        <v>0.63004027515142502</v>
      </c>
      <c r="N571" t="b">
        <f>IF(Table1[[#This Row],[Not churn]]&gt;0.14,TRUE,FALSE)</f>
        <v>1</v>
      </c>
      <c r="O571">
        <f>50*(1-Table1[[#This Row],[Churn]])</f>
        <v>31.502013757571252</v>
      </c>
      <c r="P571">
        <v>2</v>
      </c>
      <c r="Q571">
        <f>Table1[[#This Row],[Weighted revenue]]-7</f>
        <v>24.502013757571252</v>
      </c>
    </row>
    <row r="572" spans="1:17" x14ac:dyDescent="0.35">
      <c r="A572">
        <v>1569</v>
      </c>
      <c r="B572">
        <v>0</v>
      </c>
      <c r="C572">
        <v>20</v>
      </c>
      <c r="D572">
        <v>69.8</v>
      </c>
      <c r="E572">
        <v>1540.35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0.36983354576723498</v>
      </c>
      <c r="M572">
        <f>1-Table1[[#This Row],[Churn]]</f>
        <v>0.63016645423276496</v>
      </c>
      <c r="N572" t="b">
        <f>IF(Table1[[#This Row],[Not churn]]&gt;0.14,TRUE,FALSE)</f>
        <v>1</v>
      </c>
      <c r="O572">
        <f>50*(1-Table1[[#This Row],[Churn]])</f>
        <v>31.508322711638247</v>
      </c>
      <c r="P572">
        <v>2</v>
      </c>
      <c r="Q572">
        <f>Table1[[#This Row],[Weighted revenue]]-7</f>
        <v>24.508322711638247</v>
      </c>
    </row>
    <row r="573" spans="1:17" x14ac:dyDescent="0.35">
      <c r="A573">
        <v>1131</v>
      </c>
      <c r="B573">
        <v>1</v>
      </c>
      <c r="C573">
        <v>53</v>
      </c>
      <c r="D573">
        <v>103.85</v>
      </c>
      <c r="E573">
        <v>5485.5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0.36775693447514501</v>
      </c>
      <c r="M573">
        <f>1-Table1[[#This Row],[Churn]]</f>
        <v>0.63224306552485499</v>
      </c>
      <c r="N573" t="b">
        <f>IF(Table1[[#This Row],[Not churn]]&gt;0.14,TRUE,FALSE)</f>
        <v>1</v>
      </c>
      <c r="O573">
        <f>50*(1-Table1[[#This Row],[Churn]])</f>
        <v>31.612153276242751</v>
      </c>
      <c r="P573">
        <v>4</v>
      </c>
      <c r="Q573">
        <f>Table1[[#This Row],[Weighted revenue]]-7</f>
        <v>24.612153276242751</v>
      </c>
    </row>
    <row r="574" spans="1:17" x14ac:dyDescent="0.35">
      <c r="A574">
        <v>1299</v>
      </c>
      <c r="B574">
        <v>1</v>
      </c>
      <c r="C574">
        <v>38</v>
      </c>
      <c r="D574">
        <v>95</v>
      </c>
      <c r="E574">
        <v>3591.25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0.36674282171008799</v>
      </c>
      <c r="M574">
        <f>1-Table1[[#This Row],[Churn]]</f>
        <v>0.63325717828991201</v>
      </c>
      <c r="N574" t="b">
        <f>IF(Table1[[#This Row],[Not churn]]&gt;0.14,TRUE,FALSE)</f>
        <v>1</v>
      </c>
      <c r="O574">
        <f>50*(1-Table1[[#This Row],[Churn]])</f>
        <v>31.662858914495601</v>
      </c>
      <c r="P574">
        <v>4</v>
      </c>
      <c r="Q574">
        <f>Table1[[#This Row],[Weighted revenue]]-7</f>
        <v>24.662858914495601</v>
      </c>
    </row>
    <row r="575" spans="1:17" x14ac:dyDescent="0.35">
      <c r="A575">
        <v>1431</v>
      </c>
      <c r="B575">
        <v>0</v>
      </c>
      <c r="C575">
        <v>1</v>
      </c>
      <c r="D575">
        <v>30.5</v>
      </c>
      <c r="E575">
        <v>30.5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0.36577950168483297</v>
      </c>
      <c r="M575">
        <f>1-Table1[[#This Row],[Churn]]</f>
        <v>0.63422049831516703</v>
      </c>
      <c r="N575" t="b">
        <f>IF(Table1[[#This Row],[Not churn]]&gt;0.14,TRUE,FALSE)</f>
        <v>1</v>
      </c>
      <c r="O575">
        <f>50*(1-Table1[[#This Row],[Churn]])</f>
        <v>31.711024915758351</v>
      </c>
      <c r="P575">
        <v>3</v>
      </c>
      <c r="Q575">
        <f>Table1[[#This Row],[Weighted revenue]]-7</f>
        <v>24.711024915758351</v>
      </c>
    </row>
    <row r="576" spans="1:17" x14ac:dyDescent="0.35">
      <c r="A576">
        <v>1606</v>
      </c>
      <c r="B576">
        <v>0</v>
      </c>
      <c r="C576">
        <v>29</v>
      </c>
      <c r="D576">
        <v>89.2</v>
      </c>
      <c r="E576">
        <v>2698.35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0.36498985427590303</v>
      </c>
      <c r="M576">
        <f>1-Table1[[#This Row],[Churn]]</f>
        <v>0.63501014572409697</v>
      </c>
      <c r="N576" t="b">
        <f>IF(Table1[[#This Row],[Not churn]]&gt;0.14,TRUE,FALSE)</f>
        <v>1</v>
      </c>
      <c r="O576">
        <f>50*(1-Table1[[#This Row],[Churn]])</f>
        <v>31.750507286204847</v>
      </c>
      <c r="P576">
        <v>5</v>
      </c>
      <c r="Q576">
        <f>Table1[[#This Row],[Weighted revenue]]-7</f>
        <v>24.750507286204847</v>
      </c>
    </row>
    <row r="577" spans="1:17" x14ac:dyDescent="0.35">
      <c r="A577">
        <v>1812</v>
      </c>
      <c r="B577">
        <v>0</v>
      </c>
      <c r="C577">
        <v>14</v>
      </c>
      <c r="D577">
        <v>80.45</v>
      </c>
      <c r="E577">
        <v>1137.05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0.364671025736516</v>
      </c>
      <c r="M577">
        <f>1-Table1[[#This Row],[Churn]]</f>
        <v>0.635328974263484</v>
      </c>
      <c r="N577" t="b">
        <f>IF(Table1[[#This Row],[Not churn]]&gt;0.14,TRUE,FALSE)</f>
        <v>1</v>
      </c>
      <c r="O577">
        <f>50*(1-Table1[[#This Row],[Churn]])</f>
        <v>31.766448713174199</v>
      </c>
      <c r="P577">
        <v>5</v>
      </c>
      <c r="Q577">
        <f>Table1[[#This Row],[Weighted revenue]]-7</f>
        <v>24.766448713174199</v>
      </c>
    </row>
    <row r="578" spans="1:17" x14ac:dyDescent="0.35">
      <c r="A578">
        <v>323</v>
      </c>
      <c r="B578">
        <v>0</v>
      </c>
      <c r="C578">
        <v>44</v>
      </c>
      <c r="D578">
        <v>106.05</v>
      </c>
      <c r="E578">
        <v>4510.8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0.36442710387647098</v>
      </c>
      <c r="M578">
        <f>1-Table1[[#This Row],[Churn]]</f>
        <v>0.63557289612352896</v>
      </c>
      <c r="N578" t="b">
        <f>IF(Table1[[#This Row],[Not churn]]&gt;0.14,TRUE,FALSE)</f>
        <v>1</v>
      </c>
      <c r="O578">
        <f>50*(1-Table1[[#This Row],[Churn]])</f>
        <v>31.778644806176448</v>
      </c>
      <c r="P578">
        <v>2</v>
      </c>
      <c r="Q578">
        <f>Table1[[#This Row],[Weighted revenue]]-7</f>
        <v>24.778644806176448</v>
      </c>
    </row>
    <row r="579" spans="1:17" x14ac:dyDescent="0.35">
      <c r="A579">
        <v>311</v>
      </c>
      <c r="B579">
        <v>0</v>
      </c>
      <c r="C579">
        <v>1</v>
      </c>
      <c r="D579">
        <v>45.85</v>
      </c>
      <c r="E579">
        <v>45.85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0.36395266567782703</v>
      </c>
      <c r="M579">
        <f>1-Table1[[#This Row],[Churn]]</f>
        <v>0.63604733432217297</v>
      </c>
      <c r="N579" t="b">
        <f>IF(Table1[[#This Row],[Not churn]]&gt;0.14,TRUE,FALSE)</f>
        <v>1</v>
      </c>
      <c r="O579">
        <f>50*(1-Table1[[#This Row],[Churn]])</f>
        <v>31.802366716108647</v>
      </c>
      <c r="P579">
        <v>5</v>
      </c>
      <c r="Q579">
        <f>Table1[[#This Row],[Weighted revenue]]-7</f>
        <v>24.802366716108647</v>
      </c>
    </row>
    <row r="580" spans="1:17" x14ac:dyDescent="0.35">
      <c r="A580">
        <v>1469</v>
      </c>
      <c r="B580">
        <v>0</v>
      </c>
      <c r="C580">
        <v>7</v>
      </c>
      <c r="D580">
        <v>69.45</v>
      </c>
      <c r="E580">
        <v>477.05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0.363287759205216</v>
      </c>
      <c r="M580">
        <f>1-Table1[[#This Row],[Churn]]</f>
        <v>0.63671224079478406</v>
      </c>
      <c r="N580" t="b">
        <f>IF(Table1[[#This Row],[Not churn]]&gt;0.14,TRUE,FALSE)</f>
        <v>1</v>
      </c>
      <c r="O580">
        <f>50*(1-Table1[[#This Row],[Churn]])</f>
        <v>31.835612039739203</v>
      </c>
      <c r="P580">
        <v>5</v>
      </c>
      <c r="Q580">
        <f>Table1[[#This Row],[Weighted revenue]]-7</f>
        <v>24.835612039739203</v>
      </c>
    </row>
    <row r="581" spans="1:17" x14ac:dyDescent="0.35">
      <c r="A581">
        <v>385</v>
      </c>
      <c r="B581">
        <v>0</v>
      </c>
      <c r="C581">
        <v>11</v>
      </c>
      <c r="D581">
        <v>54.6</v>
      </c>
      <c r="E581">
        <v>617.85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0.36072861797921701</v>
      </c>
      <c r="M581">
        <f>1-Table1[[#This Row],[Churn]]</f>
        <v>0.63927138202078293</v>
      </c>
      <c r="N581" t="b">
        <f>IF(Table1[[#This Row],[Not churn]]&gt;0.14,TRUE,FALSE)</f>
        <v>1</v>
      </c>
      <c r="O581">
        <f>50*(1-Table1[[#This Row],[Churn]])</f>
        <v>31.963569101039148</v>
      </c>
      <c r="P581">
        <v>2</v>
      </c>
      <c r="Q581">
        <f>Table1[[#This Row],[Weighted revenue]]-7</f>
        <v>24.963569101039148</v>
      </c>
    </row>
    <row r="582" spans="1:17" x14ac:dyDescent="0.35">
      <c r="A582">
        <v>1645</v>
      </c>
      <c r="B582">
        <v>0</v>
      </c>
      <c r="C582">
        <v>25</v>
      </c>
      <c r="D582">
        <v>76.150000000000006</v>
      </c>
      <c r="E582">
        <v>1992.95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0.36038361689532</v>
      </c>
      <c r="M582">
        <f>1-Table1[[#This Row],[Churn]]</f>
        <v>0.63961638310467994</v>
      </c>
      <c r="N582" t="b">
        <f>IF(Table1[[#This Row],[Not churn]]&gt;0.14,TRUE,FALSE)</f>
        <v>1</v>
      </c>
      <c r="O582">
        <f>50*(1-Table1[[#This Row],[Churn]])</f>
        <v>31.980819155233998</v>
      </c>
      <c r="P582">
        <v>2</v>
      </c>
      <c r="Q582">
        <f>Table1[[#This Row],[Weighted revenue]]-7</f>
        <v>24.980819155233998</v>
      </c>
    </row>
    <row r="583" spans="1:17" x14ac:dyDescent="0.35">
      <c r="A583">
        <v>1159</v>
      </c>
      <c r="B583">
        <v>0</v>
      </c>
      <c r="C583">
        <v>8</v>
      </c>
      <c r="D583">
        <v>49.85</v>
      </c>
      <c r="E583">
        <v>365.55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0.35989239981405002</v>
      </c>
      <c r="M583">
        <f>1-Table1[[#This Row],[Churn]]</f>
        <v>0.64010760018595003</v>
      </c>
      <c r="N583" t="b">
        <f>IF(Table1[[#This Row],[Not churn]]&gt;0.14,TRUE,FALSE)</f>
        <v>1</v>
      </c>
      <c r="O583">
        <f>50*(1-Table1[[#This Row],[Churn]])</f>
        <v>32.005380009297504</v>
      </c>
      <c r="P583">
        <v>2</v>
      </c>
      <c r="Q583">
        <f>Table1[[#This Row],[Weighted revenue]]-7</f>
        <v>25.005380009297504</v>
      </c>
    </row>
    <row r="584" spans="1:17" x14ac:dyDescent="0.35">
      <c r="A584">
        <v>779</v>
      </c>
      <c r="B584">
        <v>1</v>
      </c>
      <c r="C584">
        <v>9</v>
      </c>
      <c r="D584">
        <v>49.2</v>
      </c>
      <c r="E584">
        <v>447.9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0.35943880696300901</v>
      </c>
      <c r="M584">
        <f>1-Table1[[#This Row],[Churn]]</f>
        <v>0.64056119303699099</v>
      </c>
      <c r="N584" t="b">
        <f>IF(Table1[[#This Row],[Not churn]]&gt;0.14,TRUE,FALSE)</f>
        <v>1</v>
      </c>
      <c r="O584">
        <f>50*(1-Table1[[#This Row],[Churn]])</f>
        <v>32.028059651849553</v>
      </c>
      <c r="P584">
        <v>4</v>
      </c>
      <c r="Q584">
        <f>Table1[[#This Row],[Weighted revenue]]-7</f>
        <v>25.028059651849553</v>
      </c>
    </row>
    <row r="585" spans="1:17" x14ac:dyDescent="0.35">
      <c r="A585">
        <v>1793</v>
      </c>
      <c r="B585">
        <v>0</v>
      </c>
      <c r="C585">
        <v>28</v>
      </c>
      <c r="D585">
        <v>80.599999999999994</v>
      </c>
      <c r="E585">
        <v>2244.9499999999998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0.35915441478822402</v>
      </c>
      <c r="M585">
        <f>1-Table1[[#This Row],[Churn]]</f>
        <v>0.64084558521177604</v>
      </c>
      <c r="N585" t="b">
        <f>IF(Table1[[#This Row],[Not churn]]&gt;0.14,TRUE,FALSE)</f>
        <v>1</v>
      </c>
      <c r="O585">
        <f>50*(1-Table1[[#This Row],[Churn]])</f>
        <v>32.042279260588799</v>
      </c>
      <c r="P585">
        <v>2</v>
      </c>
      <c r="Q585">
        <f>Table1[[#This Row],[Weighted revenue]]-7</f>
        <v>25.042279260588799</v>
      </c>
    </row>
    <row r="586" spans="1:17" x14ac:dyDescent="0.35">
      <c r="A586">
        <v>1311</v>
      </c>
      <c r="B586">
        <v>0</v>
      </c>
      <c r="C586">
        <v>2</v>
      </c>
      <c r="D586">
        <v>60.95</v>
      </c>
      <c r="E586">
        <v>134.6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0.35787469434244901</v>
      </c>
      <c r="M586">
        <f>1-Table1[[#This Row],[Churn]]</f>
        <v>0.64212530565755099</v>
      </c>
      <c r="N586" t="b">
        <f>IF(Table1[[#This Row],[Not churn]]&gt;0.14,TRUE,FALSE)</f>
        <v>1</v>
      </c>
      <c r="O586">
        <f>50*(1-Table1[[#This Row],[Churn]])</f>
        <v>32.106265282877551</v>
      </c>
      <c r="P586">
        <v>5</v>
      </c>
      <c r="Q586">
        <f>Table1[[#This Row],[Weighted revenue]]-7</f>
        <v>25.106265282877551</v>
      </c>
    </row>
    <row r="587" spans="1:17" x14ac:dyDescent="0.35">
      <c r="A587">
        <v>27</v>
      </c>
      <c r="B587">
        <v>0</v>
      </c>
      <c r="C587">
        <v>6</v>
      </c>
      <c r="D587">
        <v>60.9</v>
      </c>
      <c r="E587">
        <v>414.1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0.35780745834558397</v>
      </c>
      <c r="M587">
        <f>1-Table1[[#This Row],[Churn]]</f>
        <v>0.64219254165441608</v>
      </c>
      <c r="N587" t="b">
        <f>IF(Table1[[#This Row],[Not churn]]&gt;0.14,TRUE,FALSE)</f>
        <v>1</v>
      </c>
      <c r="O587">
        <f>50*(1-Table1[[#This Row],[Churn]])</f>
        <v>32.109627082720806</v>
      </c>
      <c r="P587">
        <v>2</v>
      </c>
      <c r="Q587">
        <f>Table1[[#This Row],[Weighted revenue]]-7</f>
        <v>25.109627082720806</v>
      </c>
    </row>
    <row r="588" spans="1:17" x14ac:dyDescent="0.35">
      <c r="A588">
        <v>421</v>
      </c>
      <c r="B588">
        <v>0</v>
      </c>
      <c r="C588">
        <v>5</v>
      </c>
      <c r="D588">
        <v>51</v>
      </c>
      <c r="E588">
        <v>286.8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0.356916603264466</v>
      </c>
      <c r="M588">
        <f>1-Table1[[#This Row],[Churn]]</f>
        <v>0.64308339673553405</v>
      </c>
      <c r="N588" t="b">
        <f>IF(Table1[[#This Row],[Not churn]]&gt;0.14,TRUE,FALSE)</f>
        <v>1</v>
      </c>
      <c r="O588">
        <f>50*(1-Table1[[#This Row],[Churn]])</f>
        <v>32.154169836776703</v>
      </c>
      <c r="P588">
        <v>5</v>
      </c>
      <c r="Q588">
        <f>Table1[[#This Row],[Weighted revenue]]-7</f>
        <v>25.154169836776703</v>
      </c>
    </row>
    <row r="589" spans="1:17" x14ac:dyDescent="0.35">
      <c r="A589">
        <v>732</v>
      </c>
      <c r="B589">
        <v>0</v>
      </c>
      <c r="C589">
        <v>47</v>
      </c>
      <c r="D589">
        <v>109.55</v>
      </c>
      <c r="E589">
        <v>5124.55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0.35665209969828598</v>
      </c>
      <c r="M589">
        <f>1-Table1[[#This Row],[Churn]]</f>
        <v>0.64334790030171396</v>
      </c>
      <c r="N589" t="b">
        <f>IF(Table1[[#This Row],[Not churn]]&gt;0.14,TRUE,FALSE)</f>
        <v>1</v>
      </c>
      <c r="O589">
        <f>50*(1-Table1[[#This Row],[Churn]])</f>
        <v>32.167395015085695</v>
      </c>
      <c r="P589">
        <v>2</v>
      </c>
      <c r="Q589">
        <f>Table1[[#This Row],[Weighted revenue]]-7</f>
        <v>25.167395015085695</v>
      </c>
    </row>
    <row r="590" spans="1:17" x14ac:dyDescent="0.35">
      <c r="A590">
        <v>1103</v>
      </c>
      <c r="B590">
        <v>0</v>
      </c>
      <c r="C590">
        <v>2</v>
      </c>
      <c r="D590">
        <v>24.5</v>
      </c>
      <c r="E590">
        <v>46.4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0.356601545508134</v>
      </c>
      <c r="M590">
        <f>1-Table1[[#This Row],[Churn]]</f>
        <v>0.64339845449186606</v>
      </c>
      <c r="N590" t="b">
        <f>IF(Table1[[#This Row],[Not churn]]&gt;0.14,TRUE,FALSE)</f>
        <v>1</v>
      </c>
      <c r="O590">
        <f>50*(1-Table1[[#This Row],[Churn]])</f>
        <v>32.169922724593306</v>
      </c>
      <c r="P590">
        <v>3</v>
      </c>
      <c r="Q590">
        <f>Table1[[#This Row],[Weighted revenue]]-7</f>
        <v>25.169922724593306</v>
      </c>
    </row>
    <row r="591" spans="1:17" x14ac:dyDescent="0.35">
      <c r="A591">
        <v>614</v>
      </c>
      <c r="B591">
        <v>0</v>
      </c>
      <c r="C591">
        <v>1</v>
      </c>
      <c r="D591">
        <v>59.2</v>
      </c>
      <c r="E591">
        <v>59.2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0.35645355275816698</v>
      </c>
      <c r="M591">
        <f>1-Table1[[#This Row],[Churn]]</f>
        <v>0.64354644724183308</v>
      </c>
      <c r="N591" t="b">
        <f>IF(Table1[[#This Row],[Not churn]]&gt;0.14,TRUE,FALSE)</f>
        <v>1</v>
      </c>
      <c r="O591">
        <f>50*(1-Table1[[#This Row],[Churn]])</f>
        <v>32.177322362091651</v>
      </c>
      <c r="P591">
        <v>5</v>
      </c>
      <c r="Q591">
        <f>Table1[[#This Row],[Weighted revenue]]-7</f>
        <v>25.177322362091651</v>
      </c>
    </row>
    <row r="592" spans="1:17" x14ac:dyDescent="0.35">
      <c r="A592">
        <v>130</v>
      </c>
      <c r="B592">
        <v>0</v>
      </c>
      <c r="C592">
        <v>2</v>
      </c>
      <c r="D592">
        <v>24.3</v>
      </c>
      <c r="E592">
        <v>38.450000000000003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0.35523151184100199</v>
      </c>
      <c r="M592">
        <f>1-Table1[[#This Row],[Churn]]</f>
        <v>0.64476848815899801</v>
      </c>
      <c r="N592" t="b">
        <f>IF(Table1[[#This Row],[Not churn]]&gt;0.14,TRUE,FALSE)</f>
        <v>1</v>
      </c>
      <c r="O592">
        <f>50*(1-Table1[[#This Row],[Churn]])</f>
        <v>32.2384244079499</v>
      </c>
      <c r="P592">
        <v>3</v>
      </c>
      <c r="Q592">
        <f>Table1[[#This Row],[Weighted revenue]]-7</f>
        <v>25.2384244079499</v>
      </c>
    </row>
    <row r="593" spans="1:17" x14ac:dyDescent="0.35">
      <c r="A593">
        <v>542</v>
      </c>
      <c r="B593">
        <v>1</v>
      </c>
      <c r="C593">
        <v>53</v>
      </c>
      <c r="D593">
        <v>101.9</v>
      </c>
      <c r="E593">
        <v>5549.4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0.35431582228832997</v>
      </c>
      <c r="M593">
        <f>1-Table1[[#This Row],[Churn]]</f>
        <v>0.64568417771166997</v>
      </c>
      <c r="N593" t="b">
        <f>IF(Table1[[#This Row],[Not churn]]&gt;0.14,TRUE,FALSE)</f>
        <v>1</v>
      </c>
      <c r="O593">
        <f>50*(1-Table1[[#This Row],[Churn]])</f>
        <v>32.284208885583496</v>
      </c>
      <c r="P593">
        <v>4</v>
      </c>
      <c r="Q593">
        <f>Table1[[#This Row],[Weighted revenue]]-7</f>
        <v>25.284208885583496</v>
      </c>
    </row>
    <row r="594" spans="1:17" x14ac:dyDescent="0.35">
      <c r="A594">
        <v>202</v>
      </c>
      <c r="B594">
        <v>0</v>
      </c>
      <c r="C594">
        <v>33</v>
      </c>
      <c r="D594">
        <v>93.8</v>
      </c>
      <c r="E594">
        <v>3124.5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0.354176771717162</v>
      </c>
      <c r="M594">
        <f>1-Table1[[#This Row],[Churn]]</f>
        <v>0.645823228282838</v>
      </c>
      <c r="N594" t="b">
        <f>IF(Table1[[#This Row],[Not churn]]&gt;0.14,TRUE,FALSE)</f>
        <v>1</v>
      </c>
      <c r="O594">
        <f>50*(1-Table1[[#This Row],[Churn]])</f>
        <v>32.291161414141897</v>
      </c>
      <c r="P594">
        <v>5</v>
      </c>
      <c r="Q594">
        <f>Table1[[#This Row],[Weighted revenue]]-7</f>
        <v>25.291161414141897</v>
      </c>
    </row>
    <row r="595" spans="1:17" x14ac:dyDescent="0.35">
      <c r="A595">
        <v>1094</v>
      </c>
      <c r="B595">
        <v>0</v>
      </c>
      <c r="C595">
        <v>2</v>
      </c>
      <c r="D595">
        <v>54.15</v>
      </c>
      <c r="E595">
        <v>101.65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0.353844774076709</v>
      </c>
      <c r="M595">
        <f>1-Table1[[#This Row],[Churn]]</f>
        <v>0.646155225923291</v>
      </c>
      <c r="N595" t="b">
        <f>IF(Table1[[#This Row],[Not churn]]&gt;0.14,TRUE,FALSE)</f>
        <v>1</v>
      </c>
      <c r="O595">
        <f>50*(1-Table1[[#This Row],[Churn]])</f>
        <v>32.30776129616455</v>
      </c>
      <c r="P595">
        <v>2</v>
      </c>
      <c r="Q595">
        <f>Table1[[#This Row],[Weighted revenue]]-7</f>
        <v>25.30776129616455</v>
      </c>
    </row>
    <row r="596" spans="1:17" x14ac:dyDescent="0.35">
      <c r="A596">
        <v>48</v>
      </c>
      <c r="B596">
        <v>0</v>
      </c>
      <c r="C596">
        <v>15</v>
      </c>
      <c r="D596">
        <v>29.7</v>
      </c>
      <c r="E596">
        <v>438.25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0.35373929146046501</v>
      </c>
      <c r="M596">
        <f>1-Table1[[#This Row],[Churn]]</f>
        <v>0.64626070853953499</v>
      </c>
      <c r="N596" t="b">
        <f>IF(Table1[[#This Row],[Not churn]]&gt;0.14,TRUE,FALSE)</f>
        <v>1</v>
      </c>
      <c r="O596">
        <f>50*(1-Table1[[#This Row],[Churn]])</f>
        <v>32.313035426976747</v>
      </c>
      <c r="P596">
        <v>3</v>
      </c>
      <c r="Q596">
        <f>Table1[[#This Row],[Weighted revenue]]-7</f>
        <v>25.313035426976747</v>
      </c>
    </row>
    <row r="597" spans="1:17" x14ac:dyDescent="0.35">
      <c r="A597">
        <v>1474</v>
      </c>
      <c r="B597">
        <v>0</v>
      </c>
      <c r="C597">
        <v>11</v>
      </c>
      <c r="D597">
        <v>59.65</v>
      </c>
      <c r="E597">
        <v>683.25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0.35276303029457301</v>
      </c>
      <c r="M597">
        <f>1-Table1[[#This Row],[Churn]]</f>
        <v>0.64723696970542699</v>
      </c>
      <c r="N597" t="b">
        <f>IF(Table1[[#This Row],[Not churn]]&gt;0.14,TRUE,FALSE)</f>
        <v>1</v>
      </c>
      <c r="O597">
        <f>50*(1-Table1[[#This Row],[Churn]])</f>
        <v>32.361848485271352</v>
      </c>
      <c r="P597">
        <v>5</v>
      </c>
      <c r="Q597">
        <f>Table1[[#This Row],[Weighted revenue]]-7</f>
        <v>25.361848485271352</v>
      </c>
    </row>
    <row r="598" spans="1:17" x14ac:dyDescent="0.35">
      <c r="A598">
        <v>764</v>
      </c>
      <c r="B598">
        <v>0</v>
      </c>
      <c r="C598">
        <v>3</v>
      </c>
      <c r="D598">
        <v>25.25</v>
      </c>
      <c r="E598">
        <v>58.9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0.351184290679394</v>
      </c>
      <c r="M598">
        <f>1-Table1[[#This Row],[Churn]]</f>
        <v>0.64881570932060595</v>
      </c>
      <c r="N598" t="b">
        <f>IF(Table1[[#This Row],[Not churn]]&gt;0.14,TRUE,FALSE)</f>
        <v>1</v>
      </c>
      <c r="O598">
        <f>50*(1-Table1[[#This Row],[Churn]])</f>
        <v>32.440785466030299</v>
      </c>
      <c r="P598">
        <v>3</v>
      </c>
      <c r="Q598">
        <f>Table1[[#This Row],[Weighted revenue]]-7</f>
        <v>25.440785466030299</v>
      </c>
    </row>
    <row r="599" spans="1:17" x14ac:dyDescent="0.35">
      <c r="A599">
        <v>208</v>
      </c>
      <c r="B599">
        <v>0</v>
      </c>
      <c r="C599">
        <v>3</v>
      </c>
      <c r="D599">
        <v>55.15</v>
      </c>
      <c r="E599">
        <v>159.15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0.35014467840212998</v>
      </c>
      <c r="M599">
        <f>1-Table1[[#This Row],[Churn]]</f>
        <v>0.64985532159786996</v>
      </c>
      <c r="N599" t="b">
        <f>IF(Table1[[#This Row],[Not churn]]&gt;0.14,TRUE,FALSE)</f>
        <v>1</v>
      </c>
      <c r="O599">
        <f>50*(1-Table1[[#This Row],[Churn]])</f>
        <v>32.492766079893499</v>
      </c>
      <c r="P599">
        <v>2</v>
      </c>
      <c r="Q599">
        <f>Table1[[#This Row],[Weighted revenue]]-7</f>
        <v>25.492766079893499</v>
      </c>
    </row>
    <row r="600" spans="1:17" x14ac:dyDescent="0.35">
      <c r="A600">
        <v>4</v>
      </c>
      <c r="B600">
        <v>0</v>
      </c>
      <c r="C600">
        <v>2</v>
      </c>
      <c r="D600">
        <v>53.45</v>
      </c>
      <c r="E600">
        <v>119.5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0.34907697947433203</v>
      </c>
      <c r="M600">
        <f>1-Table1[[#This Row],[Churn]]</f>
        <v>0.65092302052566797</v>
      </c>
      <c r="N600" t="b">
        <f>IF(Table1[[#This Row],[Not churn]]&gt;0.14,TRUE,FALSE)</f>
        <v>1</v>
      </c>
      <c r="O600">
        <f>50*(1-Table1[[#This Row],[Churn]])</f>
        <v>32.546151026283397</v>
      </c>
      <c r="P600">
        <v>2</v>
      </c>
      <c r="Q600">
        <f>Table1[[#This Row],[Weighted revenue]]-7</f>
        <v>25.546151026283397</v>
      </c>
    </row>
    <row r="601" spans="1:17" x14ac:dyDescent="0.35">
      <c r="A601">
        <v>1803</v>
      </c>
      <c r="B601">
        <v>1</v>
      </c>
      <c r="C601">
        <v>36</v>
      </c>
      <c r="D601">
        <v>74.900000000000006</v>
      </c>
      <c r="E601">
        <v>2659.45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0.349060608082916</v>
      </c>
      <c r="M601">
        <f>1-Table1[[#This Row],[Churn]]</f>
        <v>0.65093939191708405</v>
      </c>
      <c r="N601" t="b">
        <f>IF(Table1[[#This Row],[Not churn]]&gt;0.14,TRUE,FALSE)</f>
        <v>1</v>
      </c>
      <c r="O601">
        <f>50*(1-Table1[[#This Row],[Churn]])</f>
        <v>32.5469695958542</v>
      </c>
      <c r="P601">
        <v>4</v>
      </c>
      <c r="Q601">
        <f>Table1[[#This Row],[Weighted revenue]]-7</f>
        <v>25.5469695958542</v>
      </c>
    </row>
    <row r="602" spans="1:17" x14ac:dyDescent="0.35">
      <c r="A602">
        <v>47</v>
      </c>
      <c r="B602">
        <v>0</v>
      </c>
      <c r="C602">
        <v>35</v>
      </c>
      <c r="D602">
        <v>89.85</v>
      </c>
      <c r="E602">
        <v>3161.2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0.34856462841686198</v>
      </c>
      <c r="M602">
        <f>1-Table1[[#This Row],[Churn]]</f>
        <v>0.65143537158313802</v>
      </c>
      <c r="N602" t="b">
        <f>IF(Table1[[#This Row],[Not churn]]&gt;0.14,TRUE,FALSE)</f>
        <v>1</v>
      </c>
      <c r="O602">
        <f>50*(1-Table1[[#This Row],[Churn]])</f>
        <v>32.571768579156902</v>
      </c>
      <c r="P602">
        <v>2</v>
      </c>
      <c r="Q602">
        <f>Table1[[#This Row],[Weighted revenue]]-7</f>
        <v>25.571768579156902</v>
      </c>
    </row>
    <row r="603" spans="1:17" x14ac:dyDescent="0.35">
      <c r="A603">
        <v>1281</v>
      </c>
      <c r="B603">
        <v>0</v>
      </c>
      <c r="C603">
        <v>8</v>
      </c>
      <c r="D603">
        <v>54.4</v>
      </c>
      <c r="E603">
        <v>475.1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0.34853498853822801</v>
      </c>
      <c r="M603">
        <f>1-Table1[[#This Row],[Churn]]</f>
        <v>0.65146501146177194</v>
      </c>
      <c r="N603" t="b">
        <f>IF(Table1[[#This Row],[Not churn]]&gt;0.14,TRUE,FALSE)</f>
        <v>1</v>
      </c>
      <c r="O603">
        <f>50*(1-Table1[[#This Row],[Churn]])</f>
        <v>32.5732505730886</v>
      </c>
      <c r="P603">
        <v>5</v>
      </c>
      <c r="Q603">
        <f>Table1[[#This Row],[Weighted revenue]]-7</f>
        <v>25.5732505730886</v>
      </c>
    </row>
    <row r="604" spans="1:17" x14ac:dyDescent="0.35">
      <c r="A604">
        <v>469</v>
      </c>
      <c r="B604">
        <v>0</v>
      </c>
      <c r="C604">
        <v>18</v>
      </c>
      <c r="D604">
        <v>33.5</v>
      </c>
      <c r="E604">
        <v>600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0.34809968354781801</v>
      </c>
      <c r="M604">
        <f>1-Table1[[#This Row],[Churn]]</f>
        <v>0.65190031645218194</v>
      </c>
      <c r="N604" t="b">
        <f>IF(Table1[[#This Row],[Not churn]]&gt;0.14,TRUE,FALSE)</f>
        <v>1</v>
      </c>
      <c r="O604">
        <f>50*(1-Table1[[#This Row],[Churn]])</f>
        <v>32.595015822609099</v>
      </c>
      <c r="P604">
        <v>3</v>
      </c>
      <c r="Q604">
        <f>Table1[[#This Row],[Weighted revenue]]-7</f>
        <v>25.595015822609099</v>
      </c>
    </row>
    <row r="605" spans="1:17" x14ac:dyDescent="0.35">
      <c r="A605">
        <v>1380</v>
      </c>
      <c r="B605">
        <v>0</v>
      </c>
      <c r="C605">
        <v>6</v>
      </c>
      <c r="D605">
        <v>59.45</v>
      </c>
      <c r="E605">
        <v>357.6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0.34791375343620801</v>
      </c>
      <c r="M605">
        <f>1-Table1[[#This Row],[Churn]]</f>
        <v>0.65208624656379199</v>
      </c>
      <c r="N605" t="b">
        <f>IF(Table1[[#This Row],[Not churn]]&gt;0.14,TRUE,FALSE)</f>
        <v>1</v>
      </c>
      <c r="O605">
        <f>50*(1-Table1[[#This Row],[Churn]])</f>
        <v>32.6043123281896</v>
      </c>
      <c r="P605">
        <v>2</v>
      </c>
      <c r="Q605">
        <f>Table1[[#This Row],[Weighted revenue]]-7</f>
        <v>25.6043123281896</v>
      </c>
    </row>
    <row r="606" spans="1:17" x14ac:dyDescent="0.35">
      <c r="A606">
        <v>153</v>
      </c>
      <c r="B606">
        <v>0</v>
      </c>
      <c r="C606">
        <v>36</v>
      </c>
      <c r="D606">
        <v>97.35</v>
      </c>
      <c r="E606">
        <v>3457.9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0.34683963208666602</v>
      </c>
      <c r="M606">
        <f>1-Table1[[#This Row],[Churn]]</f>
        <v>0.65316036791333398</v>
      </c>
      <c r="N606" t="b">
        <f>IF(Table1[[#This Row],[Not churn]]&gt;0.14,TRUE,FALSE)</f>
        <v>1</v>
      </c>
      <c r="O606">
        <f>50*(1-Table1[[#This Row],[Churn]])</f>
        <v>32.658018395666701</v>
      </c>
      <c r="P606">
        <v>5</v>
      </c>
      <c r="Q606">
        <f>Table1[[#This Row],[Weighted revenue]]-7</f>
        <v>25.658018395666701</v>
      </c>
    </row>
    <row r="607" spans="1:17" x14ac:dyDescent="0.35">
      <c r="A607">
        <v>1240</v>
      </c>
      <c r="B607">
        <v>1</v>
      </c>
      <c r="C607">
        <v>35</v>
      </c>
      <c r="D607">
        <v>73</v>
      </c>
      <c r="E607">
        <v>2471.25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0.34663966304416199</v>
      </c>
      <c r="M607">
        <f>1-Table1[[#This Row],[Churn]]</f>
        <v>0.65336033695583806</v>
      </c>
      <c r="N607" t="b">
        <f>IF(Table1[[#This Row],[Not churn]]&gt;0.14,TRUE,FALSE)</f>
        <v>1</v>
      </c>
      <c r="O607">
        <f>50*(1-Table1[[#This Row],[Churn]])</f>
        <v>32.668016847791904</v>
      </c>
      <c r="P607">
        <v>4</v>
      </c>
      <c r="Q607">
        <f>Table1[[#This Row],[Weighted revenue]]-7</f>
        <v>25.668016847791904</v>
      </c>
    </row>
    <row r="608" spans="1:17" x14ac:dyDescent="0.35">
      <c r="A608">
        <v>1366</v>
      </c>
      <c r="B608">
        <v>1</v>
      </c>
      <c r="C608">
        <v>46</v>
      </c>
      <c r="D608">
        <v>59.9</v>
      </c>
      <c r="E608">
        <v>2816.65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0.34651313710307802</v>
      </c>
      <c r="M608">
        <f>1-Table1[[#This Row],[Churn]]</f>
        <v>0.65348686289692193</v>
      </c>
      <c r="N608" t="b">
        <f>IF(Table1[[#This Row],[Not churn]]&gt;0.14,TRUE,FALSE)</f>
        <v>1</v>
      </c>
      <c r="O608">
        <f>50*(1-Table1[[#This Row],[Churn]])</f>
        <v>32.674343144846098</v>
      </c>
      <c r="P608">
        <v>3</v>
      </c>
      <c r="Q608">
        <f>Table1[[#This Row],[Weighted revenue]]-7</f>
        <v>25.674343144846098</v>
      </c>
    </row>
    <row r="609" spans="1:17" x14ac:dyDescent="0.35">
      <c r="A609">
        <v>947</v>
      </c>
      <c r="B609">
        <v>0</v>
      </c>
      <c r="C609">
        <v>5</v>
      </c>
      <c r="D609">
        <v>49.4</v>
      </c>
      <c r="E609">
        <v>232.55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0.346019217858272</v>
      </c>
      <c r="M609">
        <f>1-Table1[[#This Row],[Churn]]</f>
        <v>0.65398078214172806</v>
      </c>
      <c r="N609" t="b">
        <f>IF(Table1[[#This Row],[Not churn]]&gt;0.14,TRUE,FALSE)</f>
        <v>1</v>
      </c>
      <c r="O609">
        <f>50*(1-Table1[[#This Row],[Churn]])</f>
        <v>32.699039107086406</v>
      </c>
      <c r="P609">
        <v>5</v>
      </c>
      <c r="Q609">
        <f>Table1[[#This Row],[Weighted revenue]]-7</f>
        <v>25.699039107086406</v>
      </c>
    </row>
    <row r="610" spans="1:17" x14ac:dyDescent="0.35">
      <c r="A610">
        <v>1800</v>
      </c>
      <c r="B610">
        <v>0</v>
      </c>
      <c r="C610">
        <v>32</v>
      </c>
      <c r="D610">
        <v>91.05</v>
      </c>
      <c r="E610">
        <v>2954.5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0.34596992190631598</v>
      </c>
      <c r="M610">
        <f>1-Table1[[#This Row],[Churn]]</f>
        <v>0.65403007809368408</v>
      </c>
      <c r="N610" t="b">
        <f>IF(Table1[[#This Row],[Not churn]]&gt;0.14,TRUE,FALSE)</f>
        <v>1</v>
      </c>
      <c r="O610">
        <f>50*(1-Table1[[#This Row],[Churn]])</f>
        <v>32.701503904684202</v>
      </c>
      <c r="P610">
        <v>5</v>
      </c>
      <c r="Q610">
        <f>Table1[[#This Row],[Weighted revenue]]-7</f>
        <v>25.701503904684202</v>
      </c>
    </row>
    <row r="611" spans="1:17" x14ac:dyDescent="0.35">
      <c r="A611">
        <v>125</v>
      </c>
      <c r="B611">
        <v>0</v>
      </c>
      <c r="C611">
        <v>15</v>
      </c>
      <c r="D611">
        <v>58.6</v>
      </c>
      <c r="E611">
        <v>939.7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0.34590449336862999</v>
      </c>
      <c r="M611">
        <f>1-Table1[[#This Row],[Churn]]</f>
        <v>0.65409550663137006</v>
      </c>
      <c r="N611" t="b">
        <f>IF(Table1[[#This Row],[Not churn]]&gt;0.14,TRUE,FALSE)</f>
        <v>1</v>
      </c>
      <c r="O611">
        <f>50*(1-Table1[[#This Row],[Churn]])</f>
        <v>32.704775331568506</v>
      </c>
      <c r="P611">
        <v>2</v>
      </c>
      <c r="Q611">
        <f>Table1[[#This Row],[Weighted revenue]]-7</f>
        <v>25.704775331568506</v>
      </c>
    </row>
    <row r="612" spans="1:17" x14ac:dyDescent="0.35">
      <c r="A612">
        <v>1187</v>
      </c>
      <c r="B612">
        <v>0</v>
      </c>
      <c r="C612">
        <v>21</v>
      </c>
      <c r="D612">
        <v>74.05</v>
      </c>
      <c r="E612">
        <v>1565.7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0.34577716590693403</v>
      </c>
      <c r="M612">
        <f>1-Table1[[#This Row],[Churn]]</f>
        <v>0.65422283409306603</v>
      </c>
      <c r="N612" t="b">
        <f>IF(Table1[[#This Row],[Not churn]]&gt;0.14,TRUE,FALSE)</f>
        <v>1</v>
      </c>
      <c r="O612">
        <f>50*(1-Table1[[#This Row],[Churn]])</f>
        <v>32.711141704653301</v>
      </c>
      <c r="P612">
        <v>5</v>
      </c>
      <c r="Q612">
        <f>Table1[[#This Row],[Weighted revenue]]-7</f>
        <v>25.711141704653301</v>
      </c>
    </row>
    <row r="613" spans="1:17" x14ac:dyDescent="0.35">
      <c r="A613">
        <v>1037</v>
      </c>
      <c r="B613">
        <v>0</v>
      </c>
      <c r="C613">
        <v>29</v>
      </c>
      <c r="D613">
        <v>80.150000000000006</v>
      </c>
      <c r="E613">
        <v>2265.25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0.34556600610170501</v>
      </c>
      <c r="M613">
        <f>1-Table1[[#This Row],[Churn]]</f>
        <v>0.65443399389829504</v>
      </c>
      <c r="N613" t="b">
        <f>IF(Table1[[#This Row],[Not churn]]&gt;0.14,TRUE,FALSE)</f>
        <v>1</v>
      </c>
      <c r="O613">
        <f>50*(1-Table1[[#This Row],[Churn]])</f>
        <v>32.721699694914754</v>
      </c>
      <c r="P613">
        <v>2</v>
      </c>
      <c r="Q613">
        <f>Table1[[#This Row],[Weighted revenue]]-7</f>
        <v>25.721699694914754</v>
      </c>
    </row>
    <row r="614" spans="1:17" x14ac:dyDescent="0.35">
      <c r="A614">
        <v>806</v>
      </c>
      <c r="B614">
        <v>0</v>
      </c>
      <c r="C614">
        <v>40</v>
      </c>
      <c r="D614">
        <v>97.1</v>
      </c>
      <c r="E614">
        <v>3706.95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0.34542080343174603</v>
      </c>
      <c r="M614">
        <f>1-Table1[[#This Row],[Churn]]</f>
        <v>0.65457919656825392</v>
      </c>
      <c r="N614" t="b">
        <f>IF(Table1[[#This Row],[Not churn]]&gt;0.14,TRUE,FALSE)</f>
        <v>1</v>
      </c>
      <c r="O614">
        <f>50*(1-Table1[[#This Row],[Churn]])</f>
        <v>32.728959828412698</v>
      </c>
      <c r="P614">
        <v>2</v>
      </c>
      <c r="Q614">
        <f>Table1[[#This Row],[Weighted revenue]]-7</f>
        <v>25.728959828412698</v>
      </c>
    </row>
    <row r="615" spans="1:17" x14ac:dyDescent="0.35">
      <c r="A615">
        <v>1595</v>
      </c>
      <c r="B615">
        <v>0</v>
      </c>
      <c r="C615">
        <v>22</v>
      </c>
      <c r="D615">
        <v>69.25</v>
      </c>
      <c r="E615">
        <v>1554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0.34489079206328999</v>
      </c>
      <c r="M615">
        <f>1-Table1[[#This Row],[Churn]]</f>
        <v>0.65510920793671001</v>
      </c>
      <c r="N615" t="b">
        <f>IF(Table1[[#This Row],[Not churn]]&gt;0.14,TRUE,FALSE)</f>
        <v>1</v>
      </c>
      <c r="O615">
        <f>50*(1-Table1[[#This Row],[Churn]])</f>
        <v>32.755460396835502</v>
      </c>
      <c r="P615">
        <v>2</v>
      </c>
      <c r="Q615">
        <f>Table1[[#This Row],[Weighted revenue]]-7</f>
        <v>25.755460396835502</v>
      </c>
    </row>
    <row r="616" spans="1:17" x14ac:dyDescent="0.35">
      <c r="A616">
        <v>243</v>
      </c>
      <c r="B616">
        <v>0</v>
      </c>
      <c r="C616">
        <v>2</v>
      </c>
      <c r="D616">
        <v>44.5</v>
      </c>
      <c r="E616">
        <v>90.05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0.34418622203773802</v>
      </c>
      <c r="M616">
        <f>1-Table1[[#This Row],[Churn]]</f>
        <v>0.65581377796226192</v>
      </c>
      <c r="N616" t="b">
        <f>IF(Table1[[#This Row],[Not churn]]&gt;0.14,TRUE,FALSE)</f>
        <v>1</v>
      </c>
      <c r="O616">
        <f>50*(1-Table1[[#This Row],[Churn]])</f>
        <v>32.790688898113096</v>
      </c>
      <c r="P616">
        <v>5</v>
      </c>
      <c r="Q616">
        <f>Table1[[#This Row],[Weighted revenue]]-7</f>
        <v>25.790688898113096</v>
      </c>
    </row>
    <row r="617" spans="1:17" x14ac:dyDescent="0.35">
      <c r="A617">
        <v>181</v>
      </c>
      <c r="B617">
        <v>0</v>
      </c>
      <c r="C617">
        <v>29</v>
      </c>
      <c r="D617">
        <v>100.55</v>
      </c>
      <c r="E617">
        <v>2830.45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0.34387417806543302</v>
      </c>
      <c r="M617">
        <f>1-Table1[[#This Row],[Churn]]</f>
        <v>0.65612582193456692</v>
      </c>
      <c r="N617" t="b">
        <f>IF(Table1[[#This Row],[Not churn]]&gt;0.14,TRUE,FALSE)</f>
        <v>1</v>
      </c>
      <c r="O617">
        <f>50*(1-Table1[[#This Row],[Churn]])</f>
        <v>32.806291096728344</v>
      </c>
      <c r="P617">
        <v>5</v>
      </c>
      <c r="Q617">
        <f>Table1[[#This Row],[Weighted revenue]]-7</f>
        <v>25.806291096728344</v>
      </c>
    </row>
    <row r="618" spans="1:17" x14ac:dyDescent="0.35">
      <c r="A618">
        <v>900</v>
      </c>
      <c r="B618">
        <v>0</v>
      </c>
      <c r="C618">
        <v>13</v>
      </c>
      <c r="D618">
        <v>25.15</v>
      </c>
      <c r="E618">
        <v>331.85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0.343801597412208</v>
      </c>
      <c r="M618">
        <f>1-Table1[[#This Row],[Churn]]</f>
        <v>0.65619840258779205</v>
      </c>
      <c r="N618" t="b">
        <f>IF(Table1[[#This Row],[Not churn]]&gt;0.14,TRUE,FALSE)</f>
        <v>1</v>
      </c>
      <c r="O618">
        <f>50*(1-Table1[[#This Row],[Churn]])</f>
        <v>32.809920129389603</v>
      </c>
      <c r="P618">
        <v>3</v>
      </c>
      <c r="Q618">
        <f>Table1[[#This Row],[Weighted revenue]]-7</f>
        <v>25.809920129389603</v>
      </c>
    </row>
    <row r="619" spans="1:17" x14ac:dyDescent="0.35">
      <c r="A619">
        <v>630</v>
      </c>
      <c r="B619">
        <v>1</v>
      </c>
      <c r="C619">
        <v>50</v>
      </c>
      <c r="D619">
        <v>95.7</v>
      </c>
      <c r="E619">
        <v>4816.7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0.34364809164885401</v>
      </c>
      <c r="M619">
        <f>1-Table1[[#This Row],[Churn]]</f>
        <v>0.65635190835114599</v>
      </c>
      <c r="N619" t="b">
        <f>IF(Table1[[#This Row],[Not churn]]&gt;0.14,TRUE,FALSE)</f>
        <v>1</v>
      </c>
      <c r="O619">
        <f>50*(1-Table1[[#This Row],[Churn]])</f>
        <v>32.8175954175573</v>
      </c>
      <c r="P619">
        <v>4</v>
      </c>
      <c r="Q619">
        <f>Table1[[#This Row],[Weighted revenue]]-7</f>
        <v>25.8175954175573</v>
      </c>
    </row>
    <row r="620" spans="1:17" x14ac:dyDescent="0.35">
      <c r="A620">
        <v>214</v>
      </c>
      <c r="B620">
        <v>1</v>
      </c>
      <c r="C620">
        <v>56</v>
      </c>
      <c r="D620">
        <v>104.75</v>
      </c>
      <c r="E620">
        <v>5510.65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0.34225307577537001</v>
      </c>
      <c r="M620">
        <f>1-Table1[[#This Row],[Churn]]</f>
        <v>0.65774692422462999</v>
      </c>
      <c r="N620" t="b">
        <f>IF(Table1[[#This Row],[Not churn]]&gt;0.14,TRUE,FALSE)</f>
        <v>1</v>
      </c>
      <c r="O620">
        <f>50*(1-Table1[[#This Row],[Churn]])</f>
        <v>32.887346211231502</v>
      </c>
      <c r="P620">
        <v>4</v>
      </c>
      <c r="Q620">
        <f>Table1[[#This Row],[Weighted revenue]]-7</f>
        <v>25.887346211231502</v>
      </c>
    </row>
    <row r="621" spans="1:17" x14ac:dyDescent="0.35">
      <c r="A621">
        <v>875</v>
      </c>
      <c r="B621">
        <v>1</v>
      </c>
      <c r="C621">
        <v>54</v>
      </c>
      <c r="D621">
        <v>101.5</v>
      </c>
      <c r="E621">
        <v>5373.1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0.34114886648953002</v>
      </c>
      <c r="M621">
        <f>1-Table1[[#This Row],[Churn]]</f>
        <v>0.65885113351046998</v>
      </c>
      <c r="N621" t="b">
        <f>IF(Table1[[#This Row],[Not churn]]&gt;0.14,TRUE,FALSE)</f>
        <v>1</v>
      </c>
      <c r="O621">
        <f>50*(1-Table1[[#This Row],[Churn]])</f>
        <v>32.942556675523498</v>
      </c>
      <c r="P621">
        <v>4</v>
      </c>
      <c r="Q621">
        <f>Table1[[#This Row],[Weighted revenue]]-7</f>
        <v>25.942556675523498</v>
      </c>
    </row>
    <row r="622" spans="1:17" x14ac:dyDescent="0.35">
      <c r="A622">
        <v>1375</v>
      </c>
      <c r="B622">
        <v>0</v>
      </c>
      <c r="C622">
        <v>47</v>
      </c>
      <c r="D622">
        <v>113.45</v>
      </c>
      <c r="E622">
        <v>5317.8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0.34096381322664998</v>
      </c>
      <c r="M622">
        <f>1-Table1[[#This Row],[Churn]]</f>
        <v>0.65903618677335007</v>
      </c>
      <c r="N622" t="b">
        <f>IF(Table1[[#This Row],[Not churn]]&gt;0.14,TRUE,FALSE)</f>
        <v>1</v>
      </c>
      <c r="O622">
        <f>50*(1-Table1[[#This Row],[Churn]])</f>
        <v>32.951809338667502</v>
      </c>
      <c r="P622">
        <v>5</v>
      </c>
      <c r="Q622">
        <f>Table1[[#This Row],[Weighted revenue]]-7</f>
        <v>25.951809338667502</v>
      </c>
    </row>
    <row r="623" spans="1:17" x14ac:dyDescent="0.35">
      <c r="A623">
        <v>1504</v>
      </c>
      <c r="B623">
        <v>0</v>
      </c>
      <c r="C623">
        <v>42</v>
      </c>
      <c r="D623">
        <v>99.45</v>
      </c>
      <c r="E623">
        <v>4138.05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0.34046690823097697</v>
      </c>
      <c r="M623">
        <f>1-Table1[[#This Row],[Churn]]</f>
        <v>0.65953309176902297</v>
      </c>
      <c r="N623" t="b">
        <f>IF(Table1[[#This Row],[Not churn]]&gt;0.14,TRUE,FALSE)</f>
        <v>1</v>
      </c>
      <c r="O623">
        <f>50*(1-Table1[[#This Row],[Churn]])</f>
        <v>32.976654588451147</v>
      </c>
      <c r="P623">
        <v>2</v>
      </c>
      <c r="Q623">
        <f>Table1[[#This Row],[Weighted revenue]]-7</f>
        <v>25.976654588451147</v>
      </c>
    </row>
    <row r="624" spans="1:17" x14ac:dyDescent="0.35">
      <c r="A624">
        <v>1396</v>
      </c>
      <c r="B624">
        <v>0</v>
      </c>
      <c r="C624">
        <v>3</v>
      </c>
      <c r="D624">
        <v>29.7</v>
      </c>
      <c r="E624">
        <v>91.7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0.33928554822090301</v>
      </c>
      <c r="M624">
        <f>1-Table1[[#This Row],[Churn]]</f>
        <v>0.66071445177909705</v>
      </c>
      <c r="N624" t="b">
        <f>IF(Table1[[#This Row],[Not churn]]&gt;0.14,TRUE,FALSE)</f>
        <v>1</v>
      </c>
      <c r="O624">
        <f>50*(1-Table1[[#This Row],[Churn]])</f>
        <v>33.035722588954854</v>
      </c>
      <c r="P624">
        <v>3</v>
      </c>
      <c r="Q624">
        <f>Table1[[#This Row],[Weighted revenue]]-7</f>
        <v>26.035722588954854</v>
      </c>
    </row>
    <row r="625" spans="1:17" x14ac:dyDescent="0.35">
      <c r="A625">
        <v>50</v>
      </c>
      <c r="B625">
        <v>0</v>
      </c>
      <c r="C625">
        <v>23</v>
      </c>
      <c r="D625">
        <v>84.25</v>
      </c>
      <c r="E625">
        <v>1968.1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0.33829227146388502</v>
      </c>
      <c r="M625">
        <f>1-Table1[[#This Row],[Churn]]</f>
        <v>0.66170772853611504</v>
      </c>
      <c r="N625" t="b">
        <f>IF(Table1[[#This Row],[Not churn]]&gt;0.14,TRUE,FALSE)</f>
        <v>1</v>
      </c>
      <c r="O625">
        <f>50*(1-Table1[[#This Row],[Churn]])</f>
        <v>33.085386426805755</v>
      </c>
      <c r="P625">
        <v>2</v>
      </c>
      <c r="Q625">
        <f>Table1[[#This Row],[Weighted revenue]]-7</f>
        <v>26.085386426805755</v>
      </c>
    </row>
    <row r="626" spans="1:17" x14ac:dyDescent="0.35">
      <c r="A626">
        <v>1332</v>
      </c>
      <c r="B626">
        <v>0</v>
      </c>
      <c r="C626">
        <v>17</v>
      </c>
      <c r="D626">
        <v>66.7</v>
      </c>
      <c r="E626">
        <v>1077.05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0.33785426660780299</v>
      </c>
      <c r="M626">
        <f>1-Table1[[#This Row],[Churn]]</f>
        <v>0.66214573339219696</v>
      </c>
      <c r="N626" t="b">
        <f>IF(Table1[[#This Row],[Not churn]]&gt;0.14,TRUE,FALSE)</f>
        <v>1</v>
      </c>
      <c r="O626">
        <f>50*(1-Table1[[#This Row],[Churn]])</f>
        <v>33.107286669609849</v>
      </c>
      <c r="P626">
        <v>5</v>
      </c>
      <c r="Q626">
        <f>Table1[[#This Row],[Weighted revenue]]-7</f>
        <v>26.107286669609849</v>
      </c>
    </row>
    <row r="627" spans="1:17" x14ac:dyDescent="0.35">
      <c r="A627">
        <v>529</v>
      </c>
      <c r="B627">
        <v>1</v>
      </c>
      <c r="C627">
        <v>24</v>
      </c>
      <c r="D627">
        <v>39.1</v>
      </c>
      <c r="E627">
        <v>971.3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0.33779654484594701</v>
      </c>
      <c r="M627">
        <f>1-Table1[[#This Row],[Churn]]</f>
        <v>0.66220345515405299</v>
      </c>
      <c r="N627" t="b">
        <f>IF(Table1[[#This Row],[Not churn]]&gt;0.14,TRUE,FALSE)</f>
        <v>1</v>
      </c>
      <c r="O627">
        <f>50*(1-Table1[[#This Row],[Churn]])</f>
        <v>33.110172757702649</v>
      </c>
      <c r="P627">
        <v>3</v>
      </c>
      <c r="Q627">
        <f>Table1[[#This Row],[Weighted revenue]]-7</f>
        <v>26.110172757702649</v>
      </c>
    </row>
    <row r="628" spans="1:17" x14ac:dyDescent="0.35">
      <c r="A628">
        <v>572</v>
      </c>
      <c r="B628">
        <v>0</v>
      </c>
      <c r="C628">
        <v>45</v>
      </c>
      <c r="D628">
        <v>103.65</v>
      </c>
      <c r="E628">
        <v>4747.8500000000004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0.33759698482448303</v>
      </c>
      <c r="M628">
        <f>1-Table1[[#This Row],[Churn]]</f>
        <v>0.66240301517551692</v>
      </c>
      <c r="N628" t="b">
        <f>IF(Table1[[#This Row],[Not churn]]&gt;0.14,TRUE,FALSE)</f>
        <v>1</v>
      </c>
      <c r="O628">
        <f>50*(1-Table1[[#This Row],[Churn]])</f>
        <v>33.120150758775843</v>
      </c>
      <c r="P628">
        <v>2</v>
      </c>
      <c r="Q628">
        <f>Table1[[#This Row],[Weighted revenue]]-7</f>
        <v>26.120150758775843</v>
      </c>
    </row>
    <row r="629" spans="1:17" x14ac:dyDescent="0.35">
      <c r="A629">
        <v>698</v>
      </c>
      <c r="B629">
        <v>0</v>
      </c>
      <c r="C629">
        <v>10</v>
      </c>
      <c r="D629">
        <v>70.3</v>
      </c>
      <c r="E629">
        <v>676.15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0.33759397929165602</v>
      </c>
      <c r="M629">
        <f>1-Table1[[#This Row],[Churn]]</f>
        <v>0.66240602070834398</v>
      </c>
      <c r="N629" t="b">
        <f>IF(Table1[[#This Row],[Not churn]]&gt;0.14,TRUE,FALSE)</f>
        <v>1</v>
      </c>
      <c r="O629">
        <f>50*(1-Table1[[#This Row],[Churn]])</f>
        <v>33.120301035417199</v>
      </c>
      <c r="P629">
        <v>5</v>
      </c>
      <c r="Q629">
        <f>Table1[[#This Row],[Weighted revenue]]-7</f>
        <v>26.120301035417199</v>
      </c>
    </row>
    <row r="630" spans="1:17" x14ac:dyDescent="0.35">
      <c r="A630">
        <v>685</v>
      </c>
      <c r="B630">
        <v>0</v>
      </c>
      <c r="C630">
        <v>29</v>
      </c>
      <c r="D630">
        <v>78.900000000000006</v>
      </c>
      <c r="E630">
        <v>2384.15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0.337168120104194</v>
      </c>
      <c r="M630">
        <f>1-Table1[[#This Row],[Churn]]</f>
        <v>0.66283187989580594</v>
      </c>
      <c r="N630" t="b">
        <f>IF(Table1[[#This Row],[Not churn]]&gt;0.14,TRUE,FALSE)</f>
        <v>1</v>
      </c>
      <c r="O630">
        <f>50*(1-Table1[[#This Row],[Churn]])</f>
        <v>33.141593994790298</v>
      </c>
      <c r="P630">
        <v>2</v>
      </c>
      <c r="Q630">
        <f>Table1[[#This Row],[Weighted revenue]]-7</f>
        <v>26.141593994790298</v>
      </c>
    </row>
    <row r="631" spans="1:17" x14ac:dyDescent="0.35">
      <c r="A631">
        <v>1323</v>
      </c>
      <c r="B631">
        <v>1</v>
      </c>
      <c r="C631">
        <v>40</v>
      </c>
      <c r="D631">
        <v>79.2</v>
      </c>
      <c r="E631">
        <v>3233.85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0.33646357233384999</v>
      </c>
      <c r="M631">
        <f>1-Table1[[#This Row],[Churn]]</f>
        <v>0.66353642766614995</v>
      </c>
      <c r="N631" t="b">
        <f>IF(Table1[[#This Row],[Not churn]]&gt;0.14,TRUE,FALSE)</f>
        <v>1</v>
      </c>
      <c r="O631">
        <f>50*(1-Table1[[#This Row],[Churn]])</f>
        <v>33.176821383307498</v>
      </c>
      <c r="P631">
        <v>4</v>
      </c>
      <c r="Q631">
        <f>Table1[[#This Row],[Weighted revenue]]-7</f>
        <v>26.176821383307498</v>
      </c>
    </row>
    <row r="632" spans="1:17" x14ac:dyDescent="0.35">
      <c r="A632">
        <v>499</v>
      </c>
      <c r="B632">
        <v>0</v>
      </c>
      <c r="C632">
        <v>17</v>
      </c>
      <c r="D632">
        <v>80.849999999999994</v>
      </c>
      <c r="E632">
        <v>1400.85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0.335925164856474</v>
      </c>
      <c r="M632">
        <f>1-Table1[[#This Row],[Churn]]</f>
        <v>0.66407483514352594</v>
      </c>
      <c r="N632" t="b">
        <f>IF(Table1[[#This Row],[Not churn]]&gt;0.14,TRUE,FALSE)</f>
        <v>1</v>
      </c>
      <c r="O632">
        <f>50*(1-Table1[[#This Row],[Churn]])</f>
        <v>33.203741757176296</v>
      </c>
      <c r="P632">
        <v>5</v>
      </c>
      <c r="Q632">
        <f>Table1[[#This Row],[Weighted revenue]]-7</f>
        <v>26.203741757176296</v>
      </c>
    </row>
    <row r="633" spans="1:17" x14ac:dyDescent="0.35">
      <c r="A633">
        <v>1186</v>
      </c>
      <c r="B633">
        <v>0</v>
      </c>
      <c r="C633">
        <v>10</v>
      </c>
      <c r="D633">
        <v>55.55</v>
      </c>
      <c r="E633">
        <v>551.29999999999995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0.33551879185660999</v>
      </c>
      <c r="M633">
        <f>1-Table1[[#This Row],[Churn]]</f>
        <v>0.66448120814338996</v>
      </c>
      <c r="N633" t="b">
        <f>IF(Table1[[#This Row],[Not churn]]&gt;0.14,TRUE,FALSE)</f>
        <v>1</v>
      </c>
      <c r="O633">
        <f>50*(1-Table1[[#This Row],[Churn]])</f>
        <v>33.224060407169496</v>
      </c>
      <c r="P633">
        <v>5</v>
      </c>
      <c r="Q633">
        <f>Table1[[#This Row],[Weighted revenue]]-7</f>
        <v>26.224060407169496</v>
      </c>
    </row>
    <row r="634" spans="1:17" x14ac:dyDescent="0.35">
      <c r="A634">
        <v>1636</v>
      </c>
      <c r="B634">
        <v>0</v>
      </c>
      <c r="C634">
        <v>13</v>
      </c>
      <c r="D634">
        <v>23.9</v>
      </c>
      <c r="E634">
        <v>300.8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0.33542461283282499</v>
      </c>
      <c r="M634">
        <f>1-Table1[[#This Row],[Churn]]</f>
        <v>0.66457538716717501</v>
      </c>
      <c r="N634" t="b">
        <f>IF(Table1[[#This Row],[Not churn]]&gt;0.14,TRUE,FALSE)</f>
        <v>1</v>
      </c>
      <c r="O634">
        <f>50*(1-Table1[[#This Row],[Churn]])</f>
        <v>33.228769358358754</v>
      </c>
      <c r="P634">
        <v>3</v>
      </c>
      <c r="Q634">
        <f>Table1[[#This Row],[Weighted revenue]]-7</f>
        <v>26.228769358358754</v>
      </c>
    </row>
    <row r="635" spans="1:17" x14ac:dyDescent="0.35">
      <c r="A635">
        <v>1410</v>
      </c>
      <c r="B635">
        <v>1</v>
      </c>
      <c r="C635">
        <v>44</v>
      </c>
      <c r="D635">
        <v>85.15</v>
      </c>
      <c r="E635">
        <v>3670.5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0.33498780002011702</v>
      </c>
      <c r="M635">
        <f>1-Table1[[#This Row],[Churn]]</f>
        <v>0.66501219997988303</v>
      </c>
      <c r="N635" t="b">
        <f>IF(Table1[[#This Row],[Not churn]]&gt;0.14,TRUE,FALSE)</f>
        <v>1</v>
      </c>
      <c r="O635">
        <f>50*(1-Table1[[#This Row],[Churn]])</f>
        <v>33.25060999899415</v>
      </c>
      <c r="P635">
        <v>4</v>
      </c>
      <c r="Q635">
        <f>Table1[[#This Row],[Weighted revenue]]-7</f>
        <v>26.25060999899415</v>
      </c>
    </row>
    <row r="636" spans="1:17" x14ac:dyDescent="0.35">
      <c r="A636">
        <v>57</v>
      </c>
      <c r="B636">
        <v>0</v>
      </c>
      <c r="C636">
        <v>4</v>
      </c>
      <c r="D636">
        <v>54.3</v>
      </c>
      <c r="E636">
        <v>195.3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0.334053736034224</v>
      </c>
      <c r="M636">
        <f>1-Table1[[#This Row],[Churn]]</f>
        <v>0.66594626396577605</v>
      </c>
      <c r="N636" t="b">
        <f>IF(Table1[[#This Row],[Not churn]]&gt;0.14,TRUE,FALSE)</f>
        <v>1</v>
      </c>
      <c r="O636">
        <f>50*(1-Table1[[#This Row],[Churn]])</f>
        <v>33.297313198288805</v>
      </c>
      <c r="P636">
        <v>2</v>
      </c>
      <c r="Q636">
        <f>Table1[[#This Row],[Weighted revenue]]-7</f>
        <v>26.297313198288805</v>
      </c>
    </row>
    <row r="637" spans="1:17" x14ac:dyDescent="0.35">
      <c r="A637">
        <v>449</v>
      </c>
      <c r="B637">
        <v>0</v>
      </c>
      <c r="C637">
        <v>1</v>
      </c>
      <c r="D637">
        <v>49.55</v>
      </c>
      <c r="E637">
        <v>49.55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0.33324711925893102</v>
      </c>
      <c r="M637">
        <f>1-Table1[[#This Row],[Churn]]</f>
        <v>0.66675288074106898</v>
      </c>
      <c r="N637" t="b">
        <f>IF(Table1[[#This Row],[Not churn]]&gt;0.14,TRUE,FALSE)</f>
        <v>1</v>
      </c>
      <c r="O637">
        <f>50*(1-Table1[[#This Row],[Churn]])</f>
        <v>33.337644037053451</v>
      </c>
      <c r="P637">
        <v>2</v>
      </c>
      <c r="Q637">
        <f>Table1[[#This Row],[Weighted revenue]]-7</f>
        <v>26.337644037053451</v>
      </c>
    </row>
    <row r="638" spans="1:17" x14ac:dyDescent="0.35">
      <c r="A638">
        <v>1162</v>
      </c>
      <c r="B638">
        <v>0</v>
      </c>
      <c r="C638">
        <v>39</v>
      </c>
      <c r="D638">
        <v>99.95</v>
      </c>
      <c r="E638">
        <v>3767.4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0.333237455301503</v>
      </c>
      <c r="M638">
        <f>1-Table1[[#This Row],[Churn]]</f>
        <v>0.66676254469849705</v>
      </c>
      <c r="N638" t="b">
        <f>IF(Table1[[#This Row],[Not churn]]&gt;0.14,TRUE,FALSE)</f>
        <v>1</v>
      </c>
      <c r="O638">
        <f>50*(1-Table1[[#This Row],[Churn]])</f>
        <v>33.338127234924855</v>
      </c>
      <c r="P638">
        <v>5</v>
      </c>
      <c r="Q638">
        <f>Table1[[#This Row],[Weighted revenue]]-7</f>
        <v>26.338127234924855</v>
      </c>
    </row>
    <row r="639" spans="1:17" x14ac:dyDescent="0.35">
      <c r="A639">
        <v>899</v>
      </c>
      <c r="B639">
        <v>1</v>
      </c>
      <c r="C639">
        <v>57</v>
      </c>
      <c r="D639">
        <v>104.9</v>
      </c>
      <c r="E639">
        <v>5913.95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0.33294582541864298</v>
      </c>
      <c r="M639">
        <f>1-Table1[[#This Row],[Churn]]</f>
        <v>0.66705417458135696</v>
      </c>
      <c r="N639" t="b">
        <f>IF(Table1[[#This Row],[Not churn]]&gt;0.14,TRUE,FALSE)</f>
        <v>1</v>
      </c>
      <c r="O639">
        <f>50*(1-Table1[[#This Row],[Churn]])</f>
        <v>33.352708729067849</v>
      </c>
      <c r="P639">
        <v>4</v>
      </c>
      <c r="Q639">
        <f>Table1[[#This Row],[Weighted revenue]]-7</f>
        <v>26.352708729067849</v>
      </c>
    </row>
    <row r="640" spans="1:17" x14ac:dyDescent="0.35">
      <c r="A640">
        <v>131</v>
      </c>
      <c r="B640">
        <v>0</v>
      </c>
      <c r="C640">
        <v>20</v>
      </c>
      <c r="D640">
        <v>78.8</v>
      </c>
      <c r="E640">
        <v>1641.3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0.33281973517073898</v>
      </c>
      <c r="M640">
        <f>1-Table1[[#This Row],[Churn]]</f>
        <v>0.66718026482926107</v>
      </c>
      <c r="N640" t="b">
        <f>IF(Table1[[#This Row],[Not churn]]&gt;0.14,TRUE,FALSE)</f>
        <v>1</v>
      </c>
      <c r="O640">
        <f>50*(1-Table1[[#This Row],[Churn]])</f>
        <v>33.359013241463053</v>
      </c>
      <c r="P640">
        <v>2</v>
      </c>
      <c r="Q640">
        <f>Table1[[#This Row],[Weighted revenue]]-7</f>
        <v>26.359013241463053</v>
      </c>
    </row>
    <row r="641" spans="1:17" x14ac:dyDescent="0.35">
      <c r="A641">
        <v>444</v>
      </c>
      <c r="B641">
        <v>0</v>
      </c>
      <c r="C641">
        <v>28</v>
      </c>
      <c r="D641">
        <v>91</v>
      </c>
      <c r="E641">
        <v>2626.15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0.33187221640482101</v>
      </c>
      <c r="M641">
        <f>1-Table1[[#This Row],[Churn]]</f>
        <v>0.66812778359517899</v>
      </c>
      <c r="N641" t="b">
        <f>IF(Table1[[#This Row],[Not churn]]&gt;0.14,TRUE,FALSE)</f>
        <v>1</v>
      </c>
      <c r="O641">
        <f>50*(1-Table1[[#This Row],[Churn]])</f>
        <v>33.406389179758946</v>
      </c>
      <c r="P641">
        <v>2</v>
      </c>
      <c r="Q641">
        <f>Table1[[#This Row],[Weighted revenue]]-7</f>
        <v>26.406389179758946</v>
      </c>
    </row>
    <row r="642" spans="1:17" x14ac:dyDescent="0.35">
      <c r="A642">
        <v>1074</v>
      </c>
      <c r="B642">
        <v>0</v>
      </c>
      <c r="C642">
        <v>11</v>
      </c>
      <c r="D642">
        <v>34.700000000000003</v>
      </c>
      <c r="E642">
        <v>383.55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0.33174935713855702</v>
      </c>
      <c r="M642">
        <f>1-Table1[[#This Row],[Churn]]</f>
        <v>0.66825064286144298</v>
      </c>
      <c r="N642" t="b">
        <f>IF(Table1[[#This Row],[Not churn]]&gt;0.14,TRUE,FALSE)</f>
        <v>1</v>
      </c>
      <c r="O642">
        <f>50*(1-Table1[[#This Row],[Churn]])</f>
        <v>33.412532143072148</v>
      </c>
      <c r="P642">
        <v>3</v>
      </c>
      <c r="Q642">
        <f>Table1[[#This Row],[Weighted revenue]]-7</f>
        <v>26.412532143072148</v>
      </c>
    </row>
    <row r="643" spans="1:17" x14ac:dyDescent="0.35">
      <c r="A643">
        <v>31</v>
      </c>
      <c r="B643">
        <v>0</v>
      </c>
      <c r="C643">
        <v>23</v>
      </c>
      <c r="D643">
        <v>83.2</v>
      </c>
      <c r="E643">
        <v>2032.3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0.33130471180045801</v>
      </c>
      <c r="M643">
        <f>1-Table1[[#This Row],[Churn]]</f>
        <v>0.66869528819954205</v>
      </c>
      <c r="N643" t="b">
        <f>IF(Table1[[#This Row],[Not churn]]&gt;0.14,TRUE,FALSE)</f>
        <v>1</v>
      </c>
      <c r="O643">
        <f>50*(1-Table1[[#This Row],[Churn]])</f>
        <v>33.434764409977106</v>
      </c>
      <c r="P643">
        <v>2</v>
      </c>
      <c r="Q643">
        <f>Table1[[#This Row],[Weighted revenue]]-7</f>
        <v>26.434764409977106</v>
      </c>
    </row>
    <row r="644" spans="1:17" x14ac:dyDescent="0.35">
      <c r="A644">
        <v>924</v>
      </c>
      <c r="B644">
        <v>0</v>
      </c>
      <c r="C644">
        <v>23</v>
      </c>
      <c r="D644">
        <v>68.75</v>
      </c>
      <c r="E644">
        <v>1689.45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0.33123177681570298</v>
      </c>
      <c r="M644">
        <f>1-Table1[[#This Row],[Churn]]</f>
        <v>0.66876822318429707</v>
      </c>
      <c r="N644" t="b">
        <f>IF(Table1[[#This Row],[Not churn]]&gt;0.14,TRUE,FALSE)</f>
        <v>1</v>
      </c>
      <c r="O644">
        <f>50*(1-Table1[[#This Row],[Churn]])</f>
        <v>33.438411159214851</v>
      </c>
      <c r="P644">
        <v>2</v>
      </c>
      <c r="Q644">
        <f>Table1[[#This Row],[Weighted revenue]]-7</f>
        <v>26.438411159214851</v>
      </c>
    </row>
    <row r="645" spans="1:17" x14ac:dyDescent="0.35">
      <c r="A645">
        <v>677</v>
      </c>
      <c r="B645">
        <v>1</v>
      </c>
      <c r="C645">
        <v>28</v>
      </c>
      <c r="D645">
        <v>35.9</v>
      </c>
      <c r="E645">
        <v>973.65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0.33019173501327698</v>
      </c>
      <c r="M645">
        <f>1-Table1[[#This Row],[Churn]]</f>
        <v>0.66980826498672297</v>
      </c>
      <c r="N645" t="b">
        <f>IF(Table1[[#This Row],[Not churn]]&gt;0.14,TRUE,FALSE)</f>
        <v>1</v>
      </c>
      <c r="O645">
        <f>50*(1-Table1[[#This Row],[Churn]])</f>
        <v>33.49041324933615</v>
      </c>
      <c r="P645">
        <v>3</v>
      </c>
      <c r="Q645">
        <f>Table1[[#This Row],[Weighted revenue]]-7</f>
        <v>26.49041324933615</v>
      </c>
    </row>
    <row r="646" spans="1:17" x14ac:dyDescent="0.35">
      <c r="A646">
        <v>925</v>
      </c>
      <c r="B646">
        <v>0</v>
      </c>
      <c r="C646">
        <v>51</v>
      </c>
      <c r="D646">
        <v>111.5</v>
      </c>
      <c r="E646">
        <v>5703.25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0.32825882593431599</v>
      </c>
      <c r="M646">
        <f>1-Table1[[#This Row],[Churn]]</f>
        <v>0.67174117406568401</v>
      </c>
      <c r="N646" t="b">
        <f>IF(Table1[[#This Row],[Not churn]]&gt;0.14,TRUE,FALSE)</f>
        <v>1</v>
      </c>
      <c r="O646">
        <f>50*(1-Table1[[#This Row],[Churn]])</f>
        <v>33.5870587032842</v>
      </c>
      <c r="P646">
        <v>2</v>
      </c>
      <c r="Q646">
        <f>Table1[[#This Row],[Weighted revenue]]-7</f>
        <v>26.5870587032842</v>
      </c>
    </row>
    <row r="647" spans="1:17" x14ac:dyDescent="0.35">
      <c r="A647">
        <v>669</v>
      </c>
      <c r="B647">
        <v>0</v>
      </c>
      <c r="C647">
        <v>8</v>
      </c>
      <c r="D647">
        <v>51.3</v>
      </c>
      <c r="E647">
        <v>411.6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0.32780718861882002</v>
      </c>
      <c r="M647">
        <f>1-Table1[[#This Row],[Churn]]</f>
        <v>0.67219281138117992</v>
      </c>
      <c r="N647" t="b">
        <f>IF(Table1[[#This Row],[Not churn]]&gt;0.14,TRUE,FALSE)</f>
        <v>1</v>
      </c>
      <c r="O647">
        <f>50*(1-Table1[[#This Row],[Churn]])</f>
        <v>33.609640569058996</v>
      </c>
      <c r="P647">
        <v>5</v>
      </c>
      <c r="Q647">
        <f>Table1[[#This Row],[Weighted revenue]]-7</f>
        <v>26.609640569058996</v>
      </c>
    </row>
    <row r="648" spans="1:17" x14ac:dyDescent="0.35">
      <c r="A648">
        <v>44</v>
      </c>
      <c r="B648">
        <v>0</v>
      </c>
      <c r="C648">
        <v>15</v>
      </c>
      <c r="D648">
        <v>76.5</v>
      </c>
      <c r="E648">
        <v>1155.5999999999999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0.32755030925601902</v>
      </c>
      <c r="M648">
        <f>1-Table1[[#This Row],[Churn]]</f>
        <v>0.67244969074398098</v>
      </c>
      <c r="N648" t="b">
        <f>IF(Table1[[#This Row],[Not churn]]&gt;0.14,TRUE,FALSE)</f>
        <v>1</v>
      </c>
      <c r="O648">
        <f>50*(1-Table1[[#This Row],[Churn]])</f>
        <v>33.62248453719905</v>
      </c>
      <c r="P648">
        <v>5</v>
      </c>
      <c r="Q648">
        <f>Table1[[#This Row],[Weighted revenue]]-7</f>
        <v>26.62248453719905</v>
      </c>
    </row>
    <row r="649" spans="1:17" x14ac:dyDescent="0.35">
      <c r="A649">
        <v>888</v>
      </c>
      <c r="B649">
        <v>0</v>
      </c>
      <c r="C649">
        <v>31</v>
      </c>
      <c r="D649">
        <v>80.45</v>
      </c>
      <c r="E649">
        <v>2429.1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0.32699003887860201</v>
      </c>
      <c r="M649">
        <f>1-Table1[[#This Row],[Churn]]</f>
        <v>0.67300996112139799</v>
      </c>
      <c r="N649" t="b">
        <f>IF(Table1[[#This Row],[Not churn]]&gt;0.14,TRUE,FALSE)</f>
        <v>1</v>
      </c>
      <c r="O649">
        <f>50*(1-Table1[[#This Row],[Churn]])</f>
        <v>33.6504980560699</v>
      </c>
      <c r="P649">
        <v>2</v>
      </c>
      <c r="Q649">
        <f>Table1[[#This Row],[Weighted revenue]]-7</f>
        <v>26.6504980560699</v>
      </c>
    </row>
    <row r="650" spans="1:17" x14ac:dyDescent="0.35">
      <c r="A650">
        <v>559</v>
      </c>
      <c r="B650">
        <v>0</v>
      </c>
      <c r="C650">
        <v>31</v>
      </c>
      <c r="D650">
        <v>86.55</v>
      </c>
      <c r="E650">
        <v>2697.4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0.32625618599203998</v>
      </c>
      <c r="M650">
        <f>1-Table1[[#This Row],[Churn]]</f>
        <v>0.67374381400796002</v>
      </c>
      <c r="N650" t="b">
        <f>IF(Table1[[#This Row],[Not churn]]&gt;0.14,TRUE,FALSE)</f>
        <v>1</v>
      </c>
      <c r="O650">
        <f>50*(1-Table1[[#This Row],[Churn]])</f>
        <v>33.687190700397998</v>
      </c>
      <c r="P650">
        <v>5</v>
      </c>
      <c r="Q650">
        <f>Table1[[#This Row],[Weighted revenue]]-7</f>
        <v>26.687190700397998</v>
      </c>
    </row>
    <row r="651" spans="1:17" x14ac:dyDescent="0.35">
      <c r="A651">
        <v>1680</v>
      </c>
      <c r="B651">
        <v>0</v>
      </c>
      <c r="C651">
        <v>50</v>
      </c>
      <c r="D651">
        <v>109.65</v>
      </c>
      <c r="E651">
        <v>5405.8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0.32623824913951399</v>
      </c>
      <c r="M651">
        <f>1-Table1[[#This Row],[Churn]]</f>
        <v>0.67376175086048606</v>
      </c>
      <c r="N651" t="b">
        <f>IF(Table1[[#This Row],[Not churn]]&gt;0.14,TRUE,FALSE)</f>
        <v>1</v>
      </c>
      <c r="O651">
        <f>50*(1-Table1[[#This Row],[Churn]])</f>
        <v>33.688087543024302</v>
      </c>
      <c r="P651">
        <v>2</v>
      </c>
      <c r="Q651">
        <f>Table1[[#This Row],[Weighted revenue]]-7</f>
        <v>26.688087543024302</v>
      </c>
    </row>
    <row r="652" spans="1:17" x14ac:dyDescent="0.35">
      <c r="A652">
        <v>914</v>
      </c>
      <c r="B652">
        <v>0</v>
      </c>
      <c r="C652">
        <v>35</v>
      </c>
      <c r="D652">
        <v>86.45</v>
      </c>
      <c r="E652">
        <v>3029.1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0.32586356743517397</v>
      </c>
      <c r="M652">
        <f>1-Table1[[#This Row],[Churn]]</f>
        <v>0.67413643256482603</v>
      </c>
      <c r="N652" t="b">
        <f>IF(Table1[[#This Row],[Not churn]]&gt;0.14,TRUE,FALSE)</f>
        <v>1</v>
      </c>
      <c r="O652">
        <f>50*(1-Table1[[#This Row],[Churn]])</f>
        <v>33.7068216282413</v>
      </c>
      <c r="P652">
        <v>2</v>
      </c>
      <c r="Q652">
        <f>Table1[[#This Row],[Weighted revenue]]-7</f>
        <v>26.7068216282413</v>
      </c>
    </row>
    <row r="653" spans="1:17" x14ac:dyDescent="0.35">
      <c r="A653">
        <v>1810</v>
      </c>
      <c r="B653">
        <v>1</v>
      </c>
      <c r="C653">
        <v>22</v>
      </c>
      <c r="D653">
        <v>40.049999999999997</v>
      </c>
      <c r="E653">
        <v>880.2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0.32340869701435798</v>
      </c>
      <c r="M653">
        <f>1-Table1[[#This Row],[Churn]]</f>
        <v>0.67659130298564207</v>
      </c>
      <c r="N653" t="b">
        <f>IF(Table1[[#This Row],[Not churn]]&gt;0.14,TRUE,FALSE)</f>
        <v>1</v>
      </c>
      <c r="O653">
        <f>50*(1-Table1[[#This Row],[Churn]])</f>
        <v>33.829565149282104</v>
      </c>
      <c r="P653">
        <v>3</v>
      </c>
      <c r="Q653">
        <f>Table1[[#This Row],[Weighted revenue]]-7</f>
        <v>26.829565149282104</v>
      </c>
    </row>
    <row r="654" spans="1:17" x14ac:dyDescent="0.35">
      <c r="A654">
        <v>610</v>
      </c>
      <c r="B654">
        <v>0</v>
      </c>
      <c r="C654">
        <v>31</v>
      </c>
      <c r="D654">
        <v>79.849999999999994</v>
      </c>
      <c r="E654">
        <v>2404.15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0.32305669485648802</v>
      </c>
      <c r="M654">
        <f>1-Table1[[#This Row],[Churn]]</f>
        <v>0.67694330514351198</v>
      </c>
      <c r="N654" t="b">
        <f>IF(Table1[[#This Row],[Not churn]]&gt;0.14,TRUE,FALSE)</f>
        <v>1</v>
      </c>
      <c r="O654">
        <f>50*(1-Table1[[#This Row],[Churn]])</f>
        <v>33.847165257175597</v>
      </c>
      <c r="P654">
        <v>2</v>
      </c>
      <c r="Q654">
        <f>Table1[[#This Row],[Weighted revenue]]-7</f>
        <v>26.847165257175597</v>
      </c>
    </row>
    <row r="655" spans="1:17" x14ac:dyDescent="0.35">
      <c r="A655">
        <v>866</v>
      </c>
      <c r="B655">
        <v>0</v>
      </c>
      <c r="C655">
        <v>37</v>
      </c>
      <c r="D655">
        <v>95.15</v>
      </c>
      <c r="E655">
        <v>3532.85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0.321954356820572</v>
      </c>
      <c r="M655">
        <f>1-Table1[[#This Row],[Churn]]</f>
        <v>0.67804564317942795</v>
      </c>
      <c r="N655" t="b">
        <f>IF(Table1[[#This Row],[Not churn]]&gt;0.14,TRUE,FALSE)</f>
        <v>1</v>
      </c>
      <c r="O655">
        <f>50*(1-Table1[[#This Row],[Churn]])</f>
        <v>33.902282158971396</v>
      </c>
      <c r="P655">
        <v>5</v>
      </c>
      <c r="Q655">
        <f>Table1[[#This Row],[Weighted revenue]]-7</f>
        <v>26.902282158971396</v>
      </c>
    </row>
    <row r="656" spans="1:17" x14ac:dyDescent="0.35">
      <c r="A656">
        <v>171</v>
      </c>
      <c r="B656">
        <v>0</v>
      </c>
      <c r="C656">
        <v>28</v>
      </c>
      <c r="D656">
        <v>81.05</v>
      </c>
      <c r="E656">
        <v>2227.1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0.32055843238014597</v>
      </c>
      <c r="M656">
        <f>1-Table1[[#This Row],[Churn]]</f>
        <v>0.67944156761985397</v>
      </c>
      <c r="N656" t="b">
        <f>IF(Table1[[#This Row],[Not churn]]&gt;0.14,TRUE,FALSE)</f>
        <v>1</v>
      </c>
      <c r="O656">
        <f>50*(1-Table1[[#This Row],[Churn]])</f>
        <v>33.972078380992698</v>
      </c>
      <c r="P656">
        <v>5</v>
      </c>
      <c r="Q656">
        <f>Table1[[#This Row],[Weighted revenue]]-7</f>
        <v>26.972078380992698</v>
      </c>
    </row>
    <row r="657" spans="1:17" x14ac:dyDescent="0.35">
      <c r="A657">
        <v>539</v>
      </c>
      <c r="B657">
        <v>0</v>
      </c>
      <c r="C657">
        <v>27</v>
      </c>
      <c r="D657">
        <v>79.5</v>
      </c>
      <c r="E657">
        <v>2180.5500000000002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0.320511981526794</v>
      </c>
      <c r="M657">
        <f>1-Table1[[#This Row],[Churn]]</f>
        <v>0.67948801847320595</v>
      </c>
      <c r="N657" t="b">
        <f>IF(Table1[[#This Row],[Not churn]]&gt;0.14,TRUE,FALSE)</f>
        <v>1</v>
      </c>
      <c r="O657">
        <f>50*(1-Table1[[#This Row],[Churn]])</f>
        <v>33.974400923660298</v>
      </c>
      <c r="P657">
        <v>5</v>
      </c>
      <c r="Q657">
        <f>Table1[[#This Row],[Weighted revenue]]-7</f>
        <v>26.974400923660298</v>
      </c>
    </row>
    <row r="658" spans="1:17" x14ac:dyDescent="0.35">
      <c r="A658">
        <v>907</v>
      </c>
      <c r="B658">
        <v>1</v>
      </c>
      <c r="C658">
        <v>51</v>
      </c>
      <c r="D658">
        <v>93.65</v>
      </c>
      <c r="E658">
        <v>4839.1499999999996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1</v>
      </c>
      <c r="L658">
        <v>0.31985433904280502</v>
      </c>
      <c r="M658">
        <f>1-Table1[[#This Row],[Churn]]</f>
        <v>0.68014566095719498</v>
      </c>
      <c r="N658" t="b">
        <f>IF(Table1[[#This Row],[Not churn]]&gt;0.14,TRUE,FALSE)</f>
        <v>1</v>
      </c>
      <c r="O658">
        <f>50*(1-Table1[[#This Row],[Churn]])</f>
        <v>34.007283047859751</v>
      </c>
      <c r="P658">
        <v>4</v>
      </c>
      <c r="Q658">
        <f>Table1[[#This Row],[Weighted revenue]]-7</f>
        <v>27.007283047859751</v>
      </c>
    </row>
    <row r="659" spans="1:17" x14ac:dyDescent="0.35">
      <c r="A659">
        <v>1540</v>
      </c>
      <c r="B659">
        <v>0</v>
      </c>
      <c r="C659">
        <v>6</v>
      </c>
      <c r="D659">
        <v>55.15</v>
      </c>
      <c r="E659">
        <v>322.89999999999998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0.31935983137778401</v>
      </c>
      <c r="M659">
        <f>1-Table1[[#This Row],[Churn]]</f>
        <v>0.68064016862221599</v>
      </c>
      <c r="N659" t="b">
        <f>IF(Table1[[#This Row],[Not churn]]&gt;0.14,TRUE,FALSE)</f>
        <v>1</v>
      </c>
      <c r="O659">
        <f>50*(1-Table1[[#This Row],[Churn]])</f>
        <v>34.032008431110796</v>
      </c>
      <c r="P659">
        <v>2</v>
      </c>
      <c r="Q659">
        <f>Table1[[#This Row],[Weighted revenue]]-7</f>
        <v>27.032008431110796</v>
      </c>
    </row>
    <row r="660" spans="1:17" x14ac:dyDescent="0.35">
      <c r="A660">
        <v>213</v>
      </c>
      <c r="B660">
        <v>0</v>
      </c>
      <c r="C660">
        <v>8</v>
      </c>
      <c r="D660">
        <v>58.2</v>
      </c>
      <c r="E660">
        <v>469.25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0.31912782483270902</v>
      </c>
      <c r="M660">
        <f>1-Table1[[#This Row],[Churn]]</f>
        <v>0.68087217516729104</v>
      </c>
      <c r="N660" t="b">
        <f>IF(Table1[[#This Row],[Not churn]]&gt;0.14,TRUE,FALSE)</f>
        <v>1</v>
      </c>
      <c r="O660">
        <f>50*(1-Table1[[#This Row],[Churn]])</f>
        <v>34.043608758364549</v>
      </c>
      <c r="P660">
        <v>2</v>
      </c>
      <c r="Q660">
        <f>Table1[[#This Row],[Weighted revenue]]-7</f>
        <v>27.043608758364549</v>
      </c>
    </row>
    <row r="661" spans="1:17" x14ac:dyDescent="0.35">
      <c r="A661">
        <v>1265</v>
      </c>
      <c r="B661">
        <v>0</v>
      </c>
      <c r="C661">
        <v>3</v>
      </c>
      <c r="D661">
        <v>50.4</v>
      </c>
      <c r="E661">
        <v>137.25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0.31857172206738998</v>
      </c>
      <c r="M661">
        <f>1-Table1[[#This Row],[Churn]]</f>
        <v>0.68142827793260996</v>
      </c>
      <c r="N661" t="b">
        <f>IF(Table1[[#This Row],[Not churn]]&gt;0.14,TRUE,FALSE)</f>
        <v>1</v>
      </c>
      <c r="O661">
        <f>50*(1-Table1[[#This Row],[Churn]])</f>
        <v>34.071413896630496</v>
      </c>
      <c r="P661">
        <v>2</v>
      </c>
      <c r="Q661">
        <f>Table1[[#This Row],[Weighted revenue]]-7</f>
        <v>27.071413896630496</v>
      </c>
    </row>
    <row r="662" spans="1:17" x14ac:dyDescent="0.35">
      <c r="A662">
        <v>223</v>
      </c>
      <c r="B662">
        <v>0</v>
      </c>
      <c r="C662">
        <v>29</v>
      </c>
      <c r="D662">
        <v>76</v>
      </c>
      <c r="E662">
        <v>2215.25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0.31808251321769698</v>
      </c>
      <c r="M662">
        <f>1-Table1[[#This Row],[Churn]]</f>
        <v>0.68191748678230302</v>
      </c>
      <c r="N662" t="b">
        <f>IF(Table1[[#This Row],[Not churn]]&gt;0.14,TRUE,FALSE)</f>
        <v>1</v>
      </c>
      <c r="O662">
        <f>50*(1-Table1[[#This Row],[Churn]])</f>
        <v>34.095874339115149</v>
      </c>
      <c r="P662">
        <v>2</v>
      </c>
      <c r="Q662">
        <f>Table1[[#This Row],[Weighted revenue]]-7</f>
        <v>27.095874339115149</v>
      </c>
    </row>
    <row r="663" spans="1:17" x14ac:dyDescent="0.35">
      <c r="A663">
        <v>1522</v>
      </c>
      <c r="B663">
        <v>1</v>
      </c>
      <c r="C663">
        <v>56</v>
      </c>
      <c r="D663">
        <v>101.05</v>
      </c>
      <c r="E663">
        <v>5594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0.31781452530170601</v>
      </c>
      <c r="M663">
        <f>1-Table1[[#This Row],[Churn]]</f>
        <v>0.68218547469829405</v>
      </c>
      <c r="N663" t="b">
        <f>IF(Table1[[#This Row],[Not churn]]&gt;0.14,TRUE,FALSE)</f>
        <v>1</v>
      </c>
      <c r="O663">
        <f>50*(1-Table1[[#This Row],[Churn]])</f>
        <v>34.109273734914701</v>
      </c>
      <c r="P663">
        <v>4</v>
      </c>
      <c r="Q663">
        <f>Table1[[#This Row],[Weighted revenue]]-7</f>
        <v>27.109273734914701</v>
      </c>
    </row>
    <row r="664" spans="1:17" x14ac:dyDescent="0.35">
      <c r="A664">
        <v>790</v>
      </c>
      <c r="B664">
        <v>0</v>
      </c>
      <c r="C664">
        <v>18</v>
      </c>
      <c r="D664">
        <v>35</v>
      </c>
      <c r="E664">
        <v>553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0.31686923767131098</v>
      </c>
      <c r="M664">
        <f>1-Table1[[#This Row],[Churn]]</f>
        <v>0.68313076232868908</v>
      </c>
      <c r="N664" t="b">
        <f>IF(Table1[[#This Row],[Not churn]]&gt;0.14,TRUE,FALSE)</f>
        <v>1</v>
      </c>
      <c r="O664">
        <f>50*(1-Table1[[#This Row],[Churn]])</f>
        <v>34.156538116434454</v>
      </c>
      <c r="P664">
        <v>3</v>
      </c>
      <c r="Q664">
        <f>Table1[[#This Row],[Weighted revenue]]-7</f>
        <v>27.156538116434454</v>
      </c>
    </row>
    <row r="665" spans="1:17" x14ac:dyDescent="0.35">
      <c r="A665">
        <v>1451</v>
      </c>
      <c r="B665">
        <v>0</v>
      </c>
      <c r="C665">
        <v>49</v>
      </c>
      <c r="D665">
        <v>106.65</v>
      </c>
      <c r="E665">
        <v>5168.1000000000004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0.31674070162285201</v>
      </c>
      <c r="M665">
        <f>1-Table1[[#This Row],[Churn]]</f>
        <v>0.68325929837714794</v>
      </c>
      <c r="N665" t="b">
        <f>IF(Table1[[#This Row],[Not churn]]&gt;0.14,TRUE,FALSE)</f>
        <v>1</v>
      </c>
      <c r="O665">
        <f>50*(1-Table1[[#This Row],[Churn]])</f>
        <v>34.162964918857398</v>
      </c>
      <c r="P665">
        <v>2</v>
      </c>
      <c r="Q665">
        <f>Table1[[#This Row],[Weighted revenue]]-7</f>
        <v>27.162964918857398</v>
      </c>
    </row>
    <row r="666" spans="1:17" x14ac:dyDescent="0.35">
      <c r="A666">
        <v>225</v>
      </c>
      <c r="B666">
        <v>0</v>
      </c>
      <c r="C666">
        <v>52</v>
      </c>
      <c r="D666">
        <v>111.25</v>
      </c>
      <c r="E666">
        <v>5916.45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0.31655585404479197</v>
      </c>
      <c r="M666">
        <f>1-Table1[[#This Row],[Churn]]</f>
        <v>0.68344414595520808</v>
      </c>
      <c r="N666" t="b">
        <f>IF(Table1[[#This Row],[Not churn]]&gt;0.14,TRUE,FALSE)</f>
        <v>1</v>
      </c>
      <c r="O666">
        <f>50*(1-Table1[[#This Row],[Churn]])</f>
        <v>34.172207297760401</v>
      </c>
      <c r="P666">
        <v>2</v>
      </c>
      <c r="Q666">
        <f>Table1[[#This Row],[Weighted revenue]]-7</f>
        <v>27.172207297760401</v>
      </c>
    </row>
    <row r="667" spans="1:17" x14ac:dyDescent="0.35">
      <c r="A667">
        <v>994</v>
      </c>
      <c r="B667">
        <v>0</v>
      </c>
      <c r="C667">
        <v>15</v>
      </c>
      <c r="D667">
        <v>30.2</v>
      </c>
      <c r="E667">
        <v>469.65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0.315761520714892</v>
      </c>
      <c r="M667">
        <f>1-Table1[[#This Row],[Churn]]</f>
        <v>0.68423847928510795</v>
      </c>
      <c r="N667" t="b">
        <f>IF(Table1[[#This Row],[Not churn]]&gt;0.14,TRUE,FALSE)</f>
        <v>1</v>
      </c>
      <c r="O667">
        <f>50*(1-Table1[[#This Row],[Churn]])</f>
        <v>34.211923964255398</v>
      </c>
      <c r="P667">
        <v>3</v>
      </c>
      <c r="Q667">
        <f>Table1[[#This Row],[Weighted revenue]]-7</f>
        <v>27.211923964255398</v>
      </c>
    </row>
    <row r="668" spans="1:17" x14ac:dyDescent="0.35">
      <c r="A668">
        <v>652</v>
      </c>
      <c r="B668">
        <v>1</v>
      </c>
      <c r="C668">
        <v>49</v>
      </c>
      <c r="D668">
        <v>89.85</v>
      </c>
      <c r="E668">
        <v>4287.2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0.31522895566224002</v>
      </c>
      <c r="M668">
        <f>1-Table1[[#This Row],[Churn]]</f>
        <v>0.68477104433775993</v>
      </c>
      <c r="N668" t="b">
        <f>IF(Table1[[#This Row],[Not churn]]&gt;0.14,TRUE,FALSE)</f>
        <v>1</v>
      </c>
      <c r="O668">
        <f>50*(1-Table1[[#This Row],[Churn]])</f>
        <v>34.238552216887996</v>
      </c>
      <c r="P668">
        <v>4</v>
      </c>
      <c r="Q668">
        <f>Table1[[#This Row],[Weighted revenue]]-7</f>
        <v>27.238552216887996</v>
      </c>
    </row>
    <row r="669" spans="1:17" x14ac:dyDescent="0.35">
      <c r="A669">
        <v>1619</v>
      </c>
      <c r="B669">
        <v>0</v>
      </c>
      <c r="C669">
        <v>25</v>
      </c>
      <c r="D669">
        <v>75.5</v>
      </c>
      <c r="E669">
        <v>1901.05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0.31459142095837</v>
      </c>
      <c r="M669">
        <f>1-Table1[[#This Row],[Churn]]</f>
        <v>0.68540857904163</v>
      </c>
      <c r="N669" t="b">
        <f>IF(Table1[[#This Row],[Not churn]]&gt;0.14,TRUE,FALSE)</f>
        <v>1</v>
      </c>
      <c r="O669">
        <f>50*(1-Table1[[#This Row],[Churn]])</f>
        <v>34.270428952081502</v>
      </c>
      <c r="P669">
        <v>5</v>
      </c>
      <c r="Q669">
        <f>Table1[[#This Row],[Weighted revenue]]-7</f>
        <v>27.270428952081502</v>
      </c>
    </row>
    <row r="670" spans="1:17" x14ac:dyDescent="0.35">
      <c r="A670">
        <v>290</v>
      </c>
      <c r="B670">
        <v>0</v>
      </c>
      <c r="C670">
        <v>23</v>
      </c>
      <c r="D670">
        <v>86.8</v>
      </c>
      <c r="E670">
        <v>1940.8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0.31424837164228703</v>
      </c>
      <c r="M670">
        <f>1-Table1[[#This Row],[Churn]]</f>
        <v>0.68575162835771297</v>
      </c>
      <c r="N670" t="b">
        <f>IF(Table1[[#This Row],[Not churn]]&gt;0.14,TRUE,FALSE)</f>
        <v>1</v>
      </c>
      <c r="O670">
        <f>50*(1-Table1[[#This Row],[Churn]])</f>
        <v>34.287581417885647</v>
      </c>
      <c r="P670">
        <v>5</v>
      </c>
      <c r="Q670">
        <f>Table1[[#This Row],[Weighted revenue]]-7</f>
        <v>27.287581417885647</v>
      </c>
    </row>
    <row r="671" spans="1:17" x14ac:dyDescent="0.35">
      <c r="A671">
        <v>75</v>
      </c>
      <c r="B671">
        <v>0</v>
      </c>
      <c r="C671">
        <v>31</v>
      </c>
      <c r="D671">
        <v>78.45</v>
      </c>
      <c r="E671">
        <v>2435.15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0.31397630367764801</v>
      </c>
      <c r="M671">
        <f>1-Table1[[#This Row],[Churn]]</f>
        <v>0.68602369632235205</v>
      </c>
      <c r="N671" t="b">
        <f>IF(Table1[[#This Row],[Not churn]]&gt;0.14,TRUE,FALSE)</f>
        <v>1</v>
      </c>
      <c r="O671">
        <f>50*(1-Table1[[#This Row],[Churn]])</f>
        <v>34.301184816117605</v>
      </c>
      <c r="P671">
        <v>2</v>
      </c>
      <c r="Q671">
        <f>Table1[[#This Row],[Weighted revenue]]-7</f>
        <v>27.301184816117605</v>
      </c>
    </row>
    <row r="672" spans="1:17" x14ac:dyDescent="0.35">
      <c r="A672">
        <v>967</v>
      </c>
      <c r="B672">
        <v>0</v>
      </c>
      <c r="C672">
        <v>29</v>
      </c>
      <c r="D672">
        <v>75.349999999999994</v>
      </c>
      <c r="E672">
        <v>2243.9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0.31388443181552</v>
      </c>
      <c r="M672">
        <f>1-Table1[[#This Row],[Churn]]</f>
        <v>0.68611556818447994</v>
      </c>
      <c r="N672" t="b">
        <f>IF(Table1[[#This Row],[Not churn]]&gt;0.14,TRUE,FALSE)</f>
        <v>1</v>
      </c>
      <c r="O672">
        <f>50*(1-Table1[[#This Row],[Churn]])</f>
        <v>34.305778409223997</v>
      </c>
      <c r="P672">
        <v>2</v>
      </c>
      <c r="Q672">
        <f>Table1[[#This Row],[Weighted revenue]]-7</f>
        <v>27.305778409223997</v>
      </c>
    </row>
    <row r="673" spans="1:17" x14ac:dyDescent="0.35">
      <c r="A673">
        <v>1632</v>
      </c>
      <c r="B673">
        <v>0</v>
      </c>
      <c r="C673">
        <v>42</v>
      </c>
      <c r="D673">
        <v>95.25</v>
      </c>
      <c r="E673">
        <v>3959.35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0.31287357669903798</v>
      </c>
      <c r="M673">
        <f>1-Table1[[#This Row],[Churn]]</f>
        <v>0.68712642330096196</v>
      </c>
      <c r="N673" t="b">
        <f>IF(Table1[[#This Row],[Not churn]]&gt;0.14,TRUE,FALSE)</f>
        <v>1</v>
      </c>
      <c r="O673">
        <f>50*(1-Table1[[#This Row],[Churn]])</f>
        <v>34.356321165048101</v>
      </c>
      <c r="P673">
        <v>2</v>
      </c>
      <c r="Q673">
        <f>Table1[[#This Row],[Weighted revenue]]-7</f>
        <v>27.356321165048101</v>
      </c>
    </row>
    <row r="674" spans="1:17" x14ac:dyDescent="0.35">
      <c r="A674">
        <v>1341</v>
      </c>
      <c r="B674">
        <v>0</v>
      </c>
      <c r="C674">
        <v>9</v>
      </c>
      <c r="D674">
        <v>44.2</v>
      </c>
      <c r="E674">
        <v>403.35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0.312003544120391</v>
      </c>
      <c r="M674">
        <f>1-Table1[[#This Row],[Churn]]</f>
        <v>0.687996455879609</v>
      </c>
      <c r="N674" t="b">
        <f>IF(Table1[[#This Row],[Not churn]]&gt;0.14,TRUE,FALSE)</f>
        <v>1</v>
      </c>
      <c r="O674">
        <f>50*(1-Table1[[#This Row],[Churn]])</f>
        <v>34.399822793980448</v>
      </c>
      <c r="P674">
        <v>2</v>
      </c>
      <c r="Q674">
        <f>Table1[[#This Row],[Weighted revenue]]-7</f>
        <v>27.399822793980448</v>
      </c>
    </row>
    <row r="675" spans="1:17" x14ac:dyDescent="0.35">
      <c r="A675">
        <v>516</v>
      </c>
      <c r="B675">
        <v>0</v>
      </c>
      <c r="C675">
        <v>15</v>
      </c>
      <c r="D675">
        <v>59.65</v>
      </c>
      <c r="E675">
        <v>867.1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0.31188274544977301</v>
      </c>
      <c r="M675">
        <f>1-Table1[[#This Row],[Churn]]</f>
        <v>0.68811725455022699</v>
      </c>
      <c r="N675" t="b">
        <f>IF(Table1[[#This Row],[Not churn]]&gt;0.14,TRUE,FALSE)</f>
        <v>1</v>
      </c>
      <c r="O675">
        <f>50*(1-Table1[[#This Row],[Churn]])</f>
        <v>34.405862727511348</v>
      </c>
      <c r="P675">
        <v>5</v>
      </c>
      <c r="Q675">
        <f>Table1[[#This Row],[Weighted revenue]]-7</f>
        <v>27.405862727511348</v>
      </c>
    </row>
    <row r="676" spans="1:17" x14ac:dyDescent="0.35">
      <c r="A676">
        <v>1589</v>
      </c>
      <c r="B676">
        <v>0</v>
      </c>
      <c r="C676">
        <v>1</v>
      </c>
      <c r="D676">
        <v>46.2</v>
      </c>
      <c r="E676">
        <v>46.2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0.31138757100928099</v>
      </c>
      <c r="M676">
        <f>1-Table1[[#This Row],[Churn]]</f>
        <v>0.68861242899071895</v>
      </c>
      <c r="N676" t="b">
        <f>IF(Table1[[#This Row],[Not churn]]&gt;0.14,TRUE,FALSE)</f>
        <v>1</v>
      </c>
      <c r="O676">
        <f>50*(1-Table1[[#This Row],[Churn]])</f>
        <v>34.430621449535948</v>
      </c>
      <c r="P676">
        <v>2</v>
      </c>
      <c r="Q676">
        <f>Table1[[#This Row],[Weighted revenue]]-7</f>
        <v>27.430621449535948</v>
      </c>
    </row>
    <row r="677" spans="1:17" x14ac:dyDescent="0.35">
      <c r="A677">
        <v>565</v>
      </c>
      <c r="B677">
        <v>0</v>
      </c>
      <c r="C677">
        <v>10</v>
      </c>
      <c r="D677">
        <v>45.55</v>
      </c>
      <c r="E677">
        <v>402.6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0.31076778560121399</v>
      </c>
      <c r="M677">
        <f>1-Table1[[#This Row],[Churn]]</f>
        <v>0.68923221439878601</v>
      </c>
      <c r="N677" t="b">
        <f>IF(Table1[[#This Row],[Not churn]]&gt;0.14,TRUE,FALSE)</f>
        <v>1</v>
      </c>
      <c r="O677">
        <f>50*(1-Table1[[#This Row],[Churn]])</f>
        <v>34.461610719939301</v>
      </c>
      <c r="P677">
        <v>2</v>
      </c>
      <c r="Q677">
        <f>Table1[[#This Row],[Weighted revenue]]-7</f>
        <v>27.461610719939301</v>
      </c>
    </row>
    <row r="678" spans="1:17" x14ac:dyDescent="0.35">
      <c r="A678">
        <v>1415</v>
      </c>
      <c r="B678">
        <v>0</v>
      </c>
      <c r="C678">
        <v>9</v>
      </c>
      <c r="D678">
        <v>50.1</v>
      </c>
      <c r="E678">
        <v>484.05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0.310007943983657</v>
      </c>
      <c r="M678">
        <f>1-Table1[[#This Row],[Churn]]</f>
        <v>0.68999205601634306</v>
      </c>
      <c r="N678" t="b">
        <f>IF(Table1[[#This Row],[Not churn]]&gt;0.14,TRUE,FALSE)</f>
        <v>1</v>
      </c>
      <c r="O678">
        <f>50*(1-Table1[[#This Row],[Churn]])</f>
        <v>34.499602800817151</v>
      </c>
      <c r="P678">
        <v>5</v>
      </c>
      <c r="Q678">
        <f>Table1[[#This Row],[Weighted revenue]]-7</f>
        <v>27.499602800817151</v>
      </c>
    </row>
    <row r="679" spans="1:17" x14ac:dyDescent="0.35">
      <c r="A679">
        <v>1808</v>
      </c>
      <c r="B679">
        <v>1</v>
      </c>
      <c r="C679">
        <v>52</v>
      </c>
      <c r="D679">
        <v>108.1</v>
      </c>
      <c r="E679">
        <v>5839.3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0.309979306551395</v>
      </c>
      <c r="M679">
        <f>1-Table1[[#This Row],[Churn]]</f>
        <v>0.69002069344860506</v>
      </c>
      <c r="N679" t="b">
        <f>IF(Table1[[#This Row],[Not churn]]&gt;0.14,TRUE,FALSE)</f>
        <v>1</v>
      </c>
      <c r="O679">
        <f>50*(1-Table1[[#This Row],[Churn]])</f>
        <v>34.501034672430251</v>
      </c>
      <c r="P679">
        <v>4</v>
      </c>
      <c r="Q679">
        <f>Table1[[#This Row],[Weighted revenue]]-7</f>
        <v>27.501034672430251</v>
      </c>
    </row>
    <row r="680" spans="1:17" x14ac:dyDescent="0.35">
      <c r="A680">
        <v>1378</v>
      </c>
      <c r="B680">
        <v>1</v>
      </c>
      <c r="C680">
        <v>60</v>
      </c>
      <c r="D680">
        <v>106</v>
      </c>
      <c r="E680">
        <v>6441.4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0.30995426120671798</v>
      </c>
      <c r="M680">
        <f>1-Table1[[#This Row],[Churn]]</f>
        <v>0.69004573879328202</v>
      </c>
      <c r="N680" t="b">
        <f>IF(Table1[[#This Row],[Not churn]]&gt;0.14,TRUE,FALSE)</f>
        <v>1</v>
      </c>
      <c r="O680">
        <f>50*(1-Table1[[#This Row],[Churn]])</f>
        <v>34.502286939664103</v>
      </c>
      <c r="P680">
        <v>4</v>
      </c>
      <c r="Q680">
        <f>Table1[[#This Row],[Weighted revenue]]-7</f>
        <v>27.502286939664103</v>
      </c>
    </row>
    <row r="681" spans="1:17" x14ac:dyDescent="0.35">
      <c r="A681">
        <v>1825</v>
      </c>
      <c r="B681">
        <v>0</v>
      </c>
      <c r="C681">
        <v>32</v>
      </c>
      <c r="D681">
        <v>79.25</v>
      </c>
      <c r="E681">
        <v>2619.15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0.30921475338507998</v>
      </c>
      <c r="M681">
        <f>1-Table1[[#This Row],[Churn]]</f>
        <v>0.69078524661492002</v>
      </c>
      <c r="N681" t="b">
        <f>IF(Table1[[#This Row],[Not churn]]&gt;0.14,TRUE,FALSE)</f>
        <v>1</v>
      </c>
      <c r="O681">
        <f>50*(1-Table1[[#This Row],[Churn]])</f>
        <v>34.539262330745998</v>
      </c>
      <c r="P681">
        <v>2</v>
      </c>
      <c r="Q681">
        <f>Table1[[#This Row],[Weighted revenue]]-7</f>
        <v>27.539262330745998</v>
      </c>
    </row>
    <row r="682" spans="1:17" x14ac:dyDescent="0.35">
      <c r="A682">
        <v>170</v>
      </c>
      <c r="B682">
        <v>0</v>
      </c>
      <c r="C682">
        <v>7</v>
      </c>
      <c r="D682">
        <v>25.05</v>
      </c>
      <c r="E682">
        <v>189.95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0.30912140854700698</v>
      </c>
      <c r="M682">
        <f>1-Table1[[#This Row],[Churn]]</f>
        <v>0.69087859145299302</v>
      </c>
      <c r="N682" t="b">
        <f>IF(Table1[[#This Row],[Not churn]]&gt;0.14,TRUE,FALSE)</f>
        <v>1</v>
      </c>
      <c r="O682">
        <f>50*(1-Table1[[#This Row],[Churn]])</f>
        <v>34.543929572649652</v>
      </c>
      <c r="P682">
        <v>3</v>
      </c>
      <c r="Q682">
        <f>Table1[[#This Row],[Weighted revenue]]-7</f>
        <v>27.543929572649652</v>
      </c>
    </row>
    <row r="683" spans="1:17" x14ac:dyDescent="0.35">
      <c r="A683">
        <v>757</v>
      </c>
      <c r="B683">
        <v>0</v>
      </c>
      <c r="C683">
        <v>17</v>
      </c>
      <c r="D683">
        <v>70.5</v>
      </c>
      <c r="E683">
        <v>1165.5999999999999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0.30892094399363401</v>
      </c>
      <c r="M683">
        <f>1-Table1[[#This Row],[Churn]]</f>
        <v>0.69107905600636599</v>
      </c>
      <c r="N683" t="b">
        <f>IF(Table1[[#This Row],[Not churn]]&gt;0.14,TRUE,FALSE)</f>
        <v>1</v>
      </c>
      <c r="O683">
        <f>50*(1-Table1[[#This Row],[Churn]])</f>
        <v>34.553952800318299</v>
      </c>
      <c r="P683">
        <v>2</v>
      </c>
      <c r="Q683">
        <f>Table1[[#This Row],[Weighted revenue]]-7</f>
        <v>27.553952800318299</v>
      </c>
    </row>
    <row r="684" spans="1:17" x14ac:dyDescent="0.35">
      <c r="A684">
        <v>434</v>
      </c>
      <c r="B684">
        <v>0</v>
      </c>
      <c r="C684">
        <v>1</v>
      </c>
      <c r="D684">
        <v>45.75</v>
      </c>
      <c r="E684">
        <v>45.75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0.30851154133083503</v>
      </c>
      <c r="M684">
        <f>1-Table1[[#This Row],[Churn]]</f>
        <v>0.69148845866916497</v>
      </c>
      <c r="N684" t="b">
        <f>IF(Table1[[#This Row],[Not churn]]&gt;0.14,TRUE,FALSE)</f>
        <v>1</v>
      </c>
      <c r="O684">
        <f>50*(1-Table1[[#This Row],[Churn]])</f>
        <v>34.574422933458251</v>
      </c>
      <c r="P684">
        <v>2</v>
      </c>
      <c r="Q684">
        <f>Table1[[#This Row],[Weighted revenue]]-7</f>
        <v>27.574422933458251</v>
      </c>
    </row>
    <row r="685" spans="1:17" x14ac:dyDescent="0.35">
      <c r="A685">
        <v>1717</v>
      </c>
      <c r="B685">
        <v>0</v>
      </c>
      <c r="C685">
        <v>13</v>
      </c>
      <c r="D685">
        <v>56</v>
      </c>
      <c r="E685">
        <v>764.55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0.30827554623236902</v>
      </c>
      <c r="M685">
        <f>1-Table1[[#This Row],[Churn]]</f>
        <v>0.69172445376763103</v>
      </c>
      <c r="N685" t="b">
        <f>IF(Table1[[#This Row],[Not churn]]&gt;0.14,TRUE,FALSE)</f>
        <v>1</v>
      </c>
      <c r="O685">
        <f>50*(1-Table1[[#This Row],[Churn]])</f>
        <v>34.586222688381554</v>
      </c>
      <c r="P685">
        <v>5</v>
      </c>
      <c r="Q685">
        <f>Table1[[#This Row],[Weighted revenue]]-7</f>
        <v>27.586222688381554</v>
      </c>
    </row>
    <row r="686" spans="1:17" x14ac:dyDescent="0.35">
      <c r="A686">
        <v>397</v>
      </c>
      <c r="B686">
        <v>0</v>
      </c>
      <c r="C686">
        <v>10</v>
      </c>
      <c r="D686">
        <v>29.5</v>
      </c>
      <c r="E686">
        <v>255.25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0.30798286199274799</v>
      </c>
      <c r="M686">
        <f>1-Table1[[#This Row],[Churn]]</f>
        <v>0.69201713800725195</v>
      </c>
      <c r="N686" t="b">
        <f>IF(Table1[[#This Row],[Not churn]]&gt;0.14,TRUE,FALSE)</f>
        <v>1</v>
      </c>
      <c r="O686">
        <f>50*(1-Table1[[#This Row],[Churn]])</f>
        <v>34.600856900362601</v>
      </c>
      <c r="P686">
        <v>3</v>
      </c>
      <c r="Q686">
        <f>Table1[[#This Row],[Weighted revenue]]-7</f>
        <v>27.600856900362601</v>
      </c>
    </row>
    <row r="687" spans="1:17" x14ac:dyDescent="0.35">
      <c r="A687">
        <v>1455</v>
      </c>
      <c r="B687">
        <v>0</v>
      </c>
      <c r="C687">
        <v>4</v>
      </c>
      <c r="D687">
        <v>56.5</v>
      </c>
      <c r="E687">
        <v>235.1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0.30793653341930599</v>
      </c>
      <c r="M687">
        <f>1-Table1[[#This Row],[Churn]]</f>
        <v>0.69206346658069395</v>
      </c>
      <c r="N687" t="b">
        <f>IF(Table1[[#This Row],[Not churn]]&gt;0.14,TRUE,FALSE)</f>
        <v>1</v>
      </c>
      <c r="O687">
        <f>50*(1-Table1[[#This Row],[Churn]])</f>
        <v>34.603173329034696</v>
      </c>
      <c r="P687">
        <v>5</v>
      </c>
      <c r="Q687">
        <f>Table1[[#This Row],[Weighted revenue]]-7</f>
        <v>27.603173329034696</v>
      </c>
    </row>
    <row r="688" spans="1:17" x14ac:dyDescent="0.35">
      <c r="A688">
        <v>1466</v>
      </c>
      <c r="B688">
        <v>1</v>
      </c>
      <c r="C688">
        <v>49</v>
      </c>
      <c r="D688">
        <v>103</v>
      </c>
      <c r="E688">
        <v>5166.2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0.306974345593857</v>
      </c>
      <c r="M688">
        <f>1-Table1[[#This Row],[Churn]]</f>
        <v>0.69302565440614305</v>
      </c>
      <c r="N688" t="b">
        <f>IF(Table1[[#This Row],[Not churn]]&gt;0.14,TRUE,FALSE)</f>
        <v>1</v>
      </c>
      <c r="O688">
        <f>50*(1-Table1[[#This Row],[Churn]])</f>
        <v>34.651282720307151</v>
      </c>
      <c r="P688">
        <v>4</v>
      </c>
      <c r="Q688">
        <f>Table1[[#This Row],[Weighted revenue]]-7</f>
        <v>27.651282720307151</v>
      </c>
    </row>
    <row r="689" spans="1:17" x14ac:dyDescent="0.35">
      <c r="A689">
        <v>1064</v>
      </c>
      <c r="B689">
        <v>0</v>
      </c>
      <c r="C689">
        <v>45</v>
      </c>
      <c r="D689">
        <v>105.15</v>
      </c>
      <c r="E689">
        <v>4730.8999999999996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0.30686525976344198</v>
      </c>
      <c r="M689">
        <f>1-Table1[[#This Row],[Churn]]</f>
        <v>0.69313474023655797</v>
      </c>
      <c r="N689" t="b">
        <f>IF(Table1[[#This Row],[Not churn]]&gt;0.14,TRUE,FALSE)</f>
        <v>1</v>
      </c>
      <c r="O689">
        <f>50*(1-Table1[[#This Row],[Churn]])</f>
        <v>34.6567370118279</v>
      </c>
      <c r="P689">
        <v>5</v>
      </c>
      <c r="Q689">
        <f>Table1[[#This Row],[Weighted revenue]]-7</f>
        <v>27.6567370118279</v>
      </c>
    </row>
    <row r="690" spans="1:17" x14ac:dyDescent="0.35">
      <c r="A690">
        <v>759</v>
      </c>
      <c r="B690">
        <v>0</v>
      </c>
      <c r="C690">
        <v>23</v>
      </c>
      <c r="D690">
        <v>85.6</v>
      </c>
      <c r="E690">
        <v>1868.4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0.306572934986092</v>
      </c>
      <c r="M690">
        <f>1-Table1[[#This Row],[Churn]]</f>
        <v>0.69342706501390805</v>
      </c>
      <c r="N690" t="b">
        <f>IF(Table1[[#This Row],[Not churn]]&gt;0.14,TRUE,FALSE)</f>
        <v>1</v>
      </c>
      <c r="O690">
        <f>50*(1-Table1[[#This Row],[Churn]])</f>
        <v>34.671353250695404</v>
      </c>
      <c r="P690">
        <v>5</v>
      </c>
      <c r="Q690">
        <f>Table1[[#This Row],[Weighted revenue]]-7</f>
        <v>27.671353250695404</v>
      </c>
    </row>
    <row r="691" spans="1:17" x14ac:dyDescent="0.35">
      <c r="A691">
        <v>391</v>
      </c>
      <c r="B691">
        <v>0</v>
      </c>
      <c r="C691">
        <v>29</v>
      </c>
      <c r="D691">
        <v>74.2</v>
      </c>
      <c r="E691">
        <v>1993.25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0.30653142505134101</v>
      </c>
      <c r="M691">
        <f>1-Table1[[#This Row],[Churn]]</f>
        <v>0.69346857494865899</v>
      </c>
      <c r="N691" t="b">
        <f>IF(Table1[[#This Row],[Not churn]]&gt;0.14,TRUE,FALSE)</f>
        <v>1</v>
      </c>
      <c r="O691">
        <f>50*(1-Table1[[#This Row],[Churn]])</f>
        <v>34.673428747432951</v>
      </c>
      <c r="P691">
        <v>2</v>
      </c>
      <c r="Q691">
        <f>Table1[[#This Row],[Weighted revenue]]-7</f>
        <v>27.673428747432951</v>
      </c>
    </row>
    <row r="692" spans="1:17" x14ac:dyDescent="0.35">
      <c r="A692">
        <v>950</v>
      </c>
      <c r="B692">
        <v>0</v>
      </c>
      <c r="C692">
        <v>45</v>
      </c>
      <c r="D692">
        <v>113.3</v>
      </c>
      <c r="E692">
        <v>5032.25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0.30637401900228001</v>
      </c>
      <c r="M692">
        <f>1-Table1[[#This Row],[Churn]]</f>
        <v>0.69362598099771999</v>
      </c>
      <c r="N692" t="b">
        <f>IF(Table1[[#This Row],[Not churn]]&gt;0.14,TRUE,FALSE)</f>
        <v>1</v>
      </c>
      <c r="O692">
        <f>50*(1-Table1[[#This Row],[Churn]])</f>
        <v>34.681299049886</v>
      </c>
      <c r="P692">
        <v>2</v>
      </c>
      <c r="Q692">
        <f>Table1[[#This Row],[Weighted revenue]]-7</f>
        <v>27.681299049886</v>
      </c>
    </row>
    <row r="693" spans="1:17" x14ac:dyDescent="0.35">
      <c r="A693">
        <v>1703</v>
      </c>
      <c r="B693">
        <v>0</v>
      </c>
      <c r="C693">
        <v>26</v>
      </c>
      <c r="D693">
        <v>69.5</v>
      </c>
      <c r="E693">
        <v>1800.05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0.30607799948923198</v>
      </c>
      <c r="M693">
        <f>1-Table1[[#This Row],[Churn]]</f>
        <v>0.69392200051076802</v>
      </c>
      <c r="N693" t="b">
        <f>IF(Table1[[#This Row],[Not churn]]&gt;0.14,TRUE,FALSE)</f>
        <v>1</v>
      </c>
      <c r="O693">
        <f>50*(1-Table1[[#This Row],[Churn]])</f>
        <v>34.696100025538399</v>
      </c>
      <c r="P693">
        <v>2</v>
      </c>
      <c r="Q693">
        <f>Table1[[#This Row],[Weighted revenue]]-7</f>
        <v>27.696100025538399</v>
      </c>
    </row>
    <row r="694" spans="1:17" x14ac:dyDescent="0.35">
      <c r="A694">
        <v>1620</v>
      </c>
      <c r="B694">
        <v>0</v>
      </c>
      <c r="C694">
        <v>1</v>
      </c>
      <c r="D694">
        <v>45.3</v>
      </c>
      <c r="E694">
        <v>45.3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0.30565028457565602</v>
      </c>
      <c r="M694">
        <f>1-Table1[[#This Row],[Churn]]</f>
        <v>0.69434971542434398</v>
      </c>
      <c r="N694" t="b">
        <f>IF(Table1[[#This Row],[Not churn]]&gt;0.14,TRUE,FALSE)</f>
        <v>1</v>
      </c>
      <c r="O694">
        <f>50*(1-Table1[[#This Row],[Churn]])</f>
        <v>34.717485771217198</v>
      </c>
      <c r="P694">
        <v>2</v>
      </c>
      <c r="Q694">
        <f>Table1[[#This Row],[Weighted revenue]]-7</f>
        <v>27.717485771217198</v>
      </c>
    </row>
    <row r="695" spans="1:17" x14ac:dyDescent="0.35">
      <c r="A695">
        <v>1185</v>
      </c>
      <c r="B695">
        <v>1</v>
      </c>
      <c r="C695">
        <v>47</v>
      </c>
      <c r="D695">
        <v>85.2</v>
      </c>
      <c r="E695">
        <v>3969.35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0.30522705292610502</v>
      </c>
      <c r="M695">
        <f>1-Table1[[#This Row],[Churn]]</f>
        <v>0.69477294707389503</v>
      </c>
      <c r="N695" t="b">
        <f>IF(Table1[[#This Row],[Not churn]]&gt;0.14,TRUE,FALSE)</f>
        <v>1</v>
      </c>
      <c r="O695">
        <f>50*(1-Table1[[#This Row],[Churn]])</f>
        <v>34.738647353694752</v>
      </c>
      <c r="P695">
        <v>4</v>
      </c>
      <c r="Q695">
        <f>Table1[[#This Row],[Weighted revenue]]-7</f>
        <v>27.738647353694752</v>
      </c>
    </row>
    <row r="696" spans="1:17" x14ac:dyDescent="0.35">
      <c r="A696">
        <v>1213</v>
      </c>
      <c r="B696">
        <v>1</v>
      </c>
      <c r="C696">
        <v>49</v>
      </c>
      <c r="D696">
        <v>88.2</v>
      </c>
      <c r="E696">
        <v>4159.45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0.30468409152348902</v>
      </c>
      <c r="M696">
        <f>1-Table1[[#This Row],[Churn]]</f>
        <v>0.69531590847651104</v>
      </c>
      <c r="N696" t="b">
        <f>IF(Table1[[#This Row],[Not churn]]&gt;0.14,TRUE,FALSE)</f>
        <v>1</v>
      </c>
      <c r="O696">
        <f>50*(1-Table1[[#This Row],[Churn]])</f>
        <v>34.765795423825551</v>
      </c>
      <c r="P696">
        <v>4</v>
      </c>
      <c r="Q696">
        <f>Table1[[#This Row],[Weighted revenue]]-7</f>
        <v>27.765795423825551</v>
      </c>
    </row>
    <row r="697" spans="1:17" x14ac:dyDescent="0.35">
      <c r="A697">
        <v>1140</v>
      </c>
      <c r="B697">
        <v>0</v>
      </c>
      <c r="C697">
        <v>1</v>
      </c>
      <c r="D697">
        <v>45.05</v>
      </c>
      <c r="E697">
        <v>45.05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0.30406713371368399</v>
      </c>
      <c r="M697">
        <f>1-Table1[[#This Row],[Churn]]</f>
        <v>0.69593286628631601</v>
      </c>
      <c r="N697" t="b">
        <f>IF(Table1[[#This Row],[Not churn]]&gt;0.14,TRUE,FALSE)</f>
        <v>1</v>
      </c>
      <c r="O697">
        <f>50*(1-Table1[[#This Row],[Churn]])</f>
        <v>34.796643314315801</v>
      </c>
      <c r="P697">
        <v>2</v>
      </c>
      <c r="Q697">
        <f>Table1[[#This Row],[Weighted revenue]]-7</f>
        <v>27.796643314315801</v>
      </c>
    </row>
    <row r="698" spans="1:17" x14ac:dyDescent="0.35">
      <c r="A698">
        <v>197</v>
      </c>
      <c r="B698">
        <v>0</v>
      </c>
      <c r="C698">
        <v>22</v>
      </c>
      <c r="D698">
        <v>83.3</v>
      </c>
      <c r="E698">
        <v>1845.9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0.301784366001839</v>
      </c>
      <c r="M698">
        <f>1-Table1[[#This Row],[Churn]]</f>
        <v>0.698215633998161</v>
      </c>
      <c r="N698" t="b">
        <f>IF(Table1[[#This Row],[Not churn]]&gt;0.14,TRUE,FALSE)</f>
        <v>1</v>
      </c>
      <c r="O698">
        <f>50*(1-Table1[[#This Row],[Churn]])</f>
        <v>34.91078169990805</v>
      </c>
      <c r="P698">
        <v>5</v>
      </c>
      <c r="Q698">
        <f>Table1[[#This Row],[Weighted revenue]]-7</f>
        <v>27.91078169990805</v>
      </c>
    </row>
    <row r="699" spans="1:17" x14ac:dyDescent="0.35">
      <c r="A699">
        <v>175</v>
      </c>
      <c r="B699">
        <v>0</v>
      </c>
      <c r="C699">
        <v>2</v>
      </c>
      <c r="D699">
        <v>46.05</v>
      </c>
      <c r="E699">
        <v>80.349999999999994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0.30064536678134102</v>
      </c>
      <c r="M699">
        <f>1-Table1[[#This Row],[Churn]]</f>
        <v>0.69935463321865898</v>
      </c>
      <c r="N699" t="b">
        <f>IF(Table1[[#This Row],[Not churn]]&gt;0.14,TRUE,FALSE)</f>
        <v>1</v>
      </c>
      <c r="O699">
        <f>50*(1-Table1[[#This Row],[Churn]])</f>
        <v>34.967731660932948</v>
      </c>
      <c r="P699">
        <v>2</v>
      </c>
      <c r="Q699">
        <f>Table1[[#This Row],[Weighted revenue]]-7</f>
        <v>27.967731660932948</v>
      </c>
    </row>
    <row r="700" spans="1:17" x14ac:dyDescent="0.35">
      <c r="A700">
        <v>277</v>
      </c>
      <c r="B700">
        <v>0</v>
      </c>
      <c r="C700">
        <v>1</v>
      </c>
      <c r="D700">
        <v>44.45</v>
      </c>
      <c r="E700">
        <v>44.45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0.30028649787401102</v>
      </c>
      <c r="M700">
        <f>1-Table1[[#This Row],[Churn]]</f>
        <v>0.69971350212598904</v>
      </c>
      <c r="N700" t="b">
        <f>IF(Table1[[#This Row],[Not churn]]&gt;0.14,TRUE,FALSE)</f>
        <v>1</v>
      </c>
      <c r="O700">
        <f>50*(1-Table1[[#This Row],[Churn]])</f>
        <v>34.985675106299453</v>
      </c>
      <c r="P700">
        <v>2</v>
      </c>
      <c r="Q700">
        <f>Table1[[#This Row],[Weighted revenue]]-7</f>
        <v>27.985675106299453</v>
      </c>
    </row>
    <row r="701" spans="1:17" x14ac:dyDescent="0.35">
      <c r="A701">
        <v>1534</v>
      </c>
      <c r="B701">
        <v>0</v>
      </c>
      <c r="C701">
        <v>21</v>
      </c>
      <c r="D701">
        <v>75.3</v>
      </c>
      <c r="E701">
        <v>1570.7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0.30024096618903801</v>
      </c>
      <c r="M701">
        <f>1-Table1[[#This Row],[Churn]]</f>
        <v>0.69975903381096205</v>
      </c>
      <c r="N701" t="b">
        <f>IF(Table1[[#This Row],[Not churn]]&gt;0.14,TRUE,FALSE)</f>
        <v>1</v>
      </c>
      <c r="O701">
        <f>50*(1-Table1[[#This Row],[Churn]])</f>
        <v>34.987951690548101</v>
      </c>
      <c r="P701">
        <v>2</v>
      </c>
      <c r="Q701">
        <f>Table1[[#This Row],[Weighted revenue]]-7</f>
        <v>27.987951690548101</v>
      </c>
    </row>
    <row r="702" spans="1:17" x14ac:dyDescent="0.35">
      <c r="A702">
        <v>1189</v>
      </c>
      <c r="B702">
        <v>0</v>
      </c>
      <c r="C702">
        <v>1</v>
      </c>
      <c r="D702">
        <v>44.4</v>
      </c>
      <c r="E702">
        <v>44.4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0.29997265826928798</v>
      </c>
      <c r="M702">
        <f>1-Table1[[#This Row],[Churn]]</f>
        <v>0.70002734173071202</v>
      </c>
      <c r="N702" t="b">
        <f>IF(Table1[[#This Row],[Not churn]]&gt;0.14,TRUE,FALSE)</f>
        <v>1</v>
      </c>
      <c r="O702">
        <f>50*(1-Table1[[#This Row],[Churn]])</f>
        <v>35.001367086535602</v>
      </c>
      <c r="P702">
        <v>2</v>
      </c>
      <c r="Q702">
        <f>Table1[[#This Row],[Weighted revenue]]-7</f>
        <v>28.001367086535602</v>
      </c>
    </row>
    <row r="703" spans="1:17" x14ac:dyDescent="0.35">
      <c r="A703">
        <v>83</v>
      </c>
      <c r="B703">
        <v>0</v>
      </c>
      <c r="C703">
        <v>5</v>
      </c>
      <c r="D703">
        <v>50.55</v>
      </c>
      <c r="E703">
        <v>244.75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0.29983807588820599</v>
      </c>
      <c r="M703">
        <f>1-Table1[[#This Row],[Churn]]</f>
        <v>0.70016192411179401</v>
      </c>
      <c r="N703" t="b">
        <f>IF(Table1[[#This Row],[Not churn]]&gt;0.14,TRUE,FALSE)</f>
        <v>1</v>
      </c>
      <c r="O703">
        <f>50*(1-Table1[[#This Row],[Churn]])</f>
        <v>35.008096205589702</v>
      </c>
      <c r="P703">
        <v>2</v>
      </c>
      <c r="Q703">
        <f>Table1[[#This Row],[Weighted revenue]]-7</f>
        <v>28.008096205589702</v>
      </c>
    </row>
    <row r="704" spans="1:17" x14ac:dyDescent="0.35">
      <c r="A704">
        <v>513</v>
      </c>
      <c r="B704">
        <v>0</v>
      </c>
      <c r="C704">
        <v>1</v>
      </c>
      <c r="D704">
        <v>44.15</v>
      </c>
      <c r="E704">
        <v>44.15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0.298406276871652</v>
      </c>
      <c r="M704">
        <f>1-Table1[[#This Row],[Churn]]</f>
        <v>0.701593723128348</v>
      </c>
      <c r="N704" t="b">
        <f>IF(Table1[[#This Row],[Not churn]]&gt;0.14,TRUE,FALSE)</f>
        <v>1</v>
      </c>
      <c r="O704">
        <f>50*(1-Table1[[#This Row],[Churn]])</f>
        <v>35.079686156417402</v>
      </c>
      <c r="P704">
        <v>2</v>
      </c>
      <c r="Q704">
        <f>Table1[[#This Row],[Weighted revenue]]-7</f>
        <v>28.079686156417402</v>
      </c>
    </row>
    <row r="705" spans="1:17" x14ac:dyDescent="0.35">
      <c r="A705">
        <v>10</v>
      </c>
      <c r="B705">
        <v>0</v>
      </c>
      <c r="C705">
        <v>51</v>
      </c>
      <c r="D705">
        <v>106.8</v>
      </c>
      <c r="E705">
        <v>5498.8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0.29806763075590698</v>
      </c>
      <c r="M705">
        <f>1-Table1[[#This Row],[Churn]]</f>
        <v>0.70193236924409308</v>
      </c>
      <c r="N705" t="b">
        <f>IF(Table1[[#This Row],[Not churn]]&gt;0.14,TRUE,FALSE)</f>
        <v>1</v>
      </c>
      <c r="O705">
        <f>50*(1-Table1[[#This Row],[Churn]])</f>
        <v>35.096618462204653</v>
      </c>
      <c r="P705">
        <v>2</v>
      </c>
      <c r="Q705">
        <f>Table1[[#This Row],[Weighted revenue]]-7</f>
        <v>28.096618462204653</v>
      </c>
    </row>
    <row r="706" spans="1:17" x14ac:dyDescent="0.35">
      <c r="A706">
        <v>717</v>
      </c>
      <c r="B706">
        <v>0</v>
      </c>
      <c r="C706">
        <v>46</v>
      </c>
      <c r="D706">
        <v>105.2</v>
      </c>
      <c r="E706">
        <v>4822.8500000000004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0.29745937971412101</v>
      </c>
      <c r="M706">
        <f>1-Table1[[#This Row],[Churn]]</f>
        <v>0.70254062028587905</v>
      </c>
      <c r="N706" t="b">
        <f>IF(Table1[[#This Row],[Not churn]]&gt;0.14,TRUE,FALSE)</f>
        <v>1</v>
      </c>
      <c r="O706">
        <f>50*(1-Table1[[#This Row],[Churn]])</f>
        <v>35.127031014293955</v>
      </c>
      <c r="P706">
        <v>5</v>
      </c>
      <c r="Q706">
        <f>Table1[[#This Row],[Weighted revenue]]-7</f>
        <v>28.127031014293955</v>
      </c>
    </row>
    <row r="707" spans="1:17" x14ac:dyDescent="0.35">
      <c r="A707">
        <v>1365</v>
      </c>
      <c r="B707">
        <v>0</v>
      </c>
      <c r="C707">
        <v>47</v>
      </c>
      <c r="D707">
        <v>100.5</v>
      </c>
      <c r="E707">
        <v>4707.1000000000004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0.29726455819339698</v>
      </c>
      <c r="M707">
        <f>1-Table1[[#This Row],[Churn]]</f>
        <v>0.70273544180660297</v>
      </c>
      <c r="N707" t="b">
        <f>IF(Table1[[#This Row],[Not churn]]&gt;0.14,TRUE,FALSE)</f>
        <v>1</v>
      </c>
      <c r="O707">
        <f>50*(1-Table1[[#This Row],[Churn]])</f>
        <v>35.136772090330147</v>
      </c>
      <c r="P707">
        <v>2</v>
      </c>
      <c r="Q707">
        <f>Table1[[#This Row],[Weighted revenue]]-7</f>
        <v>28.136772090330147</v>
      </c>
    </row>
    <row r="708" spans="1:17" x14ac:dyDescent="0.35">
      <c r="A708">
        <v>241</v>
      </c>
      <c r="B708">
        <v>0</v>
      </c>
      <c r="C708">
        <v>15</v>
      </c>
      <c r="D708">
        <v>51.1</v>
      </c>
      <c r="E708">
        <v>711.15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0.29708732788108499</v>
      </c>
      <c r="M708">
        <f>1-Table1[[#This Row],[Churn]]</f>
        <v>0.70291267211891495</v>
      </c>
      <c r="N708" t="b">
        <f>IF(Table1[[#This Row],[Not churn]]&gt;0.14,TRUE,FALSE)</f>
        <v>1</v>
      </c>
      <c r="O708">
        <f>50*(1-Table1[[#This Row],[Churn]])</f>
        <v>35.145633605945747</v>
      </c>
      <c r="P708">
        <v>2</v>
      </c>
      <c r="Q708">
        <f>Table1[[#This Row],[Weighted revenue]]-7</f>
        <v>28.145633605945747</v>
      </c>
    </row>
    <row r="709" spans="1:17" x14ac:dyDescent="0.35">
      <c r="A709">
        <v>881</v>
      </c>
      <c r="B709">
        <v>0</v>
      </c>
      <c r="C709">
        <v>2</v>
      </c>
      <c r="D709">
        <v>45.35</v>
      </c>
      <c r="E709">
        <v>89.5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0.29626572754290897</v>
      </c>
      <c r="M709">
        <f>1-Table1[[#This Row],[Churn]]</f>
        <v>0.70373427245709097</v>
      </c>
      <c r="N709" t="b">
        <f>IF(Table1[[#This Row],[Not churn]]&gt;0.14,TRUE,FALSE)</f>
        <v>1</v>
      </c>
      <c r="O709">
        <f>50*(1-Table1[[#This Row],[Churn]])</f>
        <v>35.186713622854548</v>
      </c>
      <c r="P709">
        <v>2</v>
      </c>
      <c r="Q709">
        <f>Table1[[#This Row],[Weighted revenue]]-7</f>
        <v>28.186713622854548</v>
      </c>
    </row>
    <row r="710" spans="1:17" x14ac:dyDescent="0.35">
      <c r="A710">
        <v>274</v>
      </c>
      <c r="B710">
        <v>0</v>
      </c>
      <c r="C710">
        <v>23</v>
      </c>
      <c r="D710">
        <v>69.5</v>
      </c>
      <c r="E710">
        <v>1652.1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0.296123753644566</v>
      </c>
      <c r="M710">
        <f>1-Table1[[#This Row],[Churn]]</f>
        <v>0.703876246355434</v>
      </c>
      <c r="N710" t="b">
        <f>IF(Table1[[#This Row],[Not churn]]&gt;0.14,TRUE,FALSE)</f>
        <v>1</v>
      </c>
      <c r="O710">
        <f>50*(1-Table1[[#This Row],[Churn]])</f>
        <v>35.193812317771702</v>
      </c>
      <c r="P710">
        <v>5</v>
      </c>
      <c r="Q710">
        <f>Table1[[#This Row],[Weighted revenue]]-7</f>
        <v>28.193812317771702</v>
      </c>
    </row>
    <row r="711" spans="1:17" x14ac:dyDescent="0.35">
      <c r="A711">
        <v>518</v>
      </c>
      <c r="B711">
        <v>0</v>
      </c>
      <c r="C711">
        <v>17</v>
      </c>
      <c r="D711">
        <v>74.55</v>
      </c>
      <c r="E711">
        <v>1215.8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0.29530346076403002</v>
      </c>
      <c r="M711">
        <f>1-Table1[[#This Row],[Churn]]</f>
        <v>0.70469653923596998</v>
      </c>
      <c r="N711" t="b">
        <f>IF(Table1[[#This Row],[Not churn]]&gt;0.14,TRUE,FALSE)</f>
        <v>1</v>
      </c>
      <c r="O711">
        <f>50*(1-Table1[[#This Row],[Churn]])</f>
        <v>35.234826961798497</v>
      </c>
      <c r="P711">
        <v>5</v>
      </c>
      <c r="Q711">
        <f>Table1[[#This Row],[Weighted revenue]]-7</f>
        <v>28.234826961798497</v>
      </c>
    </row>
    <row r="712" spans="1:17" x14ac:dyDescent="0.35">
      <c r="A712">
        <v>1623</v>
      </c>
      <c r="B712">
        <v>0</v>
      </c>
      <c r="C712">
        <v>2</v>
      </c>
      <c r="D712">
        <v>44.9</v>
      </c>
      <c r="E712">
        <v>111.05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0.29346984274918297</v>
      </c>
      <c r="M712">
        <f>1-Table1[[#This Row],[Churn]]</f>
        <v>0.70653015725081703</v>
      </c>
      <c r="N712" t="b">
        <f>IF(Table1[[#This Row],[Not churn]]&gt;0.14,TRUE,FALSE)</f>
        <v>1</v>
      </c>
      <c r="O712">
        <f>50*(1-Table1[[#This Row],[Churn]])</f>
        <v>35.326507862540851</v>
      </c>
      <c r="P712">
        <v>2</v>
      </c>
      <c r="Q712">
        <f>Table1[[#This Row],[Weighted revenue]]-7</f>
        <v>28.326507862540851</v>
      </c>
    </row>
    <row r="713" spans="1:17" x14ac:dyDescent="0.35">
      <c r="A713">
        <v>1738</v>
      </c>
      <c r="B713">
        <v>0</v>
      </c>
      <c r="C713">
        <v>21</v>
      </c>
      <c r="D713">
        <v>80.349999999999994</v>
      </c>
      <c r="E713">
        <v>1747.2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0.29299887544235997</v>
      </c>
      <c r="M713">
        <f>1-Table1[[#This Row],[Churn]]</f>
        <v>0.70700112455763997</v>
      </c>
      <c r="N713" t="b">
        <f>IF(Table1[[#This Row],[Not churn]]&gt;0.14,TRUE,FALSE)</f>
        <v>1</v>
      </c>
      <c r="O713">
        <f>50*(1-Table1[[#This Row],[Churn]])</f>
        <v>35.350056227882</v>
      </c>
      <c r="P713">
        <v>5</v>
      </c>
      <c r="Q713">
        <f>Table1[[#This Row],[Weighted revenue]]-7</f>
        <v>28.350056227882</v>
      </c>
    </row>
    <row r="714" spans="1:17" x14ac:dyDescent="0.35">
      <c r="A714">
        <v>861</v>
      </c>
      <c r="B714">
        <v>0</v>
      </c>
      <c r="C714">
        <v>44</v>
      </c>
      <c r="D714">
        <v>95.1</v>
      </c>
      <c r="E714">
        <v>4060.55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0.29247176378574402</v>
      </c>
      <c r="M714">
        <f>1-Table1[[#This Row],[Churn]]</f>
        <v>0.70752823621425598</v>
      </c>
      <c r="N714" t="b">
        <f>IF(Table1[[#This Row],[Not churn]]&gt;0.14,TRUE,FALSE)</f>
        <v>1</v>
      </c>
      <c r="O714">
        <f>50*(1-Table1[[#This Row],[Churn]])</f>
        <v>35.376411810712796</v>
      </c>
      <c r="P714">
        <v>2</v>
      </c>
      <c r="Q714">
        <f>Table1[[#This Row],[Weighted revenue]]-7</f>
        <v>28.376411810712796</v>
      </c>
    </row>
    <row r="715" spans="1:17" x14ac:dyDescent="0.35">
      <c r="A715">
        <v>909</v>
      </c>
      <c r="B715">
        <v>0</v>
      </c>
      <c r="C715">
        <v>11</v>
      </c>
      <c r="D715">
        <v>44.05</v>
      </c>
      <c r="E715">
        <v>483.7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0.29163438521430401</v>
      </c>
      <c r="M715">
        <f>1-Table1[[#This Row],[Churn]]</f>
        <v>0.70836561478569604</v>
      </c>
      <c r="N715" t="b">
        <f>IF(Table1[[#This Row],[Not churn]]&gt;0.14,TRUE,FALSE)</f>
        <v>1</v>
      </c>
      <c r="O715">
        <f>50*(1-Table1[[#This Row],[Churn]])</f>
        <v>35.418280739284803</v>
      </c>
      <c r="P715">
        <v>2</v>
      </c>
      <c r="Q715">
        <f>Table1[[#This Row],[Weighted revenue]]-7</f>
        <v>28.418280739284803</v>
      </c>
    </row>
    <row r="716" spans="1:17" x14ac:dyDescent="0.35">
      <c r="A716">
        <v>1000</v>
      </c>
      <c r="B716">
        <v>0</v>
      </c>
      <c r="C716">
        <v>24</v>
      </c>
      <c r="D716">
        <v>70.3</v>
      </c>
      <c r="E716">
        <v>1706.45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0.29151789525926203</v>
      </c>
      <c r="M716">
        <f>1-Table1[[#This Row],[Churn]]</f>
        <v>0.70848210474073792</v>
      </c>
      <c r="N716" t="b">
        <f>IF(Table1[[#This Row],[Not churn]]&gt;0.14,TRUE,FALSE)</f>
        <v>1</v>
      </c>
      <c r="O716">
        <f>50*(1-Table1[[#This Row],[Churn]])</f>
        <v>35.424105237036898</v>
      </c>
      <c r="P716">
        <v>5</v>
      </c>
      <c r="Q716">
        <f>Table1[[#This Row],[Weighted revenue]]-7</f>
        <v>28.424105237036898</v>
      </c>
    </row>
    <row r="717" spans="1:17" x14ac:dyDescent="0.35">
      <c r="A717">
        <v>1398</v>
      </c>
      <c r="B717">
        <v>0</v>
      </c>
      <c r="C717">
        <v>14</v>
      </c>
      <c r="D717">
        <v>69.2</v>
      </c>
      <c r="E717">
        <v>944.65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0.29083727750428501</v>
      </c>
      <c r="M717">
        <f>1-Table1[[#This Row],[Churn]]</f>
        <v>0.70916272249571499</v>
      </c>
      <c r="N717" t="b">
        <f>IF(Table1[[#This Row],[Not churn]]&gt;0.14,TRUE,FALSE)</f>
        <v>1</v>
      </c>
      <c r="O717">
        <f>50*(1-Table1[[#This Row],[Churn]])</f>
        <v>35.458136124785753</v>
      </c>
      <c r="P717">
        <v>5</v>
      </c>
      <c r="Q717">
        <f>Table1[[#This Row],[Weighted revenue]]-7</f>
        <v>28.458136124785753</v>
      </c>
    </row>
    <row r="718" spans="1:17" x14ac:dyDescent="0.35">
      <c r="A718">
        <v>1816</v>
      </c>
      <c r="B718">
        <v>0</v>
      </c>
      <c r="C718">
        <v>19</v>
      </c>
      <c r="D718">
        <v>56.2</v>
      </c>
      <c r="E718">
        <v>1093.4000000000001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0.29044500922953598</v>
      </c>
      <c r="M718">
        <f>1-Table1[[#This Row],[Churn]]</f>
        <v>0.70955499077046402</v>
      </c>
      <c r="N718" t="b">
        <f>IF(Table1[[#This Row],[Not churn]]&gt;0.14,TRUE,FALSE)</f>
        <v>1</v>
      </c>
      <c r="O718">
        <f>50*(1-Table1[[#This Row],[Churn]])</f>
        <v>35.477749538523199</v>
      </c>
      <c r="P718">
        <v>2</v>
      </c>
      <c r="Q718">
        <f>Table1[[#This Row],[Weighted revenue]]-7</f>
        <v>28.477749538523199</v>
      </c>
    </row>
    <row r="719" spans="1:17" x14ac:dyDescent="0.35">
      <c r="A719">
        <v>1061</v>
      </c>
      <c r="B719">
        <v>1</v>
      </c>
      <c r="C719">
        <v>64</v>
      </c>
      <c r="D719">
        <v>108.95</v>
      </c>
      <c r="E719">
        <v>7111.3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0.28975033838353997</v>
      </c>
      <c r="M719">
        <f>1-Table1[[#This Row],[Churn]]</f>
        <v>0.71024966161645997</v>
      </c>
      <c r="N719" t="b">
        <f>IF(Table1[[#This Row],[Not churn]]&gt;0.14,TRUE,FALSE)</f>
        <v>1</v>
      </c>
      <c r="O719">
        <f>50*(1-Table1[[#This Row],[Churn]])</f>
        <v>35.512483080822996</v>
      </c>
      <c r="P719">
        <v>4</v>
      </c>
      <c r="Q719">
        <f>Table1[[#This Row],[Weighted revenue]]-7</f>
        <v>28.512483080822996</v>
      </c>
    </row>
    <row r="720" spans="1:17" x14ac:dyDescent="0.35">
      <c r="A720">
        <v>680</v>
      </c>
      <c r="B720">
        <v>1</v>
      </c>
      <c r="C720">
        <v>46</v>
      </c>
      <c r="D720">
        <v>95.25</v>
      </c>
      <c r="E720">
        <v>4424.2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0.28749586520019899</v>
      </c>
      <c r="M720">
        <f>1-Table1[[#This Row],[Churn]]</f>
        <v>0.71250413479980101</v>
      </c>
      <c r="N720" t="b">
        <f>IF(Table1[[#This Row],[Not churn]]&gt;0.14,TRUE,FALSE)</f>
        <v>1</v>
      </c>
      <c r="O720">
        <f>50*(1-Table1[[#This Row],[Churn]])</f>
        <v>35.625206739990048</v>
      </c>
      <c r="P720">
        <v>4</v>
      </c>
      <c r="Q720">
        <f>Table1[[#This Row],[Weighted revenue]]-7</f>
        <v>28.625206739990048</v>
      </c>
    </row>
    <row r="721" spans="1:17" x14ac:dyDescent="0.35">
      <c r="A721">
        <v>166</v>
      </c>
      <c r="B721">
        <v>1</v>
      </c>
      <c r="C721">
        <v>56</v>
      </c>
      <c r="D721">
        <v>110.5</v>
      </c>
      <c r="E721">
        <v>6139.5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0.28640371647257601</v>
      </c>
      <c r="M721">
        <f>1-Table1[[#This Row],[Churn]]</f>
        <v>0.71359628352742399</v>
      </c>
      <c r="N721" t="b">
        <f>IF(Table1[[#This Row],[Not churn]]&gt;0.14,TRUE,FALSE)</f>
        <v>1</v>
      </c>
      <c r="O721">
        <f>50*(1-Table1[[#This Row],[Churn]])</f>
        <v>35.679814176371202</v>
      </c>
      <c r="P721">
        <v>4</v>
      </c>
      <c r="Q721">
        <f>Table1[[#This Row],[Weighted revenue]]-7</f>
        <v>28.679814176371202</v>
      </c>
    </row>
    <row r="722" spans="1:17" x14ac:dyDescent="0.35">
      <c r="A722">
        <v>1486</v>
      </c>
      <c r="B722">
        <v>1</v>
      </c>
      <c r="C722">
        <v>46</v>
      </c>
      <c r="D722">
        <v>80.400000000000006</v>
      </c>
      <c r="E722">
        <v>3605.2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0.28498656033269598</v>
      </c>
      <c r="M722">
        <f>1-Table1[[#This Row],[Churn]]</f>
        <v>0.71501343966730402</v>
      </c>
      <c r="N722" t="b">
        <f>IF(Table1[[#This Row],[Not churn]]&gt;0.14,TRUE,FALSE)</f>
        <v>1</v>
      </c>
      <c r="O722">
        <f>50*(1-Table1[[#This Row],[Churn]])</f>
        <v>35.750671983365201</v>
      </c>
      <c r="P722">
        <v>4</v>
      </c>
      <c r="Q722">
        <f>Table1[[#This Row],[Weighted revenue]]-7</f>
        <v>28.750671983365201</v>
      </c>
    </row>
    <row r="723" spans="1:17" x14ac:dyDescent="0.35">
      <c r="A723">
        <v>756</v>
      </c>
      <c r="B723">
        <v>0</v>
      </c>
      <c r="C723">
        <v>6</v>
      </c>
      <c r="D723">
        <v>55.9</v>
      </c>
      <c r="E723">
        <v>365.35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0.28497394444796198</v>
      </c>
      <c r="M723">
        <f>1-Table1[[#This Row],[Churn]]</f>
        <v>0.71502605555203802</v>
      </c>
      <c r="N723" t="b">
        <f>IF(Table1[[#This Row],[Not churn]]&gt;0.14,TRUE,FALSE)</f>
        <v>1</v>
      </c>
      <c r="O723">
        <f>50*(1-Table1[[#This Row],[Churn]])</f>
        <v>35.7513027776019</v>
      </c>
      <c r="P723">
        <v>5</v>
      </c>
      <c r="Q723">
        <f>Table1[[#This Row],[Weighted revenue]]-7</f>
        <v>28.7513027776019</v>
      </c>
    </row>
    <row r="724" spans="1:17" x14ac:dyDescent="0.35">
      <c r="A724">
        <v>1587</v>
      </c>
      <c r="B724">
        <v>0</v>
      </c>
      <c r="C724">
        <v>25</v>
      </c>
      <c r="D724">
        <v>40.65</v>
      </c>
      <c r="E724">
        <v>970.55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0.28453200155581798</v>
      </c>
      <c r="M724">
        <f>1-Table1[[#This Row],[Churn]]</f>
        <v>0.71546799844418207</v>
      </c>
      <c r="N724" t="b">
        <f>IF(Table1[[#This Row],[Not churn]]&gt;0.14,TRUE,FALSE)</f>
        <v>1</v>
      </c>
      <c r="O724">
        <f>50*(1-Table1[[#This Row],[Churn]])</f>
        <v>35.773399922209101</v>
      </c>
      <c r="P724">
        <v>3</v>
      </c>
      <c r="Q724">
        <f>Table1[[#This Row],[Weighted revenue]]-7</f>
        <v>28.773399922209101</v>
      </c>
    </row>
    <row r="725" spans="1:17" x14ac:dyDescent="0.35">
      <c r="A725">
        <v>1785</v>
      </c>
      <c r="B725">
        <v>1</v>
      </c>
      <c r="C725">
        <v>42</v>
      </c>
      <c r="D725">
        <v>74.150000000000006</v>
      </c>
      <c r="E725">
        <v>3229.4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0.28450850910552899</v>
      </c>
      <c r="M725">
        <f>1-Table1[[#This Row],[Churn]]</f>
        <v>0.71549149089447095</v>
      </c>
      <c r="N725" t="b">
        <f>IF(Table1[[#This Row],[Not churn]]&gt;0.14,TRUE,FALSE)</f>
        <v>1</v>
      </c>
      <c r="O725">
        <f>50*(1-Table1[[#This Row],[Churn]])</f>
        <v>35.774574544723549</v>
      </c>
      <c r="P725">
        <v>4</v>
      </c>
      <c r="Q725">
        <f>Table1[[#This Row],[Weighted revenue]]-7</f>
        <v>28.774574544723549</v>
      </c>
    </row>
    <row r="726" spans="1:17" x14ac:dyDescent="0.35">
      <c r="A726">
        <v>908</v>
      </c>
      <c r="B726">
        <v>0</v>
      </c>
      <c r="C726">
        <v>19</v>
      </c>
      <c r="D726">
        <v>25.15</v>
      </c>
      <c r="E726">
        <v>468.35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0.28434245258197399</v>
      </c>
      <c r="M726">
        <f>1-Table1[[#This Row],[Churn]]</f>
        <v>0.71565754741802601</v>
      </c>
      <c r="N726" t="b">
        <f>IF(Table1[[#This Row],[Not churn]]&gt;0.14,TRUE,FALSE)</f>
        <v>1</v>
      </c>
      <c r="O726">
        <f>50*(1-Table1[[#This Row],[Churn]])</f>
        <v>35.782877370901303</v>
      </c>
      <c r="P726">
        <v>3</v>
      </c>
      <c r="Q726">
        <f>Table1[[#This Row],[Weighted revenue]]-7</f>
        <v>28.782877370901303</v>
      </c>
    </row>
    <row r="727" spans="1:17" x14ac:dyDescent="0.35">
      <c r="A727">
        <v>1471</v>
      </c>
      <c r="B727">
        <v>0</v>
      </c>
      <c r="C727">
        <v>15</v>
      </c>
      <c r="D727">
        <v>49</v>
      </c>
      <c r="E727">
        <v>749.25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0.284151912971006</v>
      </c>
      <c r="M727">
        <f>1-Table1[[#This Row],[Churn]]</f>
        <v>0.71584808702899405</v>
      </c>
      <c r="N727" t="b">
        <f>IF(Table1[[#This Row],[Not churn]]&gt;0.14,TRUE,FALSE)</f>
        <v>1</v>
      </c>
      <c r="O727">
        <f>50*(1-Table1[[#This Row],[Churn]])</f>
        <v>35.792404351449704</v>
      </c>
      <c r="P727">
        <v>2</v>
      </c>
      <c r="Q727">
        <f>Table1[[#This Row],[Weighted revenue]]-7</f>
        <v>28.792404351449704</v>
      </c>
    </row>
    <row r="728" spans="1:17" x14ac:dyDescent="0.35">
      <c r="A728">
        <v>770</v>
      </c>
      <c r="B728">
        <v>0</v>
      </c>
      <c r="C728">
        <v>19</v>
      </c>
      <c r="D728">
        <v>69.599999999999994</v>
      </c>
      <c r="E728">
        <v>1394.55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0.28408850420081799</v>
      </c>
      <c r="M728">
        <f>1-Table1[[#This Row],[Churn]]</f>
        <v>0.71591149579918201</v>
      </c>
      <c r="N728" t="b">
        <f>IF(Table1[[#This Row],[Not churn]]&gt;0.14,TRUE,FALSE)</f>
        <v>1</v>
      </c>
      <c r="O728">
        <f>50*(1-Table1[[#This Row],[Churn]])</f>
        <v>35.795574789959097</v>
      </c>
      <c r="P728">
        <v>2</v>
      </c>
      <c r="Q728">
        <f>Table1[[#This Row],[Weighted revenue]]-7</f>
        <v>28.795574789959097</v>
      </c>
    </row>
    <row r="729" spans="1:17" x14ac:dyDescent="0.35">
      <c r="A729">
        <v>99</v>
      </c>
      <c r="B729">
        <v>1</v>
      </c>
      <c r="C729">
        <v>58</v>
      </c>
      <c r="D729">
        <v>98.7</v>
      </c>
      <c r="E729">
        <v>5812.6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0.28368316308674602</v>
      </c>
      <c r="M729">
        <f>1-Table1[[#This Row],[Churn]]</f>
        <v>0.71631683691325398</v>
      </c>
      <c r="N729" t="b">
        <f>IF(Table1[[#This Row],[Not churn]]&gt;0.14,TRUE,FALSE)</f>
        <v>1</v>
      </c>
      <c r="O729">
        <f>50*(1-Table1[[#This Row],[Churn]])</f>
        <v>35.815841845662696</v>
      </c>
      <c r="P729">
        <v>4</v>
      </c>
      <c r="Q729">
        <f>Table1[[#This Row],[Weighted revenue]]-7</f>
        <v>28.815841845662696</v>
      </c>
    </row>
    <row r="730" spans="1:17" x14ac:dyDescent="0.35">
      <c r="A730">
        <v>1280</v>
      </c>
      <c r="B730">
        <v>1</v>
      </c>
      <c r="C730">
        <v>65</v>
      </c>
      <c r="D730">
        <v>109.4</v>
      </c>
      <c r="E730">
        <v>7227.45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0.28307609829844799</v>
      </c>
      <c r="M730">
        <f>1-Table1[[#This Row],[Churn]]</f>
        <v>0.71692390170155207</v>
      </c>
      <c r="N730" t="b">
        <f>IF(Table1[[#This Row],[Not churn]]&gt;0.14,TRUE,FALSE)</f>
        <v>1</v>
      </c>
      <c r="O730">
        <f>50*(1-Table1[[#This Row],[Churn]])</f>
        <v>35.846195085077603</v>
      </c>
      <c r="P730">
        <v>4</v>
      </c>
      <c r="Q730">
        <f>Table1[[#This Row],[Weighted revenue]]-7</f>
        <v>28.846195085077603</v>
      </c>
    </row>
    <row r="731" spans="1:17" x14ac:dyDescent="0.35">
      <c r="A731">
        <v>1536</v>
      </c>
      <c r="B731">
        <v>0</v>
      </c>
      <c r="C731">
        <v>23</v>
      </c>
      <c r="D731">
        <v>75.599999999999994</v>
      </c>
      <c r="E731">
        <v>1758.6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0.283047669396287</v>
      </c>
      <c r="M731">
        <f>1-Table1[[#This Row],[Churn]]</f>
        <v>0.716952330603713</v>
      </c>
      <c r="N731" t="b">
        <f>IF(Table1[[#This Row],[Not churn]]&gt;0.14,TRUE,FALSE)</f>
        <v>1</v>
      </c>
      <c r="O731">
        <f>50*(1-Table1[[#This Row],[Churn]])</f>
        <v>35.847616530185647</v>
      </c>
      <c r="P731">
        <v>2</v>
      </c>
      <c r="Q731">
        <f>Table1[[#This Row],[Weighted revenue]]-7</f>
        <v>28.847616530185647</v>
      </c>
    </row>
    <row r="732" spans="1:17" x14ac:dyDescent="0.35">
      <c r="A732">
        <v>584</v>
      </c>
      <c r="B732">
        <v>0</v>
      </c>
      <c r="C732">
        <v>27</v>
      </c>
      <c r="D732">
        <v>81.7</v>
      </c>
      <c r="E732">
        <v>2212.5500000000002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0.28261459279025503</v>
      </c>
      <c r="M732">
        <f>1-Table1[[#This Row],[Churn]]</f>
        <v>0.71738540720974497</v>
      </c>
      <c r="N732" t="b">
        <f>IF(Table1[[#This Row],[Not churn]]&gt;0.14,TRUE,FALSE)</f>
        <v>1</v>
      </c>
      <c r="O732">
        <f>50*(1-Table1[[#This Row],[Churn]])</f>
        <v>35.869270360487249</v>
      </c>
      <c r="P732">
        <v>2</v>
      </c>
      <c r="Q732">
        <f>Table1[[#This Row],[Weighted revenue]]-7</f>
        <v>28.869270360487249</v>
      </c>
    </row>
    <row r="733" spans="1:17" x14ac:dyDescent="0.35">
      <c r="A733">
        <v>1709</v>
      </c>
      <c r="B733">
        <v>1</v>
      </c>
      <c r="C733">
        <v>20</v>
      </c>
      <c r="D733">
        <v>54</v>
      </c>
      <c r="E733">
        <v>1055.9000000000001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0.28059532201357101</v>
      </c>
      <c r="M733">
        <f>1-Table1[[#This Row],[Churn]]</f>
        <v>0.71940467798642893</v>
      </c>
      <c r="N733" t="b">
        <f>IF(Table1[[#This Row],[Not churn]]&gt;0.14,TRUE,FALSE)</f>
        <v>1</v>
      </c>
      <c r="O733">
        <f>50*(1-Table1[[#This Row],[Churn]])</f>
        <v>35.97023389932145</v>
      </c>
      <c r="P733">
        <v>4</v>
      </c>
      <c r="Q733">
        <f>Table1[[#This Row],[Weighted revenue]]-7</f>
        <v>28.97023389932145</v>
      </c>
    </row>
    <row r="734" spans="1:17" x14ac:dyDescent="0.35">
      <c r="A734">
        <v>76</v>
      </c>
      <c r="B734">
        <v>0</v>
      </c>
      <c r="C734">
        <v>15</v>
      </c>
      <c r="D734">
        <v>69</v>
      </c>
      <c r="E734">
        <v>994.8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0.280213766894431</v>
      </c>
      <c r="M734">
        <f>1-Table1[[#This Row],[Churn]]</f>
        <v>0.719786233105569</v>
      </c>
      <c r="N734" t="b">
        <f>IF(Table1[[#This Row],[Not churn]]&gt;0.14,TRUE,FALSE)</f>
        <v>1</v>
      </c>
      <c r="O734">
        <f>50*(1-Table1[[#This Row],[Churn]])</f>
        <v>35.989311655278449</v>
      </c>
      <c r="P734">
        <v>5</v>
      </c>
      <c r="Q734">
        <f>Table1[[#This Row],[Weighted revenue]]-7</f>
        <v>28.989311655278449</v>
      </c>
    </row>
    <row r="735" spans="1:17" x14ac:dyDescent="0.35">
      <c r="A735">
        <v>553</v>
      </c>
      <c r="B735">
        <v>1</v>
      </c>
      <c r="C735">
        <v>65</v>
      </c>
      <c r="D735">
        <v>108.8</v>
      </c>
      <c r="E735">
        <v>7082.45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0.27945165392293198</v>
      </c>
      <c r="M735">
        <f>1-Table1[[#This Row],[Churn]]</f>
        <v>0.72054834607706808</v>
      </c>
      <c r="N735" t="b">
        <f>IF(Table1[[#This Row],[Not churn]]&gt;0.14,TRUE,FALSE)</f>
        <v>1</v>
      </c>
      <c r="O735">
        <f>50*(1-Table1[[#This Row],[Churn]])</f>
        <v>36.027417303853404</v>
      </c>
      <c r="P735">
        <v>4</v>
      </c>
      <c r="Q735">
        <f>Table1[[#This Row],[Weighted revenue]]-7</f>
        <v>29.027417303853404</v>
      </c>
    </row>
    <row r="736" spans="1:17" x14ac:dyDescent="0.35">
      <c r="A736">
        <v>643</v>
      </c>
      <c r="B736">
        <v>0</v>
      </c>
      <c r="C736">
        <v>19</v>
      </c>
      <c r="D736">
        <v>60.6</v>
      </c>
      <c r="E736">
        <v>1297.8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0.27941607047774503</v>
      </c>
      <c r="M736">
        <f>1-Table1[[#This Row],[Churn]]</f>
        <v>0.72058392952225492</v>
      </c>
      <c r="N736" t="b">
        <f>IF(Table1[[#This Row],[Not churn]]&gt;0.14,TRUE,FALSE)</f>
        <v>1</v>
      </c>
      <c r="O736">
        <f>50*(1-Table1[[#This Row],[Churn]])</f>
        <v>36.029196476112745</v>
      </c>
      <c r="P736">
        <v>5</v>
      </c>
      <c r="Q736">
        <f>Table1[[#This Row],[Weighted revenue]]-7</f>
        <v>29.029196476112745</v>
      </c>
    </row>
    <row r="737" spans="1:17" x14ac:dyDescent="0.35">
      <c r="A737">
        <v>521</v>
      </c>
      <c r="B737">
        <v>0</v>
      </c>
      <c r="C737">
        <v>4</v>
      </c>
      <c r="D737">
        <v>45.65</v>
      </c>
      <c r="E737">
        <v>191.05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0.27920924184725698</v>
      </c>
      <c r="M737">
        <f>1-Table1[[#This Row],[Churn]]</f>
        <v>0.72079075815274307</v>
      </c>
      <c r="N737" t="b">
        <f>IF(Table1[[#This Row],[Not churn]]&gt;0.14,TRUE,FALSE)</f>
        <v>1</v>
      </c>
      <c r="O737">
        <f>50*(1-Table1[[#This Row],[Churn]])</f>
        <v>36.039537907637154</v>
      </c>
      <c r="P737">
        <v>2</v>
      </c>
      <c r="Q737">
        <f>Table1[[#This Row],[Weighted revenue]]-7</f>
        <v>29.039537907637154</v>
      </c>
    </row>
    <row r="738" spans="1:17" x14ac:dyDescent="0.35">
      <c r="A738">
        <v>749</v>
      </c>
      <c r="B738">
        <v>0</v>
      </c>
      <c r="C738">
        <v>50</v>
      </c>
      <c r="D738">
        <v>108.25</v>
      </c>
      <c r="E738">
        <v>5431.4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0.27834193624507197</v>
      </c>
      <c r="M738">
        <f>1-Table1[[#This Row],[Churn]]</f>
        <v>0.72165806375492803</v>
      </c>
      <c r="N738" t="b">
        <f>IF(Table1[[#This Row],[Not churn]]&gt;0.14,TRUE,FALSE)</f>
        <v>1</v>
      </c>
      <c r="O738">
        <f>50*(1-Table1[[#This Row],[Churn]])</f>
        <v>36.082903187746403</v>
      </c>
      <c r="P738">
        <v>5</v>
      </c>
      <c r="Q738">
        <f>Table1[[#This Row],[Weighted revenue]]-7</f>
        <v>29.082903187746403</v>
      </c>
    </row>
    <row r="739" spans="1:17" x14ac:dyDescent="0.35">
      <c r="A739">
        <v>119</v>
      </c>
      <c r="B739">
        <v>1</v>
      </c>
      <c r="C739">
        <v>66</v>
      </c>
      <c r="D739">
        <v>116.25</v>
      </c>
      <c r="E739">
        <v>7862.25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0.27762302679872303</v>
      </c>
      <c r="M739">
        <f>1-Table1[[#This Row],[Churn]]</f>
        <v>0.72237697320127703</v>
      </c>
      <c r="N739" t="b">
        <f>IF(Table1[[#This Row],[Not churn]]&gt;0.14,TRUE,FALSE)</f>
        <v>1</v>
      </c>
      <c r="O739">
        <f>50*(1-Table1[[#This Row],[Churn]])</f>
        <v>36.118848660063854</v>
      </c>
      <c r="P739">
        <v>4</v>
      </c>
      <c r="Q739">
        <f>Table1[[#This Row],[Weighted revenue]]-7</f>
        <v>29.118848660063854</v>
      </c>
    </row>
    <row r="740" spans="1:17" x14ac:dyDescent="0.35">
      <c r="A740">
        <v>1010</v>
      </c>
      <c r="B740">
        <v>0</v>
      </c>
      <c r="C740">
        <v>13</v>
      </c>
      <c r="D740">
        <v>29.15</v>
      </c>
      <c r="E740">
        <v>357.15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0.27721121505687502</v>
      </c>
      <c r="M740">
        <f>1-Table1[[#This Row],[Churn]]</f>
        <v>0.72278878494312493</v>
      </c>
      <c r="N740" t="b">
        <f>IF(Table1[[#This Row],[Not churn]]&gt;0.14,TRUE,FALSE)</f>
        <v>1</v>
      </c>
      <c r="O740">
        <f>50*(1-Table1[[#This Row],[Churn]])</f>
        <v>36.139439247156247</v>
      </c>
      <c r="P740">
        <v>3</v>
      </c>
      <c r="Q740">
        <f>Table1[[#This Row],[Weighted revenue]]-7</f>
        <v>29.139439247156247</v>
      </c>
    </row>
    <row r="741" spans="1:17" x14ac:dyDescent="0.35">
      <c r="A741">
        <v>335</v>
      </c>
      <c r="B741">
        <v>1</v>
      </c>
      <c r="C741">
        <v>62</v>
      </c>
      <c r="D741">
        <v>103.75</v>
      </c>
      <c r="E741">
        <v>6383.35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0.27692306625208801</v>
      </c>
      <c r="M741">
        <f>1-Table1[[#This Row],[Churn]]</f>
        <v>0.72307693374791193</v>
      </c>
      <c r="N741" t="b">
        <f>IF(Table1[[#This Row],[Not churn]]&gt;0.14,TRUE,FALSE)</f>
        <v>1</v>
      </c>
      <c r="O741">
        <f>50*(1-Table1[[#This Row],[Churn]])</f>
        <v>36.1538466873956</v>
      </c>
      <c r="P741">
        <v>4</v>
      </c>
      <c r="Q741">
        <f>Table1[[#This Row],[Weighted revenue]]-7</f>
        <v>29.1538466873956</v>
      </c>
    </row>
    <row r="742" spans="1:17" x14ac:dyDescent="0.35">
      <c r="A742">
        <v>1577</v>
      </c>
      <c r="B742">
        <v>0</v>
      </c>
      <c r="C742">
        <v>61</v>
      </c>
      <c r="D742">
        <v>118.6</v>
      </c>
      <c r="E742">
        <v>7365.7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0.275888682923771</v>
      </c>
      <c r="M742">
        <f>1-Table1[[#This Row],[Churn]]</f>
        <v>0.724111317076229</v>
      </c>
      <c r="N742" t="b">
        <f>IF(Table1[[#This Row],[Not churn]]&gt;0.14,TRUE,FALSE)</f>
        <v>1</v>
      </c>
      <c r="O742">
        <f>50*(1-Table1[[#This Row],[Churn]])</f>
        <v>36.20556585381145</v>
      </c>
      <c r="P742">
        <v>2</v>
      </c>
      <c r="Q742">
        <f>Table1[[#This Row],[Weighted revenue]]-7</f>
        <v>29.20556585381145</v>
      </c>
    </row>
    <row r="743" spans="1:17" x14ac:dyDescent="0.35">
      <c r="A743">
        <v>270</v>
      </c>
      <c r="B743">
        <v>1</v>
      </c>
      <c r="C743">
        <v>40</v>
      </c>
      <c r="D743">
        <v>39.299999999999997</v>
      </c>
      <c r="E743">
        <v>1637.4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0.27421342258458697</v>
      </c>
      <c r="M743">
        <f>1-Table1[[#This Row],[Churn]]</f>
        <v>0.72578657741541308</v>
      </c>
      <c r="N743" t="b">
        <f>IF(Table1[[#This Row],[Not churn]]&gt;0.14,TRUE,FALSE)</f>
        <v>1</v>
      </c>
      <c r="O743">
        <f>50*(1-Table1[[#This Row],[Churn]])</f>
        <v>36.289328870770653</v>
      </c>
      <c r="P743">
        <v>3</v>
      </c>
      <c r="Q743">
        <f>Table1[[#This Row],[Weighted revenue]]-7</f>
        <v>29.289328870770653</v>
      </c>
    </row>
    <row r="744" spans="1:17" x14ac:dyDescent="0.35">
      <c r="A744">
        <v>1459</v>
      </c>
      <c r="B744">
        <v>0</v>
      </c>
      <c r="C744">
        <v>1</v>
      </c>
      <c r="D744">
        <v>25.7</v>
      </c>
      <c r="E744">
        <v>25.7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0.27393348932834899</v>
      </c>
      <c r="M744">
        <f>1-Table1[[#This Row],[Churn]]</f>
        <v>0.72606651067165107</v>
      </c>
      <c r="N744" t="b">
        <f>IF(Table1[[#This Row],[Not churn]]&gt;0.14,TRUE,FALSE)</f>
        <v>1</v>
      </c>
      <c r="O744">
        <f>50*(1-Table1[[#This Row],[Churn]])</f>
        <v>36.303325533582552</v>
      </c>
      <c r="P744">
        <v>2</v>
      </c>
      <c r="Q744">
        <f>Table1[[#This Row],[Weighted revenue]]-7</f>
        <v>29.303325533582552</v>
      </c>
    </row>
    <row r="745" spans="1:17" x14ac:dyDescent="0.35">
      <c r="A745">
        <v>1828</v>
      </c>
      <c r="B745">
        <v>0</v>
      </c>
      <c r="C745">
        <v>17</v>
      </c>
      <c r="D745">
        <v>64.8</v>
      </c>
      <c r="E745">
        <v>1175.5999999999999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0.27378621376910001</v>
      </c>
      <c r="M745">
        <f>1-Table1[[#This Row],[Churn]]</f>
        <v>0.72621378623089994</v>
      </c>
      <c r="N745" t="b">
        <f>IF(Table1[[#This Row],[Not churn]]&gt;0.14,TRUE,FALSE)</f>
        <v>1</v>
      </c>
      <c r="O745">
        <f>50*(1-Table1[[#This Row],[Churn]])</f>
        <v>36.310689311544998</v>
      </c>
      <c r="P745">
        <v>2</v>
      </c>
      <c r="Q745">
        <f>Table1[[#This Row],[Weighted revenue]]-7</f>
        <v>29.310689311544998</v>
      </c>
    </row>
    <row r="746" spans="1:17" x14ac:dyDescent="0.35">
      <c r="A746">
        <v>780</v>
      </c>
      <c r="B746">
        <v>0</v>
      </c>
      <c r="C746">
        <v>29</v>
      </c>
      <c r="D746">
        <v>68.849999999999994</v>
      </c>
      <c r="E746">
        <v>1970.5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0.27363551260241198</v>
      </c>
      <c r="M746">
        <f>1-Table1[[#This Row],[Churn]]</f>
        <v>0.72636448739758808</v>
      </c>
      <c r="N746" t="b">
        <f>IF(Table1[[#This Row],[Not churn]]&gt;0.14,TRUE,FALSE)</f>
        <v>1</v>
      </c>
      <c r="O746">
        <f>50*(1-Table1[[#This Row],[Churn]])</f>
        <v>36.318224369879403</v>
      </c>
      <c r="P746">
        <v>2</v>
      </c>
      <c r="Q746">
        <f>Table1[[#This Row],[Weighted revenue]]-7</f>
        <v>29.318224369879403</v>
      </c>
    </row>
    <row r="747" spans="1:17" x14ac:dyDescent="0.35">
      <c r="A747">
        <v>535</v>
      </c>
      <c r="B747">
        <v>1</v>
      </c>
      <c r="C747">
        <v>9</v>
      </c>
      <c r="D747">
        <v>21.25</v>
      </c>
      <c r="E747">
        <v>204.55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0.27258661830794101</v>
      </c>
      <c r="M747">
        <f>1-Table1[[#This Row],[Churn]]</f>
        <v>0.72741338169205894</v>
      </c>
      <c r="N747" t="b">
        <f>IF(Table1[[#This Row],[Not churn]]&gt;0.14,TRUE,FALSE)</f>
        <v>1</v>
      </c>
      <c r="O747">
        <f>50*(1-Table1[[#This Row],[Churn]])</f>
        <v>36.370669084602945</v>
      </c>
      <c r="P747">
        <v>4</v>
      </c>
      <c r="Q747">
        <f>Table1[[#This Row],[Weighted revenue]]-7</f>
        <v>29.370669084602945</v>
      </c>
    </row>
    <row r="748" spans="1:17" x14ac:dyDescent="0.35">
      <c r="A748">
        <v>978</v>
      </c>
      <c r="B748">
        <v>0</v>
      </c>
      <c r="C748">
        <v>1</v>
      </c>
      <c r="D748">
        <v>45.95</v>
      </c>
      <c r="E748">
        <v>45.95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0.27155878657622701</v>
      </c>
      <c r="M748">
        <f>1-Table1[[#This Row],[Churn]]</f>
        <v>0.72844121342377299</v>
      </c>
      <c r="N748" t="b">
        <f>IF(Table1[[#This Row],[Not churn]]&gt;0.14,TRUE,FALSE)</f>
        <v>1</v>
      </c>
      <c r="O748">
        <f>50*(1-Table1[[#This Row],[Churn]])</f>
        <v>36.422060671188646</v>
      </c>
      <c r="P748">
        <v>5</v>
      </c>
      <c r="Q748">
        <f>Table1[[#This Row],[Weighted revenue]]-7</f>
        <v>29.422060671188646</v>
      </c>
    </row>
    <row r="749" spans="1:17" x14ac:dyDescent="0.35">
      <c r="A749">
        <v>1089</v>
      </c>
      <c r="B749">
        <v>0</v>
      </c>
      <c r="C749">
        <v>49</v>
      </c>
      <c r="D749">
        <v>99.25</v>
      </c>
      <c r="E749">
        <v>4920.8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0.27092815135938703</v>
      </c>
      <c r="M749">
        <f>1-Table1[[#This Row],[Churn]]</f>
        <v>0.72907184864061292</v>
      </c>
      <c r="N749" t="b">
        <f>IF(Table1[[#This Row],[Not churn]]&gt;0.14,TRUE,FALSE)</f>
        <v>1</v>
      </c>
      <c r="O749">
        <f>50*(1-Table1[[#This Row],[Churn]])</f>
        <v>36.453592432030646</v>
      </c>
      <c r="P749">
        <v>2</v>
      </c>
      <c r="Q749">
        <f>Table1[[#This Row],[Weighted revenue]]-7</f>
        <v>29.453592432030646</v>
      </c>
    </row>
    <row r="750" spans="1:17" x14ac:dyDescent="0.35">
      <c r="A750">
        <v>802</v>
      </c>
      <c r="B750">
        <v>0</v>
      </c>
      <c r="C750">
        <v>32</v>
      </c>
      <c r="D750">
        <v>72.8</v>
      </c>
      <c r="E750">
        <v>2333.0500000000002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0.26962369910479</v>
      </c>
      <c r="M750">
        <f>1-Table1[[#This Row],[Churn]]</f>
        <v>0.73037630089521</v>
      </c>
      <c r="N750" t="b">
        <f>IF(Table1[[#This Row],[Not churn]]&gt;0.14,TRUE,FALSE)</f>
        <v>1</v>
      </c>
      <c r="O750">
        <f>50*(1-Table1[[#This Row],[Churn]])</f>
        <v>36.518815044760501</v>
      </c>
      <c r="P750">
        <v>2</v>
      </c>
      <c r="Q750">
        <f>Table1[[#This Row],[Weighted revenue]]-7</f>
        <v>29.518815044760501</v>
      </c>
    </row>
    <row r="751" spans="1:17" x14ac:dyDescent="0.35">
      <c r="A751">
        <v>1056</v>
      </c>
      <c r="B751">
        <v>1</v>
      </c>
      <c r="C751">
        <v>29</v>
      </c>
      <c r="D751">
        <v>51.6</v>
      </c>
      <c r="E751">
        <v>1442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0.26959147044276199</v>
      </c>
      <c r="M751">
        <f>1-Table1[[#This Row],[Churn]]</f>
        <v>0.73040852955723801</v>
      </c>
      <c r="N751" t="b">
        <f>IF(Table1[[#This Row],[Not churn]]&gt;0.14,TRUE,FALSE)</f>
        <v>1</v>
      </c>
      <c r="O751">
        <f>50*(1-Table1[[#This Row],[Churn]])</f>
        <v>36.520426477861903</v>
      </c>
      <c r="P751">
        <v>4</v>
      </c>
      <c r="Q751">
        <f>Table1[[#This Row],[Weighted revenue]]-7</f>
        <v>29.520426477861903</v>
      </c>
    </row>
    <row r="752" spans="1:17" x14ac:dyDescent="0.35">
      <c r="A752">
        <v>653</v>
      </c>
      <c r="B752">
        <v>1</v>
      </c>
      <c r="C752">
        <v>44</v>
      </c>
      <c r="D752">
        <v>89.15</v>
      </c>
      <c r="E752">
        <v>3990.75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0.26940368193013298</v>
      </c>
      <c r="M752">
        <f>1-Table1[[#This Row],[Churn]]</f>
        <v>0.73059631806986702</v>
      </c>
      <c r="N752" t="b">
        <f>IF(Table1[[#This Row],[Not churn]]&gt;0.14,TRUE,FALSE)</f>
        <v>1</v>
      </c>
      <c r="O752">
        <f>50*(1-Table1[[#This Row],[Churn]])</f>
        <v>36.529815903493351</v>
      </c>
      <c r="P752">
        <v>4</v>
      </c>
      <c r="Q752">
        <f>Table1[[#This Row],[Weighted revenue]]-7</f>
        <v>29.529815903493351</v>
      </c>
    </row>
    <row r="753" spans="1:17" x14ac:dyDescent="0.35">
      <c r="A753">
        <v>1080</v>
      </c>
      <c r="B753">
        <v>0</v>
      </c>
      <c r="C753">
        <v>24</v>
      </c>
      <c r="D753">
        <v>81</v>
      </c>
      <c r="E753">
        <v>1923.85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0.26899016322389502</v>
      </c>
      <c r="M753">
        <f>1-Table1[[#This Row],[Churn]]</f>
        <v>0.73100983677610498</v>
      </c>
      <c r="N753" t="b">
        <f>IF(Table1[[#This Row],[Not churn]]&gt;0.14,TRUE,FALSE)</f>
        <v>1</v>
      </c>
      <c r="O753">
        <f>50*(1-Table1[[#This Row],[Churn]])</f>
        <v>36.55049183880525</v>
      </c>
      <c r="P753">
        <v>5</v>
      </c>
      <c r="Q753">
        <f>Table1[[#This Row],[Weighted revenue]]-7</f>
        <v>29.55049183880525</v>
      </c>
    </row>
    <row r="754" spans="1:17" x14ac:dyDescent="0.35">
      <c r="A754">
        <v>1445</v>
      </c>
      <c r="B754">
        <v>0</v>
      </c>
      <c r="C754">
        <v>8</v>
      </c>
      <c r="D754">
        <v>56.3</v>
      </c>
      <c r="E754">
        <v>401.5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0.26890674425875399</v>
      </c>
      <c r="M754">
        <f>1-Table1[[#This Row],[Churn]]</f>
        <v>0.73109325574124595</v>
      </c>
      <c r="N754" t="b">
        <f>IF(Table1[[#This Row],[Not churn]]&gt;0.14,TRUE,FALSE)</f>
        <v>1</v>
      </c>
      <c r="O754">
        <f>50*(1-Table1[[#This Row],[Churn]])</f>
        <v>36.554662787062298</v>
      </c>
      <c r="P754">
        <v>5</v>
      </c>
      <c r="Q754">
        <f>Table1[[#This Row],[Weighted revenue]]-7</f>
        <v>29.554662787062298</v>
      </c>
    </row>
    <row r="755" spans="1:17" x14ac:dyDescent="0.35">
      <c r="A755">
        <v>11</v>
      </c>
      <c r="B755">
        <v>0</v>
      </c>
      <c r="C755">
        <v>42</v>
      </c>
      <c r="D755">
        <v>94.2</v>
      </c>
      <c r="E755">
        <v>4186.3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0.26821206319112501</v>
      </c>
      <c r="M755">
        <f>1-Table1[[#This Row],[Churn]]</f>
        <v>0.73178793680887499</v>
      </c>
      <c r="N755" t="b">
        <f>IF(Table1[[#This Row],[Not churn]]&gt;0.14,TRUE,FALSE)</f>
        <v>1</v>
      </c>
      <c r="O755">
        <f>50*(1-Table1[[#This Row],[Churn]])</f>
        <v>36.589396840443747</v>
      </c>
      <c r="P755">
        <v>5</v>
      </c>
      <c r="Q755">
        <f>Table1[[#This Row],[Weighted revenue]]-7</f>
        <v>29.589396840443747</v>
      </c>
    </row>
    <row r="756" spans="1:17" x14ac:dyDescent="0.35">
      <c r="A756">
        <v>1234</v>
      </c>
      <c r="B756">
        <v>0</v>
      </c>
      <c r="C756">
        <v>40</v>
      </c>
      <c r="D756">
        <v>54.55</v>
      </c>
      <c r="E756">
        <v>2236.1999999999998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0.266457220667498</v>
      </c>
      <c r="M756">
        <f>1-Table1[[#This Row],[Churn]]</f>
        <v>0.733542779332502</v>
      </c>
      <c r="N756" t="b">
        <f>IF(Table1[[#This Row],[Not churn]]&gt;0.14,TRUE,FALSE)</f>
        <v>1</v>
      </c>
      <c r="O756">
        <f>50*(1-Table1[[#This Row],[Churn]])</f>
        <v>36.677138966625101</v>
      </c>
      <c r="P756">
        <v>3</v>
      </c>
      <c r="Q756">
        <f>Table1[[#This Row],[Weighted revenue]]-7</f>
        <v>29.677138966625101</v>
      </c>
    </row>
    <row r="757" spans="1:17" x14ac:dyDescent="0.35">
      <c r="A757">
        <v>426</v>
      </c>
      <c r="B757">
        <v>1</v>
      </c>
      <c r="C757">
        <v>50</v>
      </c>
      <c r="D757">
        <v>83.4</v>
      </c>
      <c r="E757">
        <v>4113.7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0.266074932771041</v>
      </c>
      <c r="M757">
        <f>1-Table1[[#This Row],[Churn]]</f>
        <v>0.733925067228959</v>
      </c>
      <c r="N757" t="b">
        <f>IF(Table1[[#This Row],[Not churn]]&gt;0.14,TRUE,FALSE)</f>
        <v>1</v>
      </c>
      <c r="O757">
        <f>50*(1-Table1[[#This Row],[Churn]])</f>
        <v>36.696253361447951</v>
      </c>
      <c r="P757">
        <v>4</v>
      </c>
      <c r="Q757">
        <f>Table1[[#This Row],[Weighted revenue]]-7</f>
        <v>29.696253361447951</v>
      </c>
    </row>
    <row r="758" spans="1:17" x14ac:dyDescent="0.35">
      <c r="A758">
        <v>149</v>
      </c>
      <c r="B758">
        <v>0</v>
      </c>
      <c r="C758">
        <v>50</v>
      </c>
      <c r="D758">
        <v>114.35</v>
      </c>
      <c r="E758">
        <v>5791.1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0.26575459327317702</v>
      </c>
      <c r="M758">
        <f>1-Table1[[#This Row],[Churn]]</f>
        <v>0.73424540672682292</v>
      </c>
      <c r="N758" t="b">
        <f>IF(Table1[[#This Row],[Not churn]]&gt;0.14,TRUE,FALSE)</f>
        <v>1</v>
      </c>
      <c r="O758">
        <f>50*(1-Table1[[#This Row],[Churn]])</f>
        <v>36.712270336341149</v>
      </c>
      <c r="P758">
        <v>2</v>
      </c>
      <c r="Q758">
        <f>Table1[[#This Row],[Weighted revenue]]-7</f>
        <v>29.712270336341149</v>
      </c>
    </row>
    <row r="759" spans="1:17" x14ac:dyDescent="0.35">
      <c r="A759">
        <v>477</v>
      </c>
      <c r="B759">
        <v>0</v>
      </c>
      <c r="C759">
        <v>44</v>
      </c>
      <c r="D759">
        <v>90.65</v>
      </c>
      <c r="E759">
        <v>3974.15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0.26573219102835399</v>
      </c>
      <c r="M759">
        <f>1-Table1[[#This Row],[Churn]]</f>
        <v>0.73426780897164601</v>
      </c>
      <c r="N759" t="b">
        <f>IF(Table1[[#This Row],[Not churn]]&gt;0.14,TRUE,FALSE)</f>
        <v>1</v>
      </c>
      <c r="O759">
        <f>50*(1-Table1[[#This Row],[Churn]])</f>
        <v>36.713390448582302</v>
      </c>
      <c r="P759">
        <v>2</v>
      </c>
      <c r="Q759">
        <f>Table1[[#This Row],[Weighted revenue]]-7</f>
        <v>29.713390448582302</v>
      </c>
    </row>
    <row r="760" spans="1:17" x14ac:dyDescent="0.35">
      <c r="A760">
        <v>393</v>
      </c>
      <c r="B760">
        <v>0</v>
      </c>
      <c r="C760">
        <v>46</v>
      </c>
      <c r="D760">
        <v>99.8</v>
      </c>
      <c r="E760">
        <v>4391.25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0.26487374773356898</v>
      </c>
      <c r="M760">
        <f>1-Table1[[#This Row],[Churn]]</f>
        <v>0.73512625226643102</v>
      </c>
      <c r="N760" t="b">
        <f>IF(Table1[[#This Row],[Not churn]]&gt;0.14,TRUE,FALSE)</f>
        <v>1</v>
      </c>
      <c r="O760">
        <f>50*(1-Table1[[#This Row],[Churn]])</f>
        <v>36.756312613321555</v>
      </c>
      <c r="P760">
        <v>5</v>
      </c>
      <c r="Q760">
        <f>Table1[[#This Row],[Weighted revenue]]-7</f>
        <v>29.756312613321555</v>
      </c>
    </row>
    <row r="761" spans="1:17" x14ac:dyDescent="0.35">
      <c r="A761">
        <v>1354</v>
      </c>
      <c r="B761">
        <v>0</v>
      </c>
      <c r="C761">
        <v>28</v>
      </c>
      <c r="D761">
        <v>35.75</v>
      </c>
      <c r="E761">
        <v>961.4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0.26479216389846599</v>
      </c>
      <c r="M761">
        <f>1-Table1[[#This Row],[Churn]]</f>
        <v>0.73520783610153395</v>
      </c>
      <c r="N761" t="b">
        <f>IF(Table1[[#This Row],[Not churn]]&gt;0.14,TRUE,FALSE)</f>
        <v>1</v>
      </c>
      <c r="O761">
        <f>50*(1-Table1[[#This Row],[Churn]])</f>
        <v>36.760391805076701</v>
      </c>
      <c r="P761">
        <v>3</v>
      </c>
      <c r="Q761">
        <f>Table1[[#This Row],[Weighted revenue]]-7</f>
        <v>29.760391805076701</v>
      </c>
    </row>
    <row r="762" spans="1:17" x14ac:dyDescent="0.35">
      <c r="A762">
        <v>1336</v>
      </c>
      <c r="B762">
        <v>0</v>
      </c>
      <c r="C762">
        <v>1</v>
      </c>
      <c r="D762">
        <v>44.55</v>
      </c>
      <c r="E762">
        <v>44.55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0.26336274344871402</v>
      </c>
      <c r="M762">
        <f>1-Table1[[#This Row],[Churn]]</f>
        <v>0.73663725655128598</v>
      </c>
      <c r="N762" t="b">
        <f>IF(Table1[[#This Row],[Not churn]]&gt;0.14,TRUE,FALSE)</f>
        <v>1</v>
      </c>
      <c r="O762">
        <f>50*(1-Table1[[#This Row],[Churn]])</f>
        <v>36.831862827564301</v>
      </c>
      <c r="P762">
        <v>5</v>
      </c>
      <c r="Q762">
        <f>Table1[[#This Row],[Weighted revenue]]-7</f>
        <v>29.831862827564301</v>
      </c>
    </row>
    <row r="763" spans="1:17" x14ac:dyDescent="0.35">
      <c r="A763">
        <v>1496</v>
      </c>
      <c r="B763">
        <v>0</v>
      </c>
      <c r="C763">
        <v>54</v>
      </c>
      <c r="D763">
        <v>105.4</v>
      </c>
      <c r="E763">
        <v>5643.4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0.26179426628297398</v>
      </c>
      <c r="M763">
        <f>1-Table1[[#This Row],[Churn]]</f>
        <v>0.73820573371702602</v>
      </c>
      <c r="N763" t="b">
        <f>IF(Table1[[#This Row],[Not churn]]&gt;0.14,TRUE,FALSE)</f>
        <v>1</v>
      </c>
      <c r="O763">
        <f>50*(1-Table1[[#This Row],[Churn]])</f>
        <v>36.910286685851304</v>
      </c>
      <c r="P763">
        <v>2</v>
      </c>
      <c r="Q763">
        <f>Table1[[#This Row],[Weighted revenue]]-7</f>
        <v>29.910286685851304</v>
      </c>
    </row>
    <row r="764" spans="1:17" x14ac:dyDescent="0.35">
      <c r="A764">
        <v>400</v>
      </c>
      <c r="B764">
        <v>0</v>
      </c>
      <c r="C764">
        <v>30</v>
      </c>
      <c r="D764">
        <v>44.5</v>
      </c>
      <c r="E764">
        <v>1307.8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0.26162010422547299</v>
      </c>
      <c r="M764">
        <f>1-Table1[[#This Row],[Churn]]</f>
        <v>0.73837989577452701</v>
      </c>
      <c r="N764" t="b">
        <f>IF(Table1[[#This Row],[Not churn]]&gt;0.14,TRUE,FALSE)</f>
        <v>1</v>
      </c>
      <c r="O764">
        <f>50*(1-Table1[[#This Row],[Churn]])</f>
        <v>36.918994788726351</v>
      </c>
      <c r="P764">
        <v>3</v>
      </c>
      <c r="Q764">
        <f>Table1[[#This Row],[Weighted revenue]]-7</f>
        <v>29.918994788726351</v>
      </c>
    </row>
    <row r="765" spans="1:17" x14ac:dyDescent="0.35">
      <c r="A765">
        <v>1148</v>
      </c>
      <c r="B765">
        <v>0</v>
      </c>
      <c r="C765">
        <v>33</v>
      </c>
      <c r="D765">
        <v>72.75</v>
      </c>
      <c r="E765">
        <v>2447.4499999999998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0.26035375810000999</v>
      </c>
      <c r="M765">
        <f>1-Table1[[#This Row],[Churn]]</f>
        <v>0.73964624189999006</v>
      </c>
      <c r="N765" t="b">
        <f>IF(Table1[[#This Row],[Not churn]]&gt;0.14,TRUE,FALSE)</f>
        <v>1</v>
      </c>
      <c r="O765">
        <f>50*(1-Table1[[#This Row],[Churn]])</f>
        <v>36.9823120949995</v>
      </c>
      <c r="P765">
        <v>2</v>
      </c>
      <c r="Q765">
        <f>Table1[[#This Row],[Weighted revenue]]-7</f>
        <v>29.9823120949995</v>
      </c>
    </row>
    <row r="766" spans="1:17" x14ac:dyDescent="0.35">
      <c r="A766">
        <v>795</v>
      </c>
      <c r="B766">
        <v>0</v>
      </c>
      <c r="C766">
        <v>18</v>
      </c>
      <c r="D766">
        <v>49.55</v>
      </c>
      <c r="E766">
        <v>878.35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0.26002554161410402</v>
      </c>
      <c r="M766">
        <f>1-Table1[[#This Row],[Churn]]</f>
        <v>0.73997445838589604</v>
      </c>
      <c r="N766" t="b">
        <f>IF(Table1[[#This Row],[Not churn]]&gt;0.14,TRUE,FALSE)</f>
        <v>1</v>
      </c>
      <c r="O766">
        <f>50*(1-Table1[[#This Row],[Churn]])</f>
        <v>36.998722919294799</v>
      </c>
      <c r="P766">
        <v>2</v>
      </c>
      <c r="Q766">
        <f>Table1[[#This Row],[Weighted revenue]]-7</f>
        <v>29.998722919294799</v>
      </c>
    </row>
    <row r="767" spans="1:17" x14ac:dyDescent="0.35">
      <c r="A767">
        <v>488</v>
      </c>
      <c r="B767">
        <v>0</v>
      </c>
      <c r="C767">
        <v>31</v>
      </c>
      <c r="D767">
        <v>59.95</v>
      </c>
      <c r="E767">
        <v>1848.8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0.25856169241299698</v>
      </c>
      <c r="M767">
        <f>1-Table1[[#This Row],[Churn]]</f>
        <v>0.74143830758700302</v>
      </c>
      <c r="N767" t="b">
        <f>IF(Table1[[#This Row],[Not churn]]&gt;0.14,TRUE,FALSE)</f>
        <v>1</v>
      </c>
      <c r="O767">
        <f>50*(1-Table1[[#This Row],[Churn]])</f>
        <v>37.071915379350152</v>
      </c>
      <c r="P767">
        <v>3</v>
      </c>
      <c r="Q767">
        <f>Table1[[#This Row],[Weighted revenue]]-7</f>
        <v>30.071915379350152</v>
      </c>
    </row>
    <row r="768" spans="1:17" x14ac:dyDescent="0.35">
      <c r="A768">
        <v>1618</v>
      </c>
      <c r="B768">
        <v>0</v>
      </c>
      <c r="C768">
        <v>15</v>
      </c>
      <c r="D768">
        <v>58.95</v>
      </c>
      <c r="E768">
        <v>955.15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0.25767285600566497</v>
      </c>
      <c r="M768">
        <f>1-Table1[[#This Row],[Churn]]</f>
        <v>0.74232714399433508</v>
      </c>
      <c r="N768" t="b">
        <f>IF(Table1[[#This Row],[Not churn]]&gt;0.14,TRUE,FALSE)</f>
        <v>1</v>
      </c>
      <c r="O768">
        <f>50*(1-Table1[[#This Row],[Churn]])</f>
        <v>37.116357199716752</v>
      </c>
      <c r="P768">
        <v>2</v>
      </c>
      <c r="Q768">
        <f>Table1[[#This Row],[Weighted revenue]]-7</f>
        <v>30.116357199716752</v>
      </c>
    </row>
    <row r="769" spans="1:17" x14ac:dyDescent="0.35">
      <c r="A769">
        <v>544</v>
      </c>
      <c r="B769">
        <v>1</v>
      </c>
      <c r="C769">
        <v>64</v>
      </c>
      <c r="D769">
        <v>103.5</v>
      </c>
      <c r="E769">
        <v>6548.65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0.257413729104568</v>
      </c>
      <c r="M769">
        <f>1-Table1[[#This Row],[Churn]]</f>
        <v>0.74258627089543205</v>
      </c>
      <c r="N769" t="b">
        <f>IF(Table1[[#This Row],[Not churn]]&gt;0.14,TRUE,FALSE)</f>
        <v>1</v>
      </c>
      <c r="O769">
        <f>50*(1-Table1[[#This Row],[Churn]])</f>
        <v>37.129313544771605</v>
      </c>
      <c r="P769">
        <v>4</v>
      </c>
      <c r="Q769">
        <f>Table1[[#This Row],[Weighted revenue]]-7</f>
        <v>30.129313544771605</v>
      </c>
    </row>
    <row r="770" spans="1:17" x14ac:dyDescent="0.35">
      <c r="A770">
        <v>722</v>
      </c>
      <c r="B770">
        <v>0</v>
      </c>
      <c r="C770">
        <v>25</v>
      </c>
      <c r="D770">
        <v>74.3</v>
      </c>
      <c r="E770">
        <v>1863.8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0.25722370283110502</v>
      </c>
      <c r="M770">
        <f>1-Table1[[#This Row],[Churn]]</f>
        <v>0.74277629716889493</v>
      </c>
      <c r="N770" t="b">
        <f>IF(Table1[[#This Row],[Not churn]]&gt;0.14,TRUE,FALSE)</f>
        <v>1</v>
      </c>
      <c r="O770">
        <f>50*(1-Table1[[#This Row],[Churn]])</f>
        <v>37.138814858444746</v>
      </c>
      <c r="P770">
        <v>2</v>
      </c>
      <c r="Q770">
        <f>Table1[[#This Row],[Weighted revenue]]-7</f>
        <v>30.138814858444746</v>
      </c>
    </row>
    <row r="771" spans="1:17" x14ac:dyDescent="0.35">
      <c r="A771">
        <v>93</v>
      </c>
      <c r="B771">
        <v>0</v>
      </c>
      <c r="C771">
        <v>58</v>
      </c>
      <c r="D771">
        <v>110.65</v>
      </c>
      <c r="E771">
        <v>6526.65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0.25650793502740099</v>
      </c>
      <c r="M771">
        <f>1-Table1[[#This Row],[Churn]]</f>
        <v>0.74349206497259901</v>
      </c>
      <c r="N771" t="b">
        <f>IF(Table1[[#This Row],[Not churn]]&gt;0.14,TRUE,FALSE)</f>
        <v>1</v>
      </c>
      <c r="O771">
        <f>50*(1-Table1[[#This Row],[Churn]])</f>
        <v>37.17460324862995</v>
      </c>
      <c r="P771">
        <v>2</v>
      </c>
      <c r="Q771">
        <f>Table1[[#This Row],[Weighted revenue]]-7</f>
        <v>30.17460324862995</v>
      </c>
    </row>
    <row r="772" spans="1:17" x14ac:dyDescent="0.35">
      <c r="A772">
        <v>935</v>
      </c>
      <c r="B772">
        <v>0</v>
      </c>
      <c r="C772">
        <v>12</v>
      </c>
      <c r="D772">
        <v>30.25</v>
      </c>
      <c r="E772">
        <v>368.85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0.25635882669482601</v>
      </c>
      <c r="M772">
        <f>1-Table1[[#This Row],[Churn]]</f>
        <v>0.74364117330517399</v>
      </c>
      <c r="N772" t="b">
        <f>IF(Table1[[#This Row],[Not churn]]&gt;0.14,TRUE,FALSE)</f>
        <v>1</v>
      </c>
      <c r="O772">
        <f>50*(1-Table1[[#This Row],[Churn]])</f>
        <v>37.182058665258701</v>
      </c>
      <c r="P772">
        <v>3</v>
      </c>
      <c r="Q772">
        <f>Table1[[#This Row],[Weighted revenue]]-7</f>
        <v>30.182058665258701</v>
      </c>
    </row>
    <row r="773" spans="1:17" x14ac:dyDescent="0.35">
      <c r="A773">
        <v>319</v>
      </c>
      <c r="B773">
        <v>0</v>
      </c>
      <c r="C773">
        <v>42</v>
      </c>
      <c r="D773">
        <v>85.9</v>
      </c>
      <c r="E773">
        <v>3729.75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0.25614224840650901</v>
      </c>
      <c r="M773">
        <f>1-Table1[[#This Row],[Churn]]</f>
        <v>0.74385775159349099</v>
      </c>
      <c r="N773" t="b">
        <f>IF(Table1[[#This Row],[Not churn]]&gt;0.14,TRUE,FALSE)</f>
        <v>1</v>
      </c>
      <c r="O773">
        <f>50*(1-Table1[[#This Row],[Churn]])</f>
        <v>37.192887579674547</v>
      </c>
      <c r="P773">
        <v>2</v>
      </c>
      <c r="Q773">
        <f>Table1[[#This Row],[Weighted revenue]]-7</f>
        <v>30.192887579674547</v>
      </c>
    </row>
    <row r="774" spans="1:17" x14ac:dyDescent="0.35">
      <c r="A774">
        <v>985</v>
      </c>
      <c r="B774">
        <v>0</v>
      </c>
      <c r="C774">
        <v>13</v>
      </c>
      <c r="D774">
        <v>61.8</v>
      </c>
      <c r="E774">
        <v>750.1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0.25609883525531102</v>
      </c>
      <c r="M774">
        <f>1-Table1[[#This Row],[Churn]]</f>
        <v>0.74390116474468893</v>
      </c>
      <c r="N774" t="b">
        <f>IF(Table1[[#This Row],[Not churn]]&gt;0.14,TRUE,FALSE)</f>
        <v>1</v>
      </c>
      <c r="O774">
        <f>50*(1-Table1[[#This Row],[Churn]])</f>
        <v>37.195058237234448</v>
      </c>
      <c r="P774">
        <v>5</v>
      </c>
      <c r="Q774">
        <f>Table1[[#This Row],[Weighted revenue]]-7</f>
        <v>30.195058237234448</v>
      </c>
    </row>
    <row r="775" spans="1:17" x14ac:dyDescent="0.35">
      <c r="A775">
        <v>1491</v>
      </c>
      <c r="B775">
        <v>0</v>
      </c>
      <c r="C775">
        <v>26</v>
      </c>
      <c r="D775">
        <v>75.5</v>
      </c>
      <c r="E775">
        <v>2018.1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0.25527108258647702</v>
      </c>
      <c r="M775">
        <f>1-Table1[[#This Row],[Churn]]</f>
        <v>0.74472891741352298</v>
      </c>
      <c r="N775" t="b">
        <f>IF(Table1[[#This Row],[Not churn]]&gt;0.14,TRUE,FALSE)</f>
        <v>1</v>
      </c>
      <c r="O775">
        <f>50*(1-Table1[[#This Row],[Churn]])</f>
        <v>37.23644587067615</v>
      </c>
      <c r="P775">
        <v>2</v>
      </c>
      <c r="Q775">
        <f>Table1[[#This Row],[Weighted revenue]]-7</f>
        <v>30.23644587067615</v>
      </c>
    </row>
    <row r="776" spans="1:17" x14ac:dyDescent="0.35">
      <c r="A776">
        <v>1104</v>
      </c>
      <c r="B776">
        <v>0</v>
      </c>
      <c r="C776">
        <v>56</v>
      </c>
      <c r="D776">
        <v>107.25</v>
      </c>
      <c r="E776">
        <v>6033.3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0.25472102421646498</v>
      </c>
      <c r="M776">
        <f>1-Table1[[#This Row],[Churn]]</f>
        <v>0.74527897578353497</v>
      </c>
      <c r="N776" t="b">
        <f>IF(Table1[[#This Row],[Not churn]]&gt;0.14,TRUE,FALSE)</f>
        <v>1</v>
      </c>
      <c r="O776">
        <f>50*(1-Table1[[#This Row],[Churn]])</f>
        <v>37.263948789176752</v>
      </c>
      <c r="P776">
        <v>2</v>
      </c>
      <c r="Q776">
        <f>Table1[[#This Row],[Weighted revenue]]-7</f>
        <v>30.263948789176752</v>
      </c>
    </row>
    <row r="777" spans="1:17" x14ac:dyDescent="0.35">
      <c r="A777">
        <v>543</v>
      </c>
      <c r="B777">
        <v>0</v>
      </c>
      <c r="C777">
        <v>31</v>
      </c>
      <c r="D777">
        <v>89.3</v>
      </c>
      <c r="E777">
        <v>2823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0.25455611893562502</v>
      </c>
      <c r="M777">
        <f>1-Table1[[#This Row],[Churn]]</f>
        <v>0.74544388106437498</v>
      </c>
      <c r="N777" t="b">
        <f>IF(Table1[[#This Row],[Not churn]]&gt;0.14,TRUE,FALSE)</f>
        <v>1</v>
      </c>
      <c r="O777">
        <f>50*(1-Table1[[#This Row],[Churn]])</f>
        <v>37.272194053218747</v>
      </c>
      <c r="P777">
        <v>5</v>
      </c>
      <c r="Q777">
        <f>Table1[[#This Row],[Weighted revenue]]-7</f>
        <v>30.272194053218747</v>
      </c>
    </row>
    <row r="778" spans="1:17" x14ac:dyDescent="0.35">
      <c r="A778">
        <v>67</v>
      </c>
      <c r="B778">
        <v>1</v>
      </c>
      <c r="C778">
        <v>69</v>
      </c>
      <c r="D778">
        <v>110.55</v>
      </c>
      <c r="E778">
        <v>7610.1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0.25363746667463499</v>
      </c>
      <c r="M778">
        <f>1-Table1[[#This Row],[Churn]]</f>
        <v>0.74636253332536495</v>
      </c>
      <c r="N778" t="b">
        <f>IF(Table1[[#This Row],[Not churn]]&gt;0.14,TRUE,FALSE)</f>
        <v>1</v>
      </c>
      <c r="O778">
        <f>50*(1-Table1[[#This Row],[Churn]])</f>
        <v>37.318126666268249</v>
      </c>
      <c r="P778">
        <v>4</v>
      </c>
      <c r="Q778">
        <f>Table1[[#This Row],[Weighted revenue]]-7</f>
        <v>30.318126666268249</v>
      </c>
    </row>
    <row r="779" spans="1:17" x14ac:dyDescent="0.35">
      <c r="A779">
        <v>569</v>
      </c>
      <c r="B779">
        <v>1</v>
      </c>
      <c r="C779">
        <v>1</v>
      </c>
      <c r="D779">
        <v>20.05</v>
      </c>
      <c r="E779">
        <v>20.05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0.253499888263027</v>
      </c>
      <c r="M779">
        <f>1-Table1[[#This Row],[Churn]]</f>
        <v>0.74650011173697295</v>
      </c>
      <c r="N779" t="b">
        <f>IF(Table1[[#This Row],[Not churn]]&gt;0.14,TRUE,FALSE)</f>
        <v>1</v>
      </c>
      <c r="O779">
        <f>50*(1-Table1[[#This Row],[Churn]])</f>
        <v>37.325005586848647</v>
      </c>
      <c r="P779">
        <v>4</v>
      </c>
      <c r="Q779">
        <f>Table1[[#This Row],[Weighted revenue]]-7</f>
        <v>30.325005586848647</v>
      </c>
    </row>
    <row r="780" spans="1:17" x14ac:dyDescent="0.35">
      <c r="A780">
        <v>127</v>
      </c>
      <c r="B780">
        <v>0</v>
      </c>
      <c r="C780">
        <v>47</v>
      </c>
      <c r="D780">
        <v>99.35</v>
      </c>
      <c r="E780">
        <v>4749.1499999999996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0.25344169582082599</v>
      </c>
      <c r="M780">
        <f>1-Table1[[#This Row],[Churn]]</f>
        <v>0.74655830417917401</v>
      </c>
      <c r="N780" t="b">
        <f>IF(Table1[[#This Row],[Not churn]]&gt;0.14,TRUE,FALSE)</f>
        <v>1</v>
      </c>
      <c r="O780">
        <f>50*(1-Table1[[#This Row],[Churn]])</f>
        <v>37.3279152089587</v>
      </c>
      <c r="P780">
        <v>5</v>
      </c>
      <c r="Q780">
        <f>Table1[[#This Row],[Weighted revenue]]-7</f>
        <v>30.3279152089587</v>
      </c>
    </row>
    <row r="781" spans="1:17" x14ac:dyDescent="0.35">
      <c r="A781">
        <v>536</v>
      </c>
      <c r="B781">
        <v>0</v>
      </c>
      <c r="C781">
        <v>39</v>
      </c>
      <c r="D781">
        <v>50.65</v>
      </c>
      <c r="E781">
        <v>1905.4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0.25291822004737602</v>
      </c>
      <c r="M781">
        <f>1-Table1[[#This Row],[Churn]]</f>
        <v>0.74708177995262393</v>
      </c>
      <c r="N781" t="b">
        <f>IF(Table1[[#This Row],[Not churn]]&gt;0.14,TRUE,FALSE)</f>
        <v>1</v>
      </c>
      <c r="O781">
        <f>50*(1-Table1[[#This Row],[Churn]])</f>
        <v>37.354088997631195</v>
      </c>
      <c r="P781">
        <v>3</v>
      </c>
      <c r="Q781">
        <f>Table1[[#This Row],[Weighted revenue]]-7</f>
        <v>30.354088997631195</v>
      </c>
    </row>
    <row r="782" spans="1:17" x14ac:dyDescent="0.35">
      <c r="A782">
        <v>1184</v>
      </c>
      <c r="B782">
        <v>0</v>
      </c>
      <c r="C782">
        <v>50</v>
      </c>
      <c r="D782">
        <v>103.85</v>
      </c>
      <c r="E782">
        <v>5017.8999999999996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0.25271535379387</v>
      </c>
      <c r="M782">
        <f>1-Table1[[#This Row],[Churn]]</f>
        <v>0.74728464620613</v>
      </c>
      <c r="N782" t="b">
        <f>IF(Table1[[#This Row],[Not churn]]&gt;0.14,TRUE,FALSE)</f>
        <v>1</v>
      </c>
      <c r="O782">
        <f>50*(1-Table1[[#This Row],[Churn]])</f>
        <v>37.364232310306498</v>
      </c>
      <c r="P782">
        <v>5</v>
      </c>
      <c r="Q782">
        <f>Table1[[#This Row],[Weighted revenue]]-7</f>
        <v>30.364232310306498</v>
      </c>
    </row>
    <row r="783" spans="1:17" x14ac:dyDescent="0.35">
      <c r="A783">
        <v>1545</v>
      </c>
      <c r="B783">
        <v>1</v>
      </c>
      <c r="C783">
        <v>56</v>
      </c>
      <c r="D783">
        <v>104.75</v>
      </c>
      <c r="E783">
        <v>5841.35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0.25261060708062699</v>
      </c>
      <c r="M783">
        <f>1-Table1[[#This Row],[Churn]]</f>
        <v>0.74738939291937301</v>
      </c>
      <c r="N783" t="b">
        <f>IF(Table1[[#This Row],[Not churn]]&gt;0.14,TRUE,FALSE)</f>
        <v>1</v>
      </c>
      <c r="O783">
        <f>50*(1-Table1[[#This Row],[Churn]])</f>
        <v>37.36946964596865</v>
      </c>
      <c r="P783">
        <v>4</v>
      </c>
      <c r="Q783">
        <f>Table1[[#This Row],[Weighted revenue]]-7</f>
        <v>30.36946964596865</v>
      </c>
    </row>
    <row r="784" spans="1:17" x14ac:dyDescent="0.35">
      <c r="A784">
        <v>949</v>
      </c>
      <c r="B784">
        <v>0</v>
      </c>
      <c r="C784">
        <v>22</v>
      </c>
      <c r="D784">
        <v>75</v>
      </c>
      <c r="E784">
        <v>1573.95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0.25221439737822099</v>
      </c>
      <c r="M784">
        <f>1-Table1[[#This Row],[Churn]]</f>
        <v>0.74778560262177907</v>
      </c>
      <c r="N784" t="b">
        <f>IF(Table1[[#This Row],[Not churn]]&gt;0.14,TRUE,FALSE)</f>
        <v>1</v>
      </c>
      <c r="O784">
        <f>50*(1-Table1[[#This Row],[Churn]])</f>
        <v>37.389280131088952</v>
      </c>
      <c r="P784">
        <v>5</v>
      </c>
      <c r="Q784">
        <f>Table1[[#This Row],[Weighted revenue]]-7</f>
        <v>30.389280131088952</v>
      </c>
    </row>
    <row r="785" spans="1:17" x14ac:dyDescent="0.35">
      <c r="A785">
        <v>2</v>
      </c>
      <c r="B785">
        <v>0</v>
      </c>
      <c r="C785">
        <v>44</v>
      </c>
      <c r="D785">
        <v>88.15</v>
      </c>
      <c r="E785">
        <v>3973.2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0.25141305886341803</v>
      </c>
      <c r="M785">
        <f>1-Table1[[#This Row],[Churn]]</f>
        <v>0.74858694113658197</v>
      </c>
      <c r="N785" t="b">
        <f>IF(Table1[[#This Row],[Not churn]]&gt;0.14,TRUE,FALSE)</f>
        <v>1</v>
      </c>
      <c r="O785">
        <f>50*(1-Table1[[#This Row],[Churn]])</f>
        <v>37.429347056829101</v>
      </c>
      <c r="P785">
        <v>2</v>
      </c>
      <c r="Q785">
        <f>Table1[[#This Row],[Weighted revenue]]-7</f>
        <v>30.429347056829101</v>
      </c>
    </row>
    <row r="786" spans="1:17" x14ac:dyDescent="0.35">
      <c r="A786">
        <v>789</v>
      </c>
      <c r="B786">
        <v>0</v>
      </c>
      <c r="C786">
        <v>9</v>
      </c>
      <c r="D786">
        <v>54.8</v>
      </c>
      <c r="E786">
        <v>452.8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0.25141052938958097</v>
      </c>
      <c r="M786">
        <f>1-Table1[[#This Row],[Churn]]</f>
        <v>0.74858947061041903</v>
      </c>
      <c r="N786" t="b">
        <f>IF(Table1[[#This Row],[Not churn]]&gt;0.14,TRUE,FALSE)</f>
        <v>1</v>
      </c>
      <c r="O786">
        <f>50*(1-Table1[[#This Row],[Churn]])</f>
        <v>37.429473530520951</v>
      </c>
      <c r="P786">
        <v>5</v>
      </c>
      <c r="Q786">
        <f>Table1[[#This Row],[Weighted revenue]]-7</f>
        <v>30.429473530520951</v>
      </c>
    </row>
    <row r="787" spans="1:17" x14ac:dyDescent="0.35">
      <c r="A787">
        <v>753</v>
      </c>
      <c r="B787">
        <v>0</v>
      </c>
      <c r="C787">
        <v>32</v>
      </c>
      <c r="D787">
        <v>84.05</v>
      </c>
      <c r="E787">
        <v>2781.85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0.25127456082591398</v>
      </c>
      <c r="M787">
        <f>1-Table1[[#This Row],[Churn]]</f>
        <v>0.74872543917408607</v>
      </c>
      <c r="N787" t="b">
        <f>IF(Table1[[#This Row],[Not churn]]&gt;0.14,TRUE,FALSE)</f>
        <v>1</v>
      </c>
      <c r="O787">
        <f>50*(1-Table1[[#This Row],[Churn]])</f>
        <v>37.436271958704303</v>
      </c>
      <c r="P787">
        <v>2</v>
      </c>
      <c r="Q787">
        <f>Table1[[#This Row],[Weighted revenue]]-7</f>
        <v>30.436271958704303</v>
      </c>
    </row>
    <row r="788" spans="1:17" x14ac:dyDescent="0.35">
      <c r="A788">
        <v>485</v>
      </c>
      <c r="B788">
        <v>0</v>
      </c>
      <c r="C788">
        <v>21</v>
      </c>
      <c r="D788">
        <v>58.85</v>
      </c>
      <c r="E788">
        <v>1215.45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0.25126788313902199</v>
      </c>
      <c r="M788">
        <f>1-Table1[[#This Row],[Churn]]</f>
        <v>0.74873211686097796</v>
      </c>
      <c r="N788" t="b">
        <f>IF(Table1[[#This Row],[Not churn]]&gt;0.14,TRUE,FALSE)</f>
        <v>1</v>
      </c>
      <c r="O788">
        <f>50*(1-Table1[[#This Row],[Churn]])</f>
        <v>37.436605843048895</v>
      </c>
      <c r="P788">
        <v>5</v>
      </c>
      <c r="Q788">
        <f>Table1[[#This Row],[Weighted revenue]]-7</f>
        <v>30.436605843048895</v>
      </c>
    </row>
    <row r="789" spans="1:17" x14ac:dyDescent="0.35">
      <c r="A789">
        <v>996</v>
      </c>
      <c r="B789">
        <v>0</v>
      </c>
      <c r="C789">
        <v>39</v>
      </c>
      <c r="D789">
        <v>86.3</v>
      </c>
      <c r="E789">
        <v>3266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0.24946464893038101</v>
      </c>
      <c r="M789">
        <f>1-Table1[[#This Row],[Churn]]</f>
        <v>0.75053535106961899</v>
      </c>
      <c r="N789" t="b">
        <f>IF(Table1[[#This Row],[Not churn]]&gt;0.14,TRUE,FALSE)</f>
        <v>1</v>
      </c>
      <c r="O789">
        <f>50*(1-Table1[[#This Row],[Churn]])</f>
        <v>37.526767553480951</v>
      </c>
      <c r="P789">
        <v>5</v>
      </c>
      <c r="Q789">
        <f>Table1[[#This Row],[Weighted revenue]]-7</f>
        <v>30.526767553480951</v>
      </c>
    </row>
    <row r="790" spans="1:17" x14ac:dyDescent="0.35">
      <c r="A790">
        <v>1253</v>
      </c>
      <c r="B790">
        <v>0</v>
      </c>
      <c r="C790">
        <v>19</v>
      </c>
      <c r="D790">
        <v>25.35</v>
      </c>
      <c r="E790">
        <v>566.1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0.24924116462847801</v>
      </c>
      <c r="M790">
        <f>1-Table1[[#This Row],[Churn]]</f>
        <v>0.75075883537152199</v>
      </c>
      <c r="N790" t="b">
        <f>IF(Table1[[#This Row],[Not churn]]&gt;0.14,TRUE,FALSE)</f>
        <v>1</v>
      </c>
      <c r="O790">
        <f>50*(1-Table1[[#This Row],[Churn]])</f>
        <v>37.537941768576097</v>
      </c>
      <c r="P790">
        <v>3</v>
      </c>
      <c r="Q790">
        <f>Table1[[#This Row],[Weighted revenue]]-7</f>
        <v>30.537941768576097</v>
      </c>
    </row>
    <row r="791" spans="1:17" x14ac:dyDescent="0.35">
      <c r="A791">
        <v>578</v>
      </c>
      <c r="B791">
        <v>0</v>
      </c>
      <c r="C791">
        <v>12</v>
      </c>
      <c r="D791">
        <v>44.55</v>
      </c>
      <c r="E791">
        <v>480.6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0.24894630888104399</v>
      </c>
      <c r="M791">
        <f>1-Table1[[#This Row],[Churn]]</f>
        <v>0.75105369111895603</v>
      </c>
      <c r="N791" t="b">
        <f>IF(Table1[[#This Row],[Not churn]]&gt;0.14,TRUE,FALSE)</f>
        <v>1</v>
      </c>
      <c r="O791">
        <f>50*(1-Table1[[#This Row],[Churn]])</f>
        <v>37.552684555947799</v>
      </c>
      <c r="P791">
        <v>5</v>
      </c>
      <c r="Q791">
        <f>Table1[[#This Row],[Weighted revenue]]-7</f>
        <v>30.552684555947799</v>
      </c>
    </row>
    <row r="792" spans="1:17" x14ac:dyDescent="0.35">
      <c r="A792">
        <v>369</v>
      </c>
      <c r="B792">
        <v>0</v>
      </c>
      <c r="C792">
        <v>43</v>
      </c>
      <c r="D792">
        <v>86.1</v>
      </c>
      <c r="E792">
        <v>3551.65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0.24857170200569201</v>
      </c>
      <c r="M792">
        <f>1-Table1[[#This Row],[Churn]]</f>
        <v>0.75142829799430799</v>
      </c>
      <c r="N792" t="b">
        <f>IF(Table1[[#This Row],[Not churn]]&gt;0.14,TRUE,FALSE)</f>
        <v>1</v>
      </c>
      <c r="O792">
        <f>50*(1-Table1[[#This Row],[Churn]])</f>
        <v>37.5714148997154</v>
      </c>
      <c r="P792">
        <v>2</v>
      </c>
      <c r="Q792">
        <f>Table1[[#This Row],[Weighted revenue]]-7</f>
        <v>30.5714148997154</v>
      </c>
    </row>
    <row r="793" spans="1:17" x14ac:dyDescent="0.35">
      <c r="A793">
        <v>178</v>
      </c>
      <c r="B793">
        <v>0</v>
      </c>
      <c r="C793">
        <v>37</v>
      </c>
      <c r="D793">
        <v>91.2</v>
      </c>
      <c r="E793">
        <v>3382.3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0.24811537945480699</v>
      </c>
      <c r="M793">
        <f>1-Table1[[#This Row],[Churn]]</f>
        <v>0.75188462054519301</v>
      </c>
      <c r="N793" t="b">
        <f>IF(Table1[[#This Row],[Not churn]]&gt;0.14,TRUE,FALSE)</f>
        <v>1</v>
      </c>
      <c r="O793">
        <f>50*(1-Table1[[#This Row],[Churn]])</f>
        <v>37.594231027259653</v>
      </c>
      <c r="P793">
        <v>2</v>
      </c>
      <c r="Q793">
        <f>Table1[[#This Row],[Weighted revenue]]-7</f>
        <v>30.594231027259653</v>
      </c>
    </row>
    <row r="794" spans="1:17" x14ac:dyDescent="0.35">
      <c r="A794">
        <v>1054</v>
      </c>
      <c r="B794">
        <v>0</v>
      </c>
      <c r="C794">
        <v>32</v>
      </c>
      <c r="D794">
        <v>89.6</v>
      </c>
      <c r="E794">
        <v>2901.8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0.24757311067870999</v>
      </c>
      <c r="M794">
        <f>1-Table1[[#This Row],[Churn]]</f>
        <v>0.75242688932128998</v>
      </c>
      <c r="N794" t="b">
        <f>IF(Table1[[#This Row],[Not churn]]&gt;0.14,TRUE,FALSE)</f>
        <v>1</v>
      </c>
      <c r="O794">
        <f>50*(1-Table1[[#This Row],[Churn]])</f>
        <v>37.6213444660645</v>
      </c>
      <c r="P794">
        <v>5</v>
      </c>
      <c r="Q794">
        <f>Table1[[#This Row],[Weighted revenue]]-7</f>
        <v>30.6213444660645</v>
      </c>
    </row>
    <row r="795" spans="1:17" x14ac:dyDescent="0.35">
      <c r="A795">
        <v>809</v>
      </c>
      <c r="B795">
        <v>0</v>
      </c>
      <c r="C795">
        <v>30</v>
      </c>
      <c r="D795">
        <v>86.45</v>
      </c>
      <c r="E795">
        <v>2538.0500000000002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0.24721550111236201</v>
      </c>
      <c r="M795">
        <f>1-Table1[[#This Row],[Churn]]</f>
        <v>0.75278449888763799</v>
      </c>
      <c r="N795" t="b">
        <f>IF(Table1[[#This Row],[Not churn]]&gt;0.14,TRUE,FALSE)</f>
        <v>1</v>
      </c>
      <c r="O795">
        <f>50*(1-Table1[[#This Row],[Churn]])</f>
        <v>37.639224944381901</v>
      </c>
      <c r="P795">
        <v>5</v>
      </c>
      <c r="Q795">
        <f>Table1[[#This Row],[Weighted revenue]]-7</f>
        <v>30.639224944381901</v>
      </c>
    </row>
    <row r="796" spans="1:17" x14ac:dyDescent="0.35">
      <c r="A796">
        <v>1201</v>
      </c>
      <c r="B796">
        <v>0</v>
      </c>
      <c r="C796">
        <v>45</v>
      </c>
      <c r="D796">
        <v>95</v>
      </c>
      <c r="E796">
        <v>4368.8500000000004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0.24636033367692001</v>
      </c>
      <c r="M796">
        <f>1-Table1[[#This Row],[Churn]]</f>
        <v>0.75363966632307999</v>
      </c>
      <c r="N796" t="b">
        <f>IF(Table1[[#This Row],[Not churn]]&gt;0.14,TRUE,FALSE)</f>
        <v>1</v>
      </c>
      <c r="O796">
        <f>50*(1-Table1[[#This Row],[Churn]])</f>
        <v>37.681983316154003</v>
      </c>
      <c r="P796">
        <v>5</v>
      </c>
      <c r="Q796">
        <f>Table1[[#This Row],[Weighted revenue]]-7</f>
        <v>30.681983316154003</v>
      </c>
    </row>
    <row r="797" spans="1:17" x14ac:dyDescent="0.35">
      <c r="A797">
        <v>210</v>
      </c>
      <c r="B797">
        <v>0</v>
      </c>
      <c r="C797">
        <v>59</v>
      </c>
      <c r="D797">
        <v>110.15</v>
      </c>
      <c r="E797">
        <v>6448.05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0.245039954854538</v>
      </c>
      <c r="M797">
        <f>1-Table1[[#This Row],[Churn]]</f>
        <v>0.754960045145462</v>
      </c>
      <c r="N797" t="b">
        <f>IF(Table1[[#This Row],[Not churn]]&gt;0.14,TRUE,FALSE)</f>
        <v>1</v>
      </c>
      <c r="O797">
        <f>50*(1-Table1[[#This Row],[Churn]])</f>
        <v>37.7480022572731</v>
      </c>
      <c r="P797">
        <v>2</v>
      </c>
      <c r="Q797">
        <f>Table1[[#This Row],[Weighted revenue]]-7</f>
        <v>30.7480022572731</v>
      </c>
    </row>
    <row r="798" spans="1:17" x14ac:dyDescent="0.35">
      <c r="A798">
        <v>857</v>
      </c>
      <c r="B798">
        <v>0</v>
      </c>
      <c r="C798">
        <v>10</v>
      </c>
      <c r="D798">
        <v>55.2</v>
      </c>
      <c r="E798">
        <v>528.35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0.24503789132623599</v>
      </c>
      <c r="M798">
        <f>1-Table1[[#This Row],[Churn]]</f>
        <v>0.75496210867376401</v>
      </c>
      <c r="N798" t="b">
        <f>IF(Table1[[#This Row],[Not churn]]&gt;0.14,TRUE,FALSE)</f>
        <v>1</v>
      </c>
      <c r="O798">
        <f>50*(1-Table1[[#This Row],[Churn]])</f>
        <v>37.748105433688202</v>
      </c>
      <c r="P798">
        <v>5</v>
      </c>
      <c r="Q798">
        <f>Table1[[#This Row],[Weighted revenue]]-7</f>
        <v>30.748105433688202</v>
      </c>
    </row>
    <row r="799" spans="1:17" x14ac:dyDescent="0.35">
      <c r="A799">
        <v>1397</v>
      </c>
      <c r="B799">
        <v>0</v>
      </c>
      <c r="C799">
        <v>56</v>
      </c>
      <c r="D799">
        <v>105.45</v>
      </c>
      <c r="E799">
        <v>5916.95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0.244645399336548</v>
      </c>
      <c r="M799">
        <f>1-Table1[[#This Row],[Churn]]</f>
        <v>0.75535460066345195</v>
      </c>
      <c r="N799" t="b">
        <f>IF(Table1[[#This Row],[Not churn]]&gt;0.14,TRUE,FALSE)</f>
        <v>1</v>
      </c>
      <c r="O799">
        <f>50*(1-Table1[[#This Row],[Churn]])</f>
        <v>37.767730033172597</v>
      </c>
      <c r="P799">
        <v>2</v>
      </c>
      <c r="Q799">
        <f>Table1[[#This Row],[Weighted revenue]]-7</f>
        <v>30.767730033172597</v>
      </c>
    </row>
    <row r="800" spans="1:17" x14ac:dyDescent="0.35">
      <c r="A800">
        <v>1826</v>
      </c>
      <c r="B800">
        <v>0</v>
      </c>
      <c r="C800">
        <v>56</v>
      </c>
      <c r="D800">
        <v>105.35</v>
      </c>
      <c r="E800">
        <v>5794.45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0.244093617142629</v>
      </c>
      <c r="M800">
        <f>1-Table1[[#This Row],[Churn]]</f>
        <v>0.755906382857371</v>
      </c>
      <c r="N800" t="b">
        <f>IF(Table1[[#This Row],[Not churn]]&gt;0.14,TRUE,FALSE)</f>
        <v>1</v>
      </c>
      <c r="O800">
        <f>50*(1-Table1[[#This Row],[Churn]])</f>
        <v>37.79531914286855</v>
      </c>
      <c r="P800">
        <v>2</v>
      </c>
      <c r="Q800">
        <f>Table1[[#This Row],[Weighted revenue]]-7</f>
        <v>30.79531914286855</v>
      </c>
    </row>
    <row r="801" spans="1:17" x14ac:dyDescent="0.35">
      <c r="A801">
        <v>459</v>
      </c>
      <c r="B801">
        <v>1</v>
      </c>
      <c r="C801">
        <v>34</v>
      </c>
      <c r="D801">
        <v>69.150000000000006</v>
      </c>
      <c r="E801">
        <v>2275.1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0.24337717730901601</v>
      </c>
      <c r="M801">
        <f>1-Table1[[#This Row],[Churn]]</f>
        <v>0.75662282269098402</v>
      </c>
      <c r="N801" t="b">
        <f>IF(Table1[[#This Row],[Not churn]]&gt;0.14,TRUE,FALSE)</f>
        <v>1</v>
      </c>
      <c r="O801">
        <f>50*(1-Table1[[#This Row],[Churn]])</f>
        <v>37.831141134549199</v>
      </c>
      <c r="P801">
        <v>4</v>
      </c>
      <c r="Q801">
        <f>Table1[[#This Row],[Weighted revenue]]-7</f>
        <v>30.831141134549199</v>
      </c>
    </row>
    <row r="802" spans="1:17" x14ac:dyDescent="0.35">
      <c r="A802">
        <v>1602</v>
      </c>
      <c r="B802">
        <v>0</v>
      </c>
      <c r="C802">
        <v>55</v>
      </c>
      <c r="D802">
        <v>103.65</v>
      </c>
      <c r="E802">
        <v>5676.65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0.24322826480422299</v>
      </c>
      <c r="M802">
        <f>1-Table1[[#This Row],[Churn]]</f>
        <v>0.75677173519577701</v>
      </c>
      <c r="N802" t="b">
        <f>IF(Table1[[#This Row],[Not churn]]&gt;0.14,TRUE,FALSE)</f>
        <v>1</v>
      </c>
      <c r="O802">
        <f>50*(1-Table1[[#This Row],[Churn]])</f>
        <v>37.838586759788853</v>
      </c>
      <c r="P802">
        <v>2</v>
      </c>
      <c r="Q802">
        <f>Table1[[#This Row],[Weighted revenue]]-7</f>
        <v>30.838586759788853</v>
      </c>
    </row>
    <row r="803" spans="1:17" x14ac:dyDescent="0.35">
      <c r="A803">
        <v>1255</v>
      </c>
      <c r="B803">
        <v>0</v>
      </c>
      <c r="C803">
        <v>49</v>
      </c>
      <c r="D803">
        <v>100.6</v>
      </c>
      <c r="E803">
        <v>5069.6499999999996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0.24320360706604</v>
      </c>
      <c r="M803">
        <f>1-Table1[[#This Row],[Churn]]</f>
        <v>0.75679639293396006</v>
      </c>
      <c r="N803" t="b">
        <f>IF(Table1[[#This Row],[Not churn]]&gt;0.14,TRUE,FALSE)</f>
        <v>1</v>
      </c>
      <c r="O803">
        <f>50*(1-Table1[[#This Row],[Churn]])</f>
        <v>37.839819646698004</v>
      </c>
      <c r="P803">
        <v>5</v>
      </c>
      <c r="Q803">
        <f>Table1[[#This Row],[Weighted revenue]]-7</f>
        <v>30.839819646698004</v>
      </c>
    </row>
    <row r="804" spans="1:17" x14ac:dyDescent="0.35">
      <c r="A804">
        <v>1797</v>
      </c>
      <c r="B804">
        <v>0</v>
      </c>
      <c r="C804">
        <v>1</v>
      </c>
      <c r="D804">
        <v>20.3</v>
      </c>
      <c r="E804">
        <v>20.3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0.243033499393914</v>
      </c>
      <c r="M804">
        <f>1-Table1[[#This Row],[Churn]]</f>
        <v>0.75696650060608595</v>
      </c>
      <c r="N804" t="b">
        <f>IF(Table1[[#This Row],[Not churn]]&gt;0.14,TRUE,FALSE)</f>
        <v>1</v>
      </c>
      <c r="O804">
        <f>50*(1-Table1[[#This Row],[Churn]])</f>
        <v>37.848325030304295</v>
      </c>
      <c r="P804">
        <v>2</v>
      </c>
      <c r="Q804">
        <f>Table1[[#This Row],[Weighted revenue]]-7</f>
        <v>30.848325030304295</v>
      </c>
    </row>
    <row r="805" spans="1:17" x14ac:dyDescent="0.35">
      <c r="A805">
        <v>1251</v>
      </c>
      <c r="B805">
        <v>1</v>
      </c>
      <c r="C805">
        <v>54</v>
      </c>
      <c r="D805">
        <v>55.45</v>
      </c>
      <c r="E805">
        <v>2966.95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0.24301705507214599</v>
      </c>
      <c r="M805">
        <f>1-Table1[[#This Row],[Churn]]</f>
        <v>0.75698294492785401</v>
      </c>
      <c r="N805" t="b">
        <f>IF(Table1[[#This Row],[Not churn]]&gt;0.14,TRUE,FALSE)</f>
        <v>1</v>
      </c>
      <c r="O805">
        <f>50*(1-Table1[[#This Row],[Churn]])</f>
        <v>37.849147246392704</v>
      </c>
      <c r="P805">
        <v>3</v>
      </c>
      <c r="Q805">
        <f>Table1[[#This Row],[Weighted revenue]]-7</f>
        <v>30.849147246392704</v>
      </c>
    </row>
    <row r="806" spans="1:17" x14ac:dyDescent="0.35">
      <c r="A806">
        <v>1175</v>
      </c>
      <c r="B806">
        <v>0</v>
      </c>
      <c r="C806">
        <v>1</v>
      </c>
      <c r="D806">
        <v>20.25</v>
      </c>
      <c r="E806">
        <v>20.25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0.242758736962047</v>
      </c>
      <c r="M806">
        <f>1-Table1[[#This Row],[Churn]]</f>
        <v>0.75724126303795303</v>
      </c>
      <c r="N806" t="b">
        <f>IF(Table1[[#This Row],[Not churn]]&gt;0.14,TRUE,FALSE)</f>
        <v>1</v>
      </c>
      <c r="O806">
        <f>50*(1-Table1[[#This Row],[Churn]])</f>
        <v>37.862063151897651</v>
      </c>
      <c r="P806">
        <v>2</v>
      </c>
      <c r="Q806">
        <f>Table1[[#This Row],[Weighted revenue]]-7</f>
        <v>30.862063151897651</v>
      </c>
    </row>
    <row r="807" spans="1:17" x14ac:dyDescent="0.35">
      <c r="A807">
        <v>1691</v>
      </c>
      <c r="B807">
        <v>0</v>
      </c>
      <c r="C807">
        <v>1</v>
      </c>
      <c r="D807">
        <v>20.25</v>
      </c>
      <c r="E807">
        <v>20.25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0.242758736962047</v>
      </c>
      <c r="M807">
        <f>1-Table1[[#This Row],[Churn]]</f>
        <v>0.75724126303795303</v>
      </c>
      <c r="N807" t="b">
        <f>IF(Table1[[#This Row],[Not churn]]&gt;0.14,TRUE,FALSE)</f>
        <v>1</v>
      </c>
      <c r="O807">
        <f>50*(1-Table1[[#This Row],[Churn]])</f>
        <v>37.862063151897651</v>
      </c>
      <c r="P807">
        <v>2</v>
      </c>
      <c r="Q807">
        <f>Table1[[#This Row],[Weighted revenue]]-7</f>
        <v>30.862063151897651</v>
      </c>
    </row>
    <row r="808" spans="1:17" x14ac:dyDescent="0.35">
      <c r="A808">
        <v>1052</v>
      </c>
      <c r="B808">
        <v>0</v>
      </c>
      <c r="C808">
        <v>43</v>
      </c>
      <c r="D808">
        <v>91.25</v>
      </c>
      <c r="E808">
        <v>4013.8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0.24269343947630101</v>
      </c>
      <c r="M808">
        <f>1-Table1[[#This Row],[Churn]]</f>
        <v>0.75730656052369905</v>
      </c>
      <c r="N808" t="b">
        <f>IF(Table1[[#This Row],[Not churn]]&gt;0.14,TRUE,FALSE)</f>
        <v>1</v>
      </c>
      <c r="O808">
        <f>50*(1-Table1[[#This Row],[Churn]])</f>
        <v>37.865328026184955</v>
      </c>
      <c r="P808">
        <v>5</v>
      </c>
      <c r="Q808">
        <f>Table1[[#This Row],[Weighted revenue]]-7</f>
        <v>30.865328026184955</v>
      </c>
    </row>
    <row r="809" spans="1:17" x14ac:dyDescent="0.35">
      <c r="A809">
        <v>654</v>
      </c>
      <c r="B809">
        <v>0</v>
      </c>
      <c r="C809">
        <v>1</v>
      </c>
      <c r="D809">
        <v>20.2</v>
      </c>
      <c r="E809">
        <v>20.2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0.24248418565648799</v>
      </c>
      <c r="M809">
        <f>1-Table1[[#This Row],[Churn]]</f>
        <v>0.75751581434351201</v>
      </c>
      <c r="N809" t="b">
        <f>IF(Table1[[#This Row],[Not churn]]&gt;0.14,TRUE,FALSE)</f>
        <v>1</v>
      </c>
      <c r="O809">
        <f>50*(1-Table1[[#This Row],[Churn]])</f>
        <v>37.875790717175597</v>
      </c>
      <c r="P809">
        <v>2</v>
      </c>
      <c r="Q809">
        <f>Table1[[#This Row],[Weighted revenue]]-7</f>
        <v>30.875790717175597</v>
      </c>
    </row>
    <row r="810" spans="1:17" x14ac:dyDescent="0.35">
      <c r="A810">
        <v>1609</v>
      </c>
      <c r="B810">
        <v>0</v>
      </c>
      <c r="C810">
        <v>1</v>
      </c>
      <c r="D810">
        <v>20.2</v>
      </c>
      <c r="E810">
        <v>20.2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0.24248418565648799</v>
      </c>
      <c r="M810">
        <f>1-Table1[[#This Row],[Churn]]</f>
        <v>0.75751581434351201</v>
      </c>
      <c r="N810" t="b">
        <f>IF(Table1[[#This Row],[Not churn]]&gt;0.14,TRUE,FALSE)</f>
        <v>1</v>
      </c>
      <c r="O810">
        <f>50*(1-Table1[[#This Row],[Churn]])</f>
        <v>37.875790717175597</v>
      </c>
      <c r="P810">
        <v>2</v>
      </c>
      <c r="Q810">
        <f>Table1[[#This Row],[Weighted revenue]]-7</f>
        <v>30.875790717175597</v>
      </c>
    </row>
    <row r="811" spans="1:17" x14ac:dyDescent="0.35">
      <c r="A811">
        <v>1402</v>
      </c>
      <c r="B811">
        <v>0</v>
      </c>
      <c r="C811">
        <v>24</v>
      </c>
      <c r="D811">
        <v>55.65</v>
      </c>
      <c r="E811">
        <v>1400.55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0.242287517547085</v>
      </c>
      <c r="M811">
        <f>1-Table1[[#This Row],[Churn]]</f>
        <v>0.757712482452915</v>
      </c>
      <c r="N811" t="b">
        <f>IF(Table1[[#This Row],[Not churn]]&gt;0.14,TRUE,FALSE)</f>
        <v>1</v>
      </c>
      <c r="O811">
        <f>50*(1-Table1[[#This Row],[Churn]])</f>
        <v>37.885624122645751</v>
      </c>
      <c r="P811">
        <v>2</v>
      </c>
      <c r="Q811">
        <f>Table1[[#This Row],[Weighted revenue]]-7</f>
        <v>30.885624122645751</v>
      </c>
    </row>
    <row r="812" spans="1:17" x14ac:dyDescent="0.35">
      <c r="A812">
        <v>1781</v>
      </c>
      <c r="B812">
        <v>1</v>
      </c>
      <c r="C812">
        <v>67</v>
      </c>
      <c r="D812">
        <v>105.4</v>
      </c>
      <c r="E812">
        <v>7035.6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0.24213856914719101</v>
      </c>
      <c r="M812">
        <f>1-Table1[[#This Row],[Churn]]</f>
        <v>0.75786143085280899</v>
      </c>
      <c r="N812" t="b">
        <f>IF(Table1[[#This Row],[Not churn]]&gt;0.14,TRUE,FALSE)</f>
        <v>1</v>
      </c>
      <c r="O812">
        <f>50*(1-Table1[[#This Row],[Churn]])</f>
        <v>37.893071542640449</v>
      </c>
      <c r="P812">
        <v>4</v>
      </c>
      <c r="Q812">
        <f>Table1[[#This Row],[Weighted revenue]]-7</f>
        <v>30.893071542640449</v>
      </c>
    </row>
    <row r="813" spans="1:17" x14ac:dyDescent="0.35">
      <c r="A813">
        <v>255</v>
      </c>
      <c r="B813">
        <v>0</v>
      </c>
      <c r="C813">
        <v>31</v>
      </c>
      <c r="D813">
        <v>66.400000000000006</v>
      </c>
      <c r="E813">
        <v>2019.8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0.24201311921497801</v>
      </c>
      <c r="M813">
        <f>1-Table1[[#This Row],[Churn]]</f>
        <v>0.75798688078502197</v>
      </c>
      <c r="N813" t="b">
        <f>IF(Table1[[#This Row],[Not churn]]&gt;0.14,TRUE,FALSE)</f>
        <v>1</v>
      </c>
      <c r="O813">
        <f>50*(1-Table1[[#This Row],[Churn]])</f>
        <v>37.899344039251098</v>
      </c>
      <c r="P813">
        <v>2</v>
      </c>
      <c r="Q813">
        <f>Table1[[#This Row],[Weighted revenue]]-7</f>
        <v>30.899344039251098</v>
      </c>
    </row>
    <row r="814" spans="1:17" x14ac:dyDescent="0.35">
      <c r="A814">
        <v>1098</v>
      </c>
      <c r="B814">
        <v>0</v>
      </c>
      <c r="C814">
        <v>1</v>
      </c>
      <c r="D814">
        <v>20.100000000000001</v>
      </c>
      <c r="E814">
        <v>20.100000000000001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0.24193571667510699</v>
      </c>
      <c r="M814">
        <f>1-Table1[[#This Row],[Churn]]</f>
        <v>0.75806428332489295</v>
      </c>
      <c r="N814" t="b">
        <f>IF(Table1[[#This Row],[Not churn]]&gt;0.14,TRUE,FALSE)</f>
        <v>1</v>
      </c>
      <c r="O814">
        <f>50*(1-Table1[[#This Row],[Churn]])</f>
        <v>37.903214166244645</v>
      </c>
      <c r="P814">
        <v>2</v>
      </c>
      <c r="Q814">
        <f>Table1[[#This Row],[Weighted revenue]]-7</f>
        <v>30.903214166244645</v>
      </c>
    </row>
    <row r="815" spans="1:17" x14ac:dyDescent="0.35">
      <c r="A815">
        <v>395</v>
      </c>
      <c r="B815">
        <v>0</v>
      </c>
      <c r="C815">
        <v>50</v>
      </c>
      <c r="D815">
        <v>95.7</v>
      </c>
      <c r="E815">
        <v>4729.75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0.24193424955878301</v>
      </c>
      <c r="M815">
        <f>1-Table1[[#This Row],[Churn]]</f>
        <v>0.75806575044121693</v>
      </c>
      <c r="N815" t="b">
        <f>IF(Table1[[#This Row],[Not churn]]&gt;0.14,TRUE,FALSE)</f>
        <v>1</v>
      </c>
      <c r="O815">
        <f>50*(1-Table1[[#This Row],[Churn]])</f>
        <v>37.90328752206085</v>
      </c>
      <c r="P815">
        <v>2</v>
      </c>
      <c r="Q815">
        <f>Table1[[#This Row],[Weighted revenue]]-7</f>
        <v>30.90328752206085</v>
      </c>
    </row>
    <row r="816" spans="1:17" x14ac:dyDescent="0.35">
      <c r="A816">
        <v>1735</v>
      </c>
      <c r="B816">
        <v>1</v>
      </c>
      <c r="C816">
        <v>57</v>
      </c>
      <c r="D816">
        <v>89.85</v>
      </c>
      <c r="E816">
        <v>4925.3500000000004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0.241473626628814</v>
      </c>
      <c r="M816">
        <f>1-Table1[[#This Row],[Churn]]</f>
        <v>0.758526373371186</v>
      </c>
      <c r="N816" t="b">
        <f>IF(Table1[[#This Row],[Not churn]]&gt;0.14,TRUE,FALSE)</f>
        <v>1</v>
      </c>
      <c r="O816">
        <f>50*(1-Table1[[#This Row],[Churn]])</f>
        <v>37.926318668559297</v>
      </c>
      <c r="P816">
        <v>4</v>
      </c>
      <c r="Q816">
        <f>Table1[[#This Row],[Weighted revenue]]-7</f>
        <v>30.926318668559297</v>
      </c>
    </row>
    <row r="817" spans="1:17" x14ac:dyDescent="0.35">
      <c r="A817">
        <v>80</v>
      </c>
      <c r="B817">
        <v>0</v>
      </c>
      <c r="C817">
        <v>1</v>
      </c>
      <c r="D817">
        <v>19.850000000000001</v>
      </c>
      <c r="E817">
        <v>19.850000000000001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0.24056824326171999</v>
      </c>
      <c r="M817">
        <f>1-Table1[[#This Row],[Churn]]</f>
        <v>0.75943175673828001</v>
      </c>
      <c r="N817" t="b">
        <f>IF(Table1[[#This Row],[Not churn]]&gt;0.14,TRUE,FALSE)</f>
        <v>1</v>
      </c>
      <c r="O817">
        <f>50*(1-Table1[[#This Row],[Churn]])</f>
        <v>37.971587836913997</v>
      </c>
      <c r="P817">
        <v>2</v>
      </c>
      <c r="Q817">
        <f>Table1[[#This Row],[Weighted revenue]]-7</f>
        <v>30.971587836913997</v>
      </c>
    </row>
    <row r="818" spans="1:17" x14ac:dyDescent="0.35">
      <c r="A818">
        <v>1420</v>
      </c>
      <c r="B818">
        <v>0</v>
      </c>
      <c r="C818">
        <v>40</v>
      </c>
      <c r="D818">
        <v>80</v>
      </c>
      <c r="E818">
        <v>3168.75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0.240450114498862</v>
      </c>
      <c r="M818">
        <f>1-Table1[[#This Row],[Churn]]</f>
        <v>0.759549885501138</v>
      </c>
      <c r="N818" t="b">
        <f>IF(Table1[[#This Row],[Not churn]]&gt;0.14,TRUE,FALSE)</f>
        <v>1</v>
      </c>
      <c r="O818">
        <f>50*(1-Table1[[#This Row],[Churn]])</f>
        <v>37.977494275056898</v>
      </c>
      <c r="P818">
        <v>2</v>
      </c>
      <c r="Q818">
        <f>Table1[[#This Row],[Weighted revenue]]-7</f>
        <v>30.977494275056898</v>
      </c>
    </row>
    <row r="819" spans="1:17" x14ac:dyDescent="0.35">
      <c r="A819">
        <v>1686</v>
      </c>
      <c r="B819">
        <v>0</v>
      </c>
      <c r="C819">
        <v>49</v>
      </c>
      <c r="D819">
        <v>93.85</v>
      </c>
      <c r="E819">
        <v>4733.1000000000004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0.24025499008666401</v>
      </c>
      <c r="M819">
        <f>1-Table1[[#This Row],[Churn]]</f>
        <v>0.75974500991333604</v>
      </c>
      <c r="N819" t="b">
        <f>IF(Table1[[#This Row],[Not churn]]&gt;0.14,TRUE,FALSE)</f>
        <v>1</v>
      </c>
      <c r="O819">
        <f>50*(1-Table1[[#This Row],[Churn]])</f>
        <v>37.9872504956668</v>
      </c>
      <c r="P819">
        <v>2</v>
      </c>
      <c r="Q819">
        <f>Table1[[#This Row],[Weighted revenue]]-7</f>
        <v>30.9872504956668</v>
      </c>
    </row>
    <row r="820" spans="1:17" x14ac:dyDescent="0.35">
      <c r="A820">
        <v>227</v>
      </c>
      <c r="B820">
        <v>0</v>
      </c>
      <c r="C820">
        <v>1</v>
      </c>
      <c r="D820">
        <v>19.649999999999999</v>
      </c>
      <c r="E820">
        <v>19.649999999999999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0.239478073200207</v>
      </c>
      <c r="M820">
        <f>1-Table1[[#This Row],[Churn]]</f>
        <v>0.76052192679979302</v>
      </c>
      <c r="N820" t="b">
        <f>IF(Table1[[#This Row],[Not churn]]&gt;0.14,TRUE,FALSE)</f>
        <v>1</v>
      </c>
      <c r="O820">
        <f>50*(1-Table1[[#This Row],[Churn]])</f>
        <v>38.02609633998965</v>
      </c>
      <c r="P820">
        <v>2</v>
      </c>
      <c r="Q820">
        <f>Table1[[#This Row],[Weighted revenue]]-7</f>
        <v>31.02609633998965</v>
      </c>
    </row>
    <row r="821" spans="1:17" x14ac:dyDescent="0.35">
      <c r="A821">
        <v>1637</v>
      </c>
      <c r="B821">
        <v>0</v>
      </c>
      <c r="C821">
        <v>41</v>
      </c>
      <c r="D821">
        <v>81.3</v>
      </c>
      <c r="E821">
        <v>3190.65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0.23912719292078</v>
      </c>
      <c r="M821">
        <f>1-Table1[[#This Row],[Churn]]</f>
        <v>0.76087280707922</v>
      </c>
      <c r="N821" t="b">
        <f>IF(Table1[[#This Row],[Not churn]]&gt;0.14,TRUE,FALSE)</f>
        <v>1</v>
      </c>
      <c r="O821">
        <f>50*(1-Table1[[#This Row],[Churn]])</f>
        <v>38.043640353961003</v>
      </c>
      <c r="P821">
        <v>2</v>
      </c>
      <c r="Q821">
        <f>Table1[[#This Row],[Weighted revenue]]-7</f>
        <v>31.043640353961003</v>
      </c>
    </row>
    <row r="822" spans="1:17" x14ac:dyDescent="0.35">
      <c r="A822">
        <v>1764</v>
      </c>
      <c r="B822">
        <v>0</v>
      </c>
      <c r="C822">
        <v>1</v>
      </c>
      <c r="D822">
        <v>19.5</v>
      </c>
      <c r="E822">
        <v>19.5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0.23866266980366899</v>
      </c>
      <c r="M822">
        <f>1-Table1[[#This Row],[Churn]]</f>
        <v>0.76133733019633099</v>
      </c>
      <c r="N822" t="b">
        <f>IF(Table1[[#This Row],[Not churn]]&gt;0.14,TRUE,FALSE)</f>
        <v>1</v>
      </c>
      <c r="O822">
        <f>50*(1-Table1[[#This Row],[Churn]])</f>
        <v>38.066866509816549</v>
      </c>
      <c r="P822">
        <v>2</v>
      </c>
      <c r="Q822">
        <f>Table1[[#This Row],[Weighted revenue]]-7</f>
        <v>31.066866509816549</v>
      </c>
    </row>
    <row r="823" spans="1:17" x14ac:dyDescent="0.35">
      <c r="A823">
        <v>695</v>
      </c>
      <c r="B823">
        <v>1</v>
      </c>
      <c r="C823">
        <v>57</v>
      </c>
      <c r="D823">
        <v>95.3</v>
      </c>
      <c r="E823">
        <v>5567.45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0.23732938001961901</v>
      </c>
      <c r="M823">
        <f>1-Table1[[#This Row],[Churn]]</f>
        <v>0.76267061998038099</v>
      </c>
      <c r="N823" t="b">
        <f>IF(Table1[[#This Row],[Not churn]]&gt;0.14,TRUE,FALSE)</f>
        <v>1</v>
      </c>
      <c r="O823">
        <f>50*(1-Table1[[#This Row],[Churn]])</f>
        <v>38.133530999019051</v>
      </c>
      <c r="P823">
        <v>4</v>
      </c>
      <c r="Q823">
        <f>Table1[[#This Row],[Weighted revenue]]-7</f>
        <v>31.133530999019051</v>
      </c>
    </row>
    <row r="824" spans="1:17" x14ac:dyDescent="0.35">
      <c r="A824">
        <v>1338</v>
      </c>
      <c r="B824">
        <v>0</v>
      </c>
      <c r="C824">
        <v>1</v>
      </c>
      <c r="D824">
        <v>19.25</v>
      </c>
      <c r="E824">
        <v>19.25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0.237307905048249</v>
      </c>
      <c r="M824">
        <f>1-Table1[[#This Row],[Churn]]</f>
        <v>0.76269209495175105</v>
      </c>
      <c r="N824" t="b">
        <f>IF(Table1[[#This Row],[Not churn]]&gt;0.14,TRUE,FALSE)</f>
        <v>1</v>
      </c>
      <c r="O824">
        <f>50*(1-Table1[[#This Row],[Churn]])</f>
        <v>38.134604747587552</v>
      </c>
      <c r="P824">
        <v>2</v>
      </c>
      <c r="Q824">
        <f>Table1[[#This Row],[Weighted revenue]]-7</f>
        <v>31.134604747587552</v>
      </c>
    </row>
    <row r="825" spans="1:17" x14ac:dyDescent="0.35">
      <c r="A825">
        <v>437</v>
      </c>
      <c r="B825">
        <v>0</v>
      </c>
      <c r="C825">
        <v>5</v>
      </c>
      <c r="D825">
        <v>46</v>
      </c>
      <c r="E825">
        <v>221.7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0.236918222972511</v>
      </c>
      <c r="M825">
        <f>1-Table1[[#This Row],[Churn]]</f>
        <v>0.76308177702748903</v>
      </c>
      <c r="N825" t="b">
        <f>IF(Table1[[#This Row],[Not churn]]&gt;0.14,TRUE,FALSE)</f>
        <v>1</v>
      </c>
      <c r="O825">
        <f>50*(1-Table1[[#This Row],[Churn]])</f>
        <v>38.154088851374453</v>
      </c>
      <c r="P825">
        <v>5</v>
      </c>
      <c r="Q825">
        <f>Table1[[#This Row],[Weighted revenue]]-7</f>
        <v>31.154088851374453</v>
      </c>
    </row>
    <row r="826" spans="1:17" x14ac:dyDescent="0.35">
      <c r="A826">
        <v>1493</v>
      </c>
      <c r="B826">
        <v>0</v>
      </c>
      <c r="C826">
        <v>47</v>
      </c>
      <c r="D826">
        <v>96.1</v>
      </c>
      <c r="E826">
        <v>4391.45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0.23550977987579999</v>
      </c>
      <c r="M826">
        <f>1-Table1[[#This Row],[Churn]]</f>
        <v>0.76449022012419998</v>
      </c>
      <c r="N826" t="b">
        <f>IF(Table1[[#This Row],[Not churn]]&gt;0.14,TRUE,FALSE)</f>
        <v>1</v>
      </c>
      <c r="O826">
        <f>50*(1-Table1[[#This Row],[Churn]])</f>
        <v>38.224511006210001</v>
      </c>
      <c r="P826">
        <v>5</v>
      </c>
      <c r="Q826">
        <f>Table1[[#This Row],[Weighted revenue]]-7</f>
        <v>31.224511006210001</v>
      </c>
    </row>
    <row r="827" spans="1:17" x14ac:dyDescent="0.35">
      <c r="A827">
        <v>1732</v>
      </c>
      <c r="B827">
        <v>0</v>
      </c>
      <c r="C827">
        <v>1</v>
      </c>
      <c r="D827">
        <v>18.850000000000001</v>
      </c>
      <c r="E827">
        <v>18.850000000000001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0.23515132237812</v>
      </c>
      <c r="M827">
        <f>1-Table1[[#This Row],[Churn]]</f>
        <v>0.76484867762188002</v>
      </c>
      <c r="N827" t="b">
        <f>IF(Table1[[#This Row],[Not churn]]&gt;0.14,TRUE,FALSE)</f>
        <v>1</v>
      </c>
      <c r="O827">
        <f>50*(1-Table1[[#This Row],[Churn]])</f>
        <v>38.242433881094001</v>
      </c>
      <c r="P827">
        <v>2</v>
      </c>
      <c r="Q827">
        <f>Table1[[#This Row],[Weighted revenue]]-7</f>
        <v>31.242433881094001</v>
      </c>
    </row>
    <row r="828" spans="1:17" x14ac:dyDescent="0.35">
      <c r="A828">
        <v>891</v>
      </c>
      <c r="B828">
        <v>0</v>
      </c>
      <c r="C828">
        <v>12</v>
      </c>
      <c r="D828">
        <v>50.25</v>
      </c>
      <c r="E828">
        <v>593.75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0.23509505157282701</v>
      </c>
      <c r="M828">
        <f>1-Table1[[#This Row],[Churn]]</f>
        <v>0.76490494842717305</v>
      </c>
      <c r="N828" t="b">
        <f>IF(Table1[[#This Row],[Not churn]]&gt;0.14,TRUE,FALSE)</f>
        <v>1</v>
      </c>
      <c r="O828">
        <f>50*(1-Table1[[#This Row],[Churn]])</f>
        <v>38.245247421358656</v>
      </c>
      <c r="P828">
        <v>2</v>
      </c>
      <c r="Q828">
        <f>Table1[[#This Row],[Weighted revenue]]-7</f>
        <v>31.245247421358656</v>
      </c>
    </row>
    <row r="829" spans="1:17" x14ac:dyDescent="0.35">
      <c r="A829">
        <v>114</v>
      </c>
      <c r="B829">
        <v>1</v>
      </c>
      <c r="C829">
        <v>45</v>
      </c>
      <c r="D829">
        <v>70.05</v>
      </c>
      <c r="E829">
        <v>3062.45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0.23450689608265299</v>
      </c>
      <c r="M829">
        <f>1-Table1[[#This Row],[Churn]]</f>
        <v>0.76549310391734704</v>
      </c>
      <c r="N829" t="b">
        <f>IF(Table1[[#This Row],[Not churn]]&gt;0.14,TRUE,FALSE)</f>
        <v>1</v>
      </c>
      <c r="O829">
        <f>50*(1-Table1[[#This Row],[Churn]])</f>
        <v>38.274655195867354</v>
      </c>
      <c r="P829">
        <v>4</v>
      </c>
      <c r="Q829">
        <f>Table1[[#This Row],[Weighted revenue]]-7</f>
        <v>31.274655195867354</v>
      </c>
    </row>
    <row r="830" spans="1:17" x14ac:dyDescent="0.35">
      <c r="A830">
        <v>1009</v>
      </c>
      <c r="B830">
        <v>0</v>
      </c>
      <c r="C830">
        <v>56</v>
      </c>
      <c r="D830">
        <v>109.6</v>
      </c>
      <c r="E830">
        <v>5953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0.23344065642620199</v>
      </c>
      <c r="M830">
        <f>1-Table1[[#This Row],[Churn]]</f>
        <v>0.76655934357379807</v>
      </c>
      <c r="N830" t="b">
        <f>IF(Table1[[#This Row],[Not churn]]&gt;0.14,TRUE,FALSE)</f>
        <v>1</v>
      </c>
      <c r="O830">
        <f>50*(1-Table1[[#This Row],[Churn]])</f>
        <v>38.327967178689903</v>
      </c>
      <c r="P830">
        <v>5</v>
      </c>
      <c r="Q830">
        <f>Table1[[#This Row],[Weighted revenue]]-7</f>
        <v>31.327967178689903</v>
      </c>
    </row>
    <row r="831" spans="1:17" x14ac:dyDescent="0.35">
      <c r="A831">
        <v>1674</v>
      </c>
      <c r="B831">
        <v>0</v>
      </c>
      <c r="C831">
        <v>50</v>
      </c>
      <c r="D831">
        <v>108.55</v>
      </c>
      <c r="E831">
        <v>5610.7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0.233332937165106</v>
      </c>
      <c r="M831">
        <f>1-Table1[[#This Row],[Churn]]</f>
        <v>0.76666706283489394</v>
      </c>
      <c r="N831" t="b">
        <f>IF(Table1[[#This Row],[Not churn]]&gt;0.14,TRUE,FALSE)</f>
        <v>1</v>
      </c>
      <c r="O831">
        <f>50*(1-Table1[[#This Row],[Churn]])</f>
        <v>38.333353141744695</v>
      </c>
      <c r="P831">
        <v>2</v>
      </c>
      <c r="Q831">
        <f>Table1[[#This Row],[Weighted revenue]]-7</f>
        <v>31.333353141744695</v>
      </c>
    </row>
    <row r="832" spans="1:17" x14ac:dyDescent="0.35">
      <c r="A832">
        <v>945</v>
      </c>
      <c r="B832">
        <v>0</v>
      </c>
      <c r="C832">
        <v>2</v>
      </c>
      <c r="D832">
        <v>20.05</v>
      </c>
      <c r="E832">
        <v>39.25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0.23331362602066799</v>
      </c>
      <c r="M832">
        <f>1-Table1[[#This Row],[Churn]]</f>
        <v>0.76668637397933204</v>
      </c>
      <c r="N832" t="b">
        <f>IF(Table1[[#This Row],[Not churn]]&gt;0.14,TRUE,FALSE)</f>
        <v>1</v>
      </c>
      <c r="O832">
        <f>50*(1-Table1[[#This Row],[Churn]])</f>
        <v>38.334318698966605</v>
      </c>
      <c r="P832">
        <v>2</v>
      </c>
      <c r="Q832">
        <f>Table1[[#This Row],[Weighted revenue]]-7</f>
        <v>31.334318698966605</v>
      </c>
    </row>
    <row r="833" spans="1:17" x14ac:dyDescent="0.35">
      <c r="A833">
        <v>771</v>
      </c>
      <c r="B833">
        <v>0</v>
      </c>
      <c r="C833">
        <v>58</v>
      </c>
      <c r="D833">
        <v>106.45</v>
      </c>
      <c r="E833">
        <v>6145.85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0.23331199068029199</v>
      </c>
      <c r="M833">
        <f>1-Table1[[#This Row],[Churn]]</f>
        <v>0.76668800931970804</v>
      </c>
      <c r="N833" t="b">
        <f>IF(Table1[[#This Row],[Not churn]]&gt;0.14,TRUE,FALSE)</f>
        <v>1</v>
      </c>
      <c r="O833">
        <f>50*(1-Table1[[#This Row],[Churn]])</f>
        <v>38.334400465985404</v>
      </c>
      <c r="P833">
        <v>2</v>
      </c>
      <c r="Q833">
        <f>Table1[[#This Row],[Weighted revenue]]-7</f>
        <v>31.334400465985404</v>
      </c>
    </row>
    <row r="834" spans="1:17" x14ac:dyDescent="0.35">
      <c r="A834">
        <v>772</v>
      </c>
      <c r="B834">
        <v>0</v>
      </c>
      <c r="C834">
        <v>54</v>
      </c>
      <c r="D834">
        <v>100.1</v>
      </c>
      <c r="E834">
        <v>5440.9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0.23235895898888301</v>
      </c>
      <c r="M834">
        <f>1-Table1[[#This Row],[Churn]]</f>
        <v>0.76764104101111696</v>
      </c>
      <c r="N834" t="b">
        <f>IF(Table1[[#This Row],[Not churn]]&gt;0.14,TRUE,FALSE)</f>
        <v>1</v>
      </c>
      <c r="O834">
        <f>50*(1-Table1[[#This Row],[Churn]])</f>
        <v>38.382052050555849</v>
      </c>
      <c r="P834">
        <v>2</v>
      </c>
      <c r="Q834">
        <f>Table1[[#This Row],[Weighted revenue]]-7</f>
        <v>31.382052050555849</v>
      </c>
    </row>
    <row r="835" spans="1:17" x14ac:dyDescent="0.35">
      <c r="A835">
        <v>1045</v>
      </c>
      <c r="B835">
        <v>0</v>
      </c>
      <c r="C835">
        <v>25</v>
      </c>
      <c r="D835">
        <v>69.75</v>
      </c>
      <c r="E835">
        <v>1729.35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0.23211404570632099</v>
      </c>
      <c r="M835">
        <f>1-Table1[[#This Row],[Churn]]</f>
        <v>0.76788595429367901</v>
      </c>
      <c r="N835" t="b">
        <f>IF(Table1[[#This Row],[Not churn]]&gt;0.14,TRUE,FALSE)</f>
        <v>1</v>
      </c>
      <c r="O835">
        <f>50*(1-Table1[[#This Row],[Churn]])</f>
        <v>38.394297714683951</v>
      </c>
      <c r="P835">
        <v>2</v>
      </c>
      <c r="Q835">
        <f>Table1[[#This Row],[Weighted revenue]]-7</f>
        <v>31.394297714683951</v>
      </c>
    </row>
    <row r="836" spans="1:17" x14ac:dyDescent="0.35">
      <c r="A836">
        <v>316</v>
      </c>
      <c r="B836">
        <v>1</v>
      </c>
      <c r="C836">
        <v>61</v>
      </c>
      <c r="D836">
        <v>94.2</v>
      </c>
      <c r="E836">
        <v>5895.45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0.23164495356377099</v>
      </c>
      <c r="M836">
        <f>1-Table1[[#This Row],[Churn]]</f>
        <v>0.76835504643622898</v>
      </c>
      <c r="N836" t="b">
        <f>IF(Table1[[#This Row],[Not churn]]&gt;0.14,TRUE,FALSE)</f>
        <v>1</v>
      </c>
      <c r="O836">
        <f>50*(1-Table1[[#This Row],[Churn]])</f>
        <v>38.417752321811449</v>
      </c>
      <c r="P836">
        <v>4</v>
      </c>
      <c r="Q836">
        <f>Table1[[#This Row],[Weighted revenue]]-7</f>
        <v>31.417752321811449</v>
      </c>
    </row>
    <row r="837" spans="1:17" x14ac:dyDescent="0.35">
      <c r="A837">
        <v>155</v>
      </c>
      <c r="B837">
        <v>0</v>
      </c>
      <c r="C837">
        <v>53</v>
      </c>
      <c r="D837">
        <v>98.4</v>
      </c>
      <c r="E837">
        <v>5149.5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0.231522466119846</v>
      </c>
      <c r="M837">
        <f>1-Table1[[#This Row],[Churn]]</f>
        <v>0.76847753388015394</v>
      </c>
      <c r="N837" t="b">
        <f>IF(Table1[[#This Row],[Not churn]]&gt;0.14,TRUE,FALSE)</f>
        <v>1</v>
      </c>
      <c r="O837">
        <f>50*(1-Table1[[#This Row],[Churn]])</f>
        <v>38.423876694007696</v>
      </c>
      <c r="P837">
        <v>2</v>
      </c>
      <c r="Q837">
        <f>Table1[[#This Row],[Weighted revenue]]-7</f>
        <v>31.423876694007696</v>
      </c>
    </row>
    <row r="838" spans="1:17" x14ac:dyDescent="0.35">
      <c r="A838">
        <v>1075</v>
      </c>
      <c r="B838">
        <v>0</v>
      </c>
      <c r="C838">
        <v>28</v>
      </c>
      <c r="D838">
        <v>29.75</v>
      </c>
      <c r="E838">
        <v>790.7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0.231386158541626</v>
      </c>
      <c r="M838">
        <f>1-Table1[[#This Row],[Churn]]</f>
        <v>0.76861384145837397</v>
      </c>
      <c r="N838" t="b">
        <f>IF(Table1[[#This Row],[Not churn]]&gt;0.14,TRUE,FALSE)</f>
        <v>1</v>
      </c>
      <c r="O838">
        <f>50*(1-Table1[[#This Row],[Churn]])</f>
        <v>38.430692072918696</v>
      </c>
      <c r="P838">
        <v>3</v>
      </c>
      <c r="Q838">
        <f>Table1[[#This Row],[Weighted revenue]]-7</f>
        <v>31.430692072918696</v>
      </c>
    </row>
    <row r="839" spans="1:17" x14ac:dyDescent="0.35">
      <c r="A839">
        <v>625</v>
      </c>
      <c r="B839">
        <v>0</v>
      </c>
      <c r="C839">
        <v>2</v>
      </c>
      <c r="D839">
        <v>19.649999999999999</v>
      </c>
      <c r="E839">
        <v>38.799999999999997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0.231182339493126</v>
      </c>
      <c r="M839">
        <f>1-Table1[[#This Row],[Churn]]</f>
        <v>0.76881766050687395</v>
      </c>
      <c r="N839" t="b">
        <f>IF(Table1[[#This Row],[Not churn]]&gt;0.14,TRUE,FALSE)</f>
        <v>1</v>
      </c>
      <c r="O839">
        <f>50*(1-Table1[[#This Row],[Churn]])</f>
        <v>38.440883025343695</v>
      </c>
      <c r="P839">
        <v>2</v>
      </c>
      <c r="Q839">
        <f>Table1[[#This Row],[Weighted revenue]]-7</f>
        <v>31.440883025343695</v>
      </c>
    </row>
    <row r="840" spans="1:17" x14ac:dyDescent="0.35">
      <c r="A840">
        <v>637</v>
      </c>
      <c r="B840">
        <v>0</v>
      </c>
      <c r="C840">
        <v>49</v>
      </c>
      <c r="D840">
        <v>98.35</v>
      </c>
      <c r="E840">
        <v>4889.2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0.23104320993137301</v>
      </c>
      <c r="M840">
        <f>1-Table1[[#This Row],[Churn]]</f>
        <v>0.76895679006862694</v>
      </c>
      <c r="N840" t="b">
        <f>IF(Table1[[#This Row],[Not churn]]&gt;0.14,TRUE,FALSE)</f>
        <v>1</v>
      </c>
      <c r="O840">
        <f>50*(1-Table1[[#This Row],[Churn]])</f>
        <v>38.447839503431346</v>
      </c>
      <c r="P840">
        <v>5</v>
      </c>
      <c r="Q840">
        <f>Table1[[#This Row],[Weighted revenue]]-7</f>
        <v>31.447839503431346</v>
      </c>
    </row>
    <row r="841" spans="1:17" x14ac:dyDescent="0.35">
      <c r="A841">
        <v>268</v>
      </c>
      <c r="B841">
        <v>0</v>
      </c>
      <c r="C841">
        <v>28</v>
      </c>
      <c r="D841">
        <v>59.55</v>
      </c>
      <c r="E841">
        <v>1646.45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0.23004544162485299</v>
      </c>
      <c r="M841">
        <f>1-Table1[[#This Row],[Churn]]</f>
        <v>0.76995455837514704</v>
      </c>
      <c r="N841" t="b">
        <f>IF(Table1[[#This Row],[Not churn]]&gt;0.14,TRUE,FALSE)</f>
        <v>1</v>
      </c>
      <c r="O841">
        <f>50*(1-Table1[[#This Row],[Churn]])</f>
        <v>38.497727918757349</v>
      </c>
      <c r="P841">
        <v>2</v>
      </c>
      <c r="Q841">
        <f>Table1[[#This Row],[Weighted revenue]]-7</f>
        <v>31.497727918757349</v>
      </c>
    </row>
    <row r="842" spans="1:17" x14ac:dyDescent="0.35">
      <c r="A842">
        <v>415</v>
      </c>
      <c r="B842">
        <v>0</v>
      </c>
      <c r="C842">
        <v>54</v>
      </c>
      <c r="D842">
        <v>105.85</v>
      </c>
      <c r="E842">
        <v>5826.65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0.229907398649043</v>
      </c>
      <c r="M842">
        <f>1-Table1[[#This Row],[Churn]]</f>
        <v>0.77009260135095703</v>
      </c>
      <c r="N842" t="b">
        <f>IF(Table1[[#This Row],[Not churn]]&gt;0.14,TRUE,FALSE)</f>
        <v>1</v>
      </c>
      <c r="O842">
        <f>50*(1-Table1[[#This Row],[Churn]])</f>
        <v>38.504630067547851</v>
      </c>
      <c r="P842">
        <v>5</v>
      </c>
      <c r="Q842">
        <f>Table1[[#This Row],[Weighted revenue]]-7</f>
        <v>31.504630067547851</v>
      </c>
    </row>
    <row r="843" spans="1:17" x14ac:dyDescent="0.35">
      <c r="A843">
        <v>209</v>
      </c>
      <c r="B843">
        <v>1</v>
      </c>
      <c r="C843">
        <v>46</v>
      </c>
      <c r="D843">
        <v>85</v>
      </c>
      <c r="E843">
        <v>3969.4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0.22901720641542</v>
      </c>
      <c r="M843">
        <f>1-Table1[[#This Row],[Churn]]</f>
        <v>0.77098279358458</v>
      </c>
      <c r="N843" t="b">
        <f>IF(Table1[[#This Row],[Not churn]]&gt;0.14,TRUE,FALSE)</f>
        <v>1</v>
      </c>
      <c r="O843">
        <f>50*(1-Table1[[#This Row],[Churn]])</f>
        <v>38.549139679229</v>
      </c>
      <c r="P843">
        <v>4</v>
      </c>
      <c r="Q843">
        <f>Table1[[#This Row],[Weighted revenue]]-7</f>
        <v>31.549139679229</v>
      </c>
    </row>
    <row r="844" spans="1:17" x14ac:dyDescent="0.35">
      <c r="A844">
        <v>823</v>
      </c>
      <c r="B844">
        <v>0</v>
      </c>
      <c r="C844">
        <v>49</v>
      </c>
      <c r="D844">
        <v>97.95</v>
      </c>
      <c r="E844">
        <v>4917.8999999999996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0.22892647055207299</v>
      </c>
      <c r="M844">
        <f>1-Table1[[#This Row],[Churn]]</f>
        <v>0.77107352944792695</v>
      </c>
      <c r="N844" t="b">
        <f>IF(Table1[[#This Row],[Not churn]]&gt;0.14,TRUE,FALSE)</f>
        <v>1</v>
      </c>
      <c r="O844">
        <f>50*(1-Table1[[#This Row],[Churn]])</f>
        <v>38.553676472396347</v>
      </c>
      <c r="P844">
        <v>5</v>
      </c>
      <c r="Q844">
        <f>Table1[[#This Row],[Weighted revenue]]-7</f>
        <v>31.553676472396347</v>
      </c>
    </row>
    <row r="845" spans="1:17" x14ac:dyDescent="0.35">
      <c r="A845">
        <v>1090</v>
      </c>
      <c r="B845">
        <v>0</v>
      </c>
      <c r="C845">
        <v>51</v>
      </c>
      <c r="D845">
        <v>94.8</v>
      </c>
      <c r="E845">
        <v>4837.6000000000004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0.228799550260254</v>
      </c>
      <c r="M845">
        <f>1-Table1[[#This Row],[Churn]]</f>
        <v>0.771200449739746</v>
      </c>
      <c r="N845" t="b">
        <f>IF(Table1[[#This Row],[Not churn]]&gt;0.14,TRUE,FALSE)</f>
        <v>1</v>
      </c>
      <c r="O845">
        <f>50*(1-Table1[[#This Row],[Churn]])</f>
        <v>38.5600224869873</v>
      </c>
      <c r="P845">
        <v>2</v>
      </c>
      <c r="Q845">
        <f>Table1[[#This Row],[Weighted revenue]]-7</f>
        <v>31.5600224869873</v>
      </c>
    </row>
    <row r="846" spans="1:17" x14ac:dyDescent="0.35">
      <c r="A846">
        <v>709</v>
      </c>
      <c r="B846">
        <v>0</v>
      </c>
      <c r="C846">
        <v>23</v>
      </c>
      <c r="D846">
        <v>57.75</v>
      </c>
      <c r="E846">
        <v>1282.8499999999999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0.22847540996364199</v>
      </c>
      <c r="M846">
        <f>1-Table1[[#This Row],[Churn]]</f>
        <v>0.77152459003635798</v>
      </c>
      <c r="N846" t="b">
        <f>IF(Table1[[#This Row],[Not churn]]&gt;0.14,TRUE,FALSE)</f>
        <v>1</v>
      </c>
      <c r="O846">
        <f>50*(1-Table1[[#This Row],[Churn]])</f>
        <v>38.576229501817899</v>
      </c>
      <c r="P846">
        <v>5</v>
      </c>
      <c r="Q846">
        <f>Table1[[#This Row],[Weighted revenue]]-7</f>
        <v>31.576229501817899</v>
      </c>
    </row>
    <row r="847" spans="1:17" x14ac:dyDescent="0.35">
      <c r="A847">
        <v>980</v>
      </c>
      <c r="B847">
        <v>0</v>
      </c>
      <c r="C847">
        <v>55</v>
      </c>
      <c r="D847">
        <v>100.9</v>
      </c>
      <c r="E847">
        <v>5552.05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0.228423031148623</v>
      </c>
      <c r="M847">
        <f>1-Table1[[#This Row],[Churn]]</f>
        <v>0.77157696885137694</v>
      </c>
      <c r="N847" t="b">
        <f>IF(Table1[[#This Row],[Not churn]]&gt;0.14,TRUE,FALSE)</f>
        <v>1</v>
      </c>
      <c r="O847">
        <f>50*(1-Table1[[#This Row],[Churn]])</f>
        <v>38.578848442568848</v>
      </c>
      <c r="P847">
        <v>2</v>
      </c>
      <c r="Q847">
        <f>Table1[[#This Row],[Weighted revenue]]-7</f>
        <v>31.578848442568848</v>
      </c>
    </row>
    <row r="848" spans="1:17" x14ac:dyDescent="0.35">
      <c r="A848">
        <v>1248</v>
      </c>
      <c r="B848">
        <v>0</v>
      </c>
      <c r="C848">
        <v>59</v>
      </c>
      <c r="D848">
        <v>107</v>
      </c>
      <c r="E848">
        <v>6152.3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0.228046948426393</v>
      </c>
      <c r="M848">
        <f>1-Table1[[#This Row],[Churn]]</f>
        <v>0.77195305157360705</v>
      </c>
      <c r="N848" t="b">
        <f>IF(Table1[[#This Row],[Not churn]]&gt;0.14,TRUE,FALSE)</f>
        <v>1</v>
      </c>
      <c r="O848">
        <f>50*(1-Table1[[#This Row],[Churn]])</f>
        <v>38.597652578680353</v>
      </c>
      <c r="P848">
        <v>2</v>
      </c>
      <c r="Q848">
        <f>Table1[[#This Row],[Weighted revenue]]-7</f>
        <v>31.597652578680353</v>
      </c>
    </row>
    <row r="849" spans="1:17" x14ac:dyDescent="0.35">
      <c r="A849">
        <v>442</v>
      </c>
      <c r="B849">
        <v>0</v>
      </c>
      <c r="C849">
        <v>19</v>
      </c>
      <c r="D849">
        <v>59.55</v>
      </c>
      <c r="E849">
        <v>1144.5999999999999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0.22713040963432499</v>
      </c>
      <c r="M849">
        <f>1-Table1[[#This Row],[Churn]]</f>
        <v>0.77286959036567504</v>
      </c>
      <c r="N849" t="b">
        <f>IF(Table1[[#This Row],[Not churn]]&gt;0.14,TRUE,FALSE)</f>
        <v>1</v>
      </c>
      <c r="O849">
        <f>50*(1-Table1[[#This Row],[Churn]])</f>
        <v>38.643479518283755</v>
      </c>
      <c r="P849">
        <v>2</v>
      </c>
      <c r="Q849">
        <f>Table1[[#This Row],[Weighted revenue]]-7</f>
        <v>31.643479518283755</v>
      </c>
    </row>
    <row r="850" spans="1:17" x14ac:dyDescent="0.35">
      <c r="A850">
        <v>879</v>
      </c>
      <c r="B850">
        <v>0</v>
      </c>
      <c r="C850">
        <v>6</v>
      </c>
      <c r="D850">
        <v>45.5</v>
      </c>
      <c r="E850">
        <v>285.2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0.226059767594294</v>
      </c>
      <c r="M850">
        <f>1-Table1[[#This Row],[Churn]]</f>
        <v>0.77394023240570597</v>
      </c>
      <c r="N850" t="b">
        <f>IF(Table1[[#This Row],[Not churn]]&gt;0.14,TRUE,FALSE)</f>
        <v>1</v>
      </c>
      <c r="O850">
        <f>50*(1-Table1[[#This Row],[Churn]])</f>
        <v>38.697011620285302</v>
      </c>
      <c r="P850">
        <v>5</v>
      </c>
      <c r="Q850">
        <f>Table1[[#This Row],[Weighted revenue]]-7</f>
        <v>31.697011620285302</v>
      </c>
    </row>
    <row r="851" spans="1:17" x14ac:dyDescent="0.35">
      <c r="A851">
        <v>665</v>
      </c>
      <c r="B851">
        <v>1</v>
      </c>
      <c r="C851">
        <v>52</v>
      </c>
      <c r="D851">
        <v>49.15</v>
      </c>
      <c r="E851">
        <v>2550.9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0.225786392703438</v>
      </c>
      <c r="M851">
        <f>1-Table1[[#This Row],[Churn]]</f>
        <v>0.77421360729656197</v>
      </c>
      <c r="N851" t="b">
        <f>IF(Table1[[#This Row],[Not churn]]&gt;0.14,TRUE,FALSE)</f>
        <v>1</v>
      </c>
      <c r="O851">
        <f>50*(1-Table1[[#This Row],[Churn]])</f>
        <v>38.7106803648281</v>
      </c>
      <c r="P851">
        <v>3</v>
      </c>
      <c r="Q851">
        <f>Table1[[#This Row],[Weighted revenue]]-7</f>
        <v>31.7106803648281</v>
      </c>
    </row>
    <row r="852" spans="1:17" x14ac:dyDescent="0.35">
      <c r="A852">
        <v>766</v>
      </c>
      <c r="B852">
        <v>1</v>
      </c>
      <c r="C852">
        <v>65</v>
      </c>
      <c r="D852">
        <v>99.1</v>
      </c>
      <c r="E852">
        <v>6496.15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0.22495168429118401</v>
      </c>
      <c r="M852">
        <f>1-Table1[[#This Row],[Churn]]</f>
        <v>0.77504831570881594</v>
      </c>
      <c r="N852" t="b">
        <f>IF(Table1[[#This Row],[Not churn]]&gt;0.14,TRUE,FALSE)</f>
        <v>1</v>
      </c>
      <c r="O852">
        <f>50*(1-Table1[[#This Row],[Churn]])</f>
        <v>38.752415785440796</v>
      </c>
      <c r="P852">
        <v>4</v>
      </c>
      <c r="Q852">
        <f>Table1[[#This Row],[Weighted revenue]]-7</f>
        <v>31.752415785440796</v>
      </c>
    </row>
    <row r="853" spans="1:17" x14ac:dyDescent="0.35">
      <c r="A853">
        <v>164</v>
      </c>
      <c r="B853">
        <v>0</v>
      </c>
      <c r="C853">
        <v>39</v>
      </c>
      <c r="D853">
        <v>81.5</v>
      </c>
      <c r="E853">
        <v>3107.3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0.22358358123057101</v>
      </c>
      <c r="M853">
        <f>1-Table1[[#This Row],[Churn]]</f>
        <v>0.77641641876942902</v>
      </c>
      <c r="N853" t="b">
        <f>IF(Table1[[#This Row],[Not churn]]&gt;0.14,TRUE,FALSE)</f>
        <v>1</v>
      </c>
      <c r="O853">
        <f>50*(1-Table1[[#This Row],[Churn]])</f>
        <v>38.820820938471449</v>
      </c>
      <c r="P853">
        <v>5</v>
      </c>
      <c r="Q853">
        <f>Table1[[#This Row],[Weighted revenue]]-7</f>
        <v>31.820820938471449</v>
      </c>
    </row>
    <row r="854" spans="1:17" x14ac:dyDescent="0.35">
      <c r="A854">
        <v>244</v>
      </c>
      <c r="B854">
        <v>0</v>
      </c>
      <c r="C854">
        <v>30</v>
      </c>
      <c r="D854">
        <v>82.05</v>
      </c>
      <c r="E854">
        <v>2570.1999999999998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0.22356688462927801</v>
      </c>
      <c r="M854">
        <f>1-Table1[[#This Row],[Churn]]</f>
        <v>0.77643311537072202</v>
      </c>
      <c r="N854" t="b">
        <f>IF(Table1[[#This Row],[Not churn]]&gt;0.14,TRUE,FALSE)</f>
        <v>1</v>
      </c>
      <c r="O854">
        <f>50*(1-Table1[[#This Row],[Churn]])</f>
        <v>38.821655768536104</v>
      </c>
      <c r="P854">
        <v>5</v>
      </c>
      <c r="Q854">
        <f>Table1[[#This Row],[Weighted revenue]]-7</f>
        <v>31.821655768536104</v>
      </c>
    </row>
    <row r="855" spans="1:17" x14ac:dyDescent="0.35">
      <c r="A855">
        <v>1369</v>
      </c>
      <c r="B855">
        <v>0</v>
      </c>
      <c r="C855">
        <v>27</v>
      </c>
      <c r="D855">
        <v>56.7</v>
      </c>
      <c r="E855">
        <v>1652.95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0.22320000345152799</v>
      </c>
      <c r="M855">
        <f>1-Table1[[#This Row],[Churn]]</f>
        <v>0.77679999654847198</v>
      </c>
      <c r="N855" t="b">
        <f>IF(Table1[[#This Row],[Not churn]]&gt;0.14,TRUE,FALSE)</f>
        <v>1</v>
      </c>
      <c r="O855">
        <f>50*(1-Table1[[#This Row],[Churn]])</f>
        <v>38.839999827423597</v>
      </c>
      <c r="P855">
        <v>2</v>
      </c>
      <c r="Q855">
        <f>Table1[[#This Row],[Weighted revenue]]-7</f>
        <v>31.839999827423597</v>
      </c>
    </row>
    <row r="856" spans="1:17" x14ac:dyDescent="0.35">
      <c r="A856">
        <v>320</v>
      </c>
      <c r="B856">
        <v>0</v>
      </c>
      <c r="C856">
        <v>3</v>
      </c>
      <c r="D856">
        <v>19.600000000000001</v>
      </c>
      <c r="E856">
        <v>55.25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0.22283082821599101</v>
      </c>
      <c r="M856">
        <f>1-Table1[[#This Row],[Churn]]</f>
        <v>0.77716917178400902</v>
      </c>
      <c r="N856" t="b">
        <f>IF(Table1[[#This Row],[Not churn]]&gt;0.14,TRUE,FALSE)</f>
        <v>1</v>
      </c>
      <c r="O856">
        <f>50*(1-Table1[[#This Row],[Churn]])</f>
        <v>38.858458589200453</v>
      </c>
      <c r="P856">
        <v>2</v>
      </c>
      <c r="Q856">
        <f>Table1[[#This Row],[Weighted revenue]]-7</f>
        <v>31.858458589200453</v>
      </c>
    </row>
    <row r="857" spans="1:17" x14ac:dyDescent="0.35">
      <c r="A857">
        <v>1527</v>
      </c>
      <c r="B857">
        <v>0</v>
      </c>
      <c r="C857">
        <v>22</v>
      </c>
      <c r="D857">
        <v>48.8</v>
      </c>
      <c r="E857">
        <v>1054.5999999999999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0.222239434490762</v>
      </c>
      <c r="M857">
        <f>1-Table1[[#This Row],[Churn]]</f>
        <v>0.777760565509238</v>
      </c>
      <c r="N857" t="b">
        <f>IF(Table1[[#This Row],[Not churn]]&gt;0.14,TRUE,FALSE)</f>
        <v>1</v>
      </c>
      <c r="O857">
        <f>50*(1-Table1[[#This Row],[Churn]])</f>
        <v>38.888028275461899</v>
      </c>
      <c r="P857">
        <v>2</v>
      </c>
      <c r="Q857">
        <f>Table1[[#This Row],[Weighted revenue]]-7</f>
        <v>31.888028275461899</v>
      </c>
    </row>
    <row r="858" spans="1:17" x14ac:dyDescent="0.35">
      <c r="A858">
        <v>736</v>
      </c>
      <c r="B858">
        <v>0</v>
      </c>
      <c r="C858">
        <v>3</v>
      </c>
      <c r="D858">
        <v>19.45</v>
      </c>
      <c r="E858">
        <v>69.25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0.22205555729742699</v>
      </c>
      <c r="M858">
        <f>1-Table1[[#This Row],[Churn]]</f>
        <v>0.77794444270257301</v>
      </c>
      <c r="N858" t="b">
        <f>IF(Table1[[#This Row],[Not churn]]&gt;0.14,TRUE,FALSE)</f>
        <v>1</v>
      </c>
      <c r="O858">
        <f>50*(1-Table1[[#This Row],[Churn]])</f>
        <v>38.897222135128651</v>
      </c>
      <c r="P858">
        <v>2</v>
      </c>
      <c r="Q858">
        <f>Table1[[#This Row],[Weighted revenue]]-7</f>
        <v>31.897222135128651</v>
      </c>
    </row>
    <row r="859" spans="1:17" x14ac:dyDescent="0.35">
      <c r="A859">
        <v>1770</v>
      </c>
      <c r="B859">
        <v>0</v>
      </c>
      <c r="C859">
        <v>21</v>
      </c>
      <c r="D859">
        <v>61.65</v>
      </c>
      <c r="E859">
        <v>1393.6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0.222001313288782</v>
      </c>
      <c r="M859">
        <f>1-Table1[[#This Row],[Churn]]</f>
        <v>0.77799868671121797</v>
      </c>
      <c r="N859" t="b">
        <f>IF(Table1[[#This Row],[Not churn]]&gt;0.14,TRUE,FALSE)</f>
        <v>1</v>
      </c>
      <c r="O859">
        <f>50*(1-Table1[[#This Row],[Churn]])</f>
        <v>38.8999343355609</v>
      </c>
      <c r="P859">
        <v>2</v>
      </c>
      <c r="Q859">
        <f>Table1[[#This Row],[Weighted revenue]]-7</f>
        <v>31.8999343355609</v>
      </c>
    </row>
    <row r="860" spans="1:17" x14ac:dyDescent="0.35">
      <c r="A860">
        <v>354</v>
      </c>
      <c r="B860">
        <v>0</v>
      </c>
      <c r="C860">
        <v>22</v>
      </c>
      <c r="D860">
        <v>39.200000000000003</v>
      </c>
      <c r="E860">
        <v>849.9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0.22121920162443601</v>
      </c>
      <c r="M860">
        <f>1-Table1[[#This Row],[Churn]]</f>
        <v>0.77878079837556402</v>
      </c>
      <c r="N860" t="b">
        <f>IF(Table1[[#This Row],[Not churn]]&gt;0.14,TRUE,FALSE)</f>
        <v>1</v>
      </c>
      <c r="O860">
        <f>50*(1-Table1[[#This Row],[Churn]])</f>
        <v>38.939039918778199</v>
      </c>
      <c r="P860">
        <v>3</v>
      </c>
      <c r="Q860">
        <f>Table1[[#This Row],[Weighted revenue]]-7</f>
        <v>31.939039918778199</v>
      </c>
    </row>
    <row r="861" spans="1:17" x14ac:dyDescent="0.35">
      <c r="A861">
        <v>926</v>
      </c>
      <c r="B861">
        <v>0</v>
      </c>
      <c r="C861">
        <v>18</v>
      </c>
      <c r="D861">
        <v>56.8</v>
      </c>
      <c r="E861">
        <v>1074.6500000000001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0.22086067589782399</v>
      </c>
      <c r="M861">
        <f>1-Table1[[#This Row],[Churn]]</f>
        <v>0.77913932410217601</v>
      </c>
      <c r="N861" t="b">
        <f>IF(Table1[[#This Row],[Not churn]]&gt;0.14,TRUE,FALSE)</f>
        <v>1</v>
      </c>
      <c r="O861">
        <f>50*(1-Table1[[#This Row],[Churn]])</f>
        <v>38.956966205108799</v>
      </c>
      <c r="P861">
        <v>2</v>
      </c>
      <c r="Q861">
        <f>Table1[[#This Row],[Weighted revenue]]-7</f>
        <v>31.956966205108799</v>
      </c>
    </row>
    <row r="862" spans="1:17" x14ac:dyDescent="0.35">
      <c r="A862">
        <v>877</v>
      </c>
      <c r="B862">
        <v>0</v>
      </c>
      <c r="C862">
        <v>33</v>
      </c>
      <c r="D862">
        <v>86.15</v>
      </c>
      <c r="E862">
        <v>2745.7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0.22083703410262001</v>
      </c>
      <c r="M862">
        <f>1-Table1[[#This Row],[Churn]]</f>
        <v>0.77916296589737999</v>
      </c>
      <c r="N862" t="b">
        <f>IF(Table1[[#This Row],[Not churn]]&gt;0.14,TRUE,FALSE)</f>
        <v>1</v>
      </c>
      <c r="O862">
        <f>50*(1-Table1[[#This Row],[Churn]])</f>
        <v>38.958148294868998</v>
      </c>
      <c r="P862">
        <v>5</v>
      </c>
      <c r="Q862">
        <f>Table1[[#This Row],[Weighted revenue]]-7</f>
        <v>31.958148294868998</v>
      </c>
    </row>
    <row r="863" spans="1:17" x14ac:dyDescent="0.35">
      <c r="A863">
        <v>372</v>
      </c>
      <c r="B863">
        <v>0</v>
      </c>
      <c r="C863">
        <v>54</v>
      </c>
      <c r="D863">
        <v>104.1</v>
      </c>
      <c r="E863">
        <v>5645.8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0.220779798933357</v>
      </c>
      <c r="M863">
        <f>1-Table1[[#This Row],[Churn]]</f>
        <v>0.77922020106664303</v>
      </c>
      <c r="N863" t="b">
        <f>IF(Table1[[#This Row],[Not churn]]&gt;0.14,TRUE,FALSE)</f>
        <v>1</v>
      </c>
      <c r="O863">
        <f>50*(1-Table1[[#This Row],[Churn]])</f>
        <v>38.961010053332153</v>
      </c>
      <c r="P863">
        <v>5</v>
      </c>
      <c r="Q863">
        <f>Table1[[#This Row],[Weighted revenue]]-7</f>
        <v>31.961010053332153</v>
      </c>
    </row>
    <row r="864" spans="1:17" x14ac:dyDescent="0.35">
      <c r="A864">
        <v>1062</v>
      </c>
      <c r="B864">
        <v>0</v>
      </c>
      <c r="C864">
        <v>4</v>
      </c>
      <c r="D864">
        <v>20.7</v>
      </c>
      <c r="E864">
        <v>83.75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0.220547466004999</v>
      </c>
      <c r="M864">
        <f>1-Table1[[#This Row],[Churn]]</f>
        <v>0.77945253399500103</v>
      </c>
      <c r="N864" t="b">
        <f>IF(Table1[[#This Row],[Not churn]]&gt;0.14,TRUE,FALSE)</f>
        <v>1</v>
      </c>
      <c r="O864">
        <f>50*(1-Table1[[#This Row],[Churn]])</f>
        <v>38.972626699750052</v>
      </c>
      <c r="P864">
        <v>2</v>
      </c>
      <c r="Q864">
        <f>Table1[[#This Row],[Weighted revenue]]-7</f>
        <v>31.972626699750052</v>
      </c>
    </row>
    <row r="865" spans="1:17" x14ac:dyDescent="0.35">
      <c r="A865">
        <v>169</v>
      </c>
      <c r="B865">
        <v>0</v>
      </c>
      <c r="C865">
        <v>27</v>
      </c>
      <c r="D865">
        <v>56.15</v>
      </c>
      <c r="E865">
        <v>1439.35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0.22036341407989901</v>
      </c>
      <c r="M865">
        <f>1-Table1[[#This Row],[Churn]]</f>
        <v>0.77963658592010099</v>
      </c>
      <c r="N865" t="b">
        <f>IF(Table1[[#This Row],[Not churn]]&gt;0.14,TRUE,FALSE)</f>
        <v>1</v>
      </c>
      <c r="O865">
        <f>50*(1-Table1[[#This Row],[Churn]])</f>
        <v>38.981829296005053</v>
      </c>
      <c r="P865">
        <v>2</v>
      </c>
      <c r="Q865">
        <f>Table1[[#This Row],[Weighted revenue]]-7</f>
        <v>31.981829296005053</v>
      </c>
    </row>
    <row r="866" spans="1:17" x14ac:dyDescent="0.35">
      <c r="A866">
        <v>1731</v>
      </c>
      <c r="B866">
        <v>0</v>
      </c>
      <c r="C866">
        <v>3</v>
      </c>
      <c r="D866">
        <v>19.100000000000001</v>
      </c>
      <c r="E866">
        <v>53.05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0.220254095642716</v>
      </c>
      <c r="M866">
        <f>1-Table1[[#This Row],[Churn]]</f>
        <v>0.77974590435728397</v>
      </c>
      <c r="N866" t="b">
        <f>IF(Table1[[#This Row],[Not churn]]&gt;0.14,TRUE,FALSE)</f>
        <v>1</v>
      </c>
      <c r="O866">
        <f>50*(1-Table1[[#This Row],[Churn]])</f>
        <v>38.987295217864201</v>
      </c>
      <c r="P866">
        <v>2</v>
      </c>
      <c r="Q866">
        <f>Table1[[#This Row],[Weighted revenue]]-7</f>
        <v>31.987295217864201</v>
      </c>
    </row>
    <row r="867" spans="1:17" x14ac:dyDescent="0.35">
      <c r="A867">
        <v>315</v>
      </c>
      <c r="B867">
        <v>0</v>
      </c>
      <c r="C867">
        <v>14</v>
      </c>
      <c r="D867">
        <v>50.45</v>
      </c>
      <c r="E867">
        <v>765.45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0.21994391448789799</v>
      </c>
      <c r="M867">
        <f>1-Table1[[#This Row],[Churn]]</f>
        <v>0.78005608551210204</v>
      </c>
      <c r="N867" t="b">
        <f>IF(Table1[[#This Row],[Not churn]]&gt;0.14,TRUE,FALSE)</f>
        <v>1</v>
      </c>
      <c r="O867">
        <f>50*(1-Table1[[#This Row],[Churn]])</f>
        <v>39.002804275605101</v>
      </c>
      <c r="P867">
        <v>2</v>
      </c>
      <c r="Q867">
        <f>Table1[[#This Row],[Weighted revenue]]-7</f>
        <v>32.002804275605101</v>
      </c>
    </row>
    <row r="868" spans="1:17" x14ac:dyDescent="0.35">
      <c r="A868">
        <v>928</v>
      </c>
      <c r="B868">
        <v>0</v>
      </c>
      <c r="C868">
        <v>53</v>
      </c>
      <c r="D868">
        <v>110.5</v>
      </c>
      <c r="E868">
        <v>5835.5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0.21932091308808899</v>
      </c>
      <c r="M868">
        <f>1-Table1[[#This Row],[Churn]]</f>
        <v>0.78067908691191101</v>
      </c>
      <c r="N868" t="b">
        <f>IF(Table1[[#This Row],[Not churn]]&gt;0.14,TRUE,FALSE)</f>
        <v>1</v>
      </c>
      <c r="O868">
        <f>50*(1-Table1[[#This Row],[Churn]])</f>
        <v>39.033954345595554</v>
      </c>
      <c r="P868">
        <v>2</v>
      </c>
      <c r="Q868">
        <f>Table1[[#This Row],[Weighted revenue]]-7</f>
        <v>32.033954345595554</v>
      </c>
    </row>
    <row r="869" spans="1:17" x14ac:dyDescent="0.35">
      <c r="A869">
        <v>1742</v>
      </c>
      <c r="B869">
        <v>0</v>
      </c>
      <c r="C869">
        <v>24</v>
      </c>
      <c r="D869">
        <v>51.15</v>
      </c>
      <c r="E869">
        <v>1275.7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0.21846255919447899</v>
      </c>
      <c r="M869">
        <f>1-Table1[[#This Row],[Churn]]</f>
        <v>0.78153744080552101</v>
      </c>
      <c r="N869" t="b">
        <f>IF(Table1[[#This Row],[Not churn]]&gt;0.14,TRUE,FALSE)</f>
        <v>1</v>
      </c>
      <c r="O869">
        <f>50*(1-Table1[[#This Row],[Churn]])</f>
        <v>39.076872040276051</v>
      </c>
      <c r="P869">
        <v>2</v>
      </c>
      <c r="Q869">
        <f>Table1[[#This Row],[Weighted revenue]]-7</f>
        <v>32.076872040276051</v>
      </c>
    </row>
    <row r="870" spans="1:17" x14ac:dyDescent="0.35">
      <c r="A870">
        <v>1355</v>
      </c>
      <c r="B870">
        <v>1</v>
      </c>
      <c r="C870">
        <v>70</v>
      </c>
      <c r="D870">
        <v>105.55</v>
      </c>
      <c r="E870">
        <v>7195.35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0.21843325131893099</v>
      </c>
      <c r="M870">
        <f>1-Table1[[#This Row],[Churn]]</f>
        <v>0.78156674868106901</v>
      </c>
      <c r="N870" t="b">
        <f>IF(Table1[[#This Row],[Not churn]]&gt;0.14,TRUE,FALSE)</f>
        <v>1</v>
      </c>
      <c r="O870">
        <f>50*(1-Table1[[#This Row],[Churn]])</f>
        <v>39.078337434053452</v>
      </c>
      <c r="P870">
        <v>4</v>
      </c>
      <c r="Q870">
        <f>Table1[[#This Row],[Weighted revenue]]-7</f>
        <v>32.078337434053452</v>
      </c>
    </row>
    <row r="871" spans="1:17" x14ac:dyDescent="0.35">
      <c r="A871">
        <v>1737</v>
      </c>
      <c r="B871">
        <v>0</v>
      </c>
      <c r="C871">
        <v>14</v>
      </c>
      <c r="D871">
        <v>50.1</v>
      </c>
      <c r="E871">
        <v>709.5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0.21815477991065799</v>
      </c>
      <c r="M871">
        <f>1-Table1[[#This Row],[Churn]]</f>
        <v>0.78184522008934199</v>
      </c>
      <c r="N871" t="b">
        <f>IF(Table1[[#This Row],[Not churn]]&gt;0.14,TRUE,FALSE)</f>
        <v>1</v>
      </c>
      <c r="O871">
        <f>50*(1-Table1[[#This Row],[Churn]])</f>
        <v>39.092261004467098</v>
      </c>
      <c r="P871">
        <v>2</v>
      </c>
      <c r="Q871">
        <f>Table1[[#This Row],[Weighted revenue]]-7</f>
        <v>32.092261004467098</v>
      </c>
    </row>
    <row r="872" spans="1:17" x14ac:dyDescent="0.35">
      <c r="A872">
        <v>615</v>
      </c>
      <c r="B872">
        <v>0</v>
      </c>
      <c r="C872">
        <v>4</v>
      </c>
      <c r="D872">
        <v>20.149999999999999</v>
      </c>
      <c r="E872">
        <v>68.45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0.217735138084723</v>
      </c>
      <c r="M872">
        <f>1-Table1[[#This Row],[Churn]]</f>
        <v>0.782264861915277</v>
      </c>
      <c r="N872" t="b">
        <f>IF(Table1[[#This Row],[Not churn]]&gt;0.14,TRUE,FALSE)</f>
        <v>1</v>
      </c>
      <c r="O872">
        <f>50*(1-Table1[[#This Row],[Churn]])</f>
        <v>39.113243095763849</v>
      </c>
      <c r="P872">
        <v>2</v>
      </c>
      <c r="Q872">
        <f>Table1[[#This Row],[Weighted revenue]]-7</f>
        <v>32.113243095763849</v>
      </c>
    </row>
    <row r="873" spans="1:17" x14ac:dyDescent="0.35">
      <c r="A873">
        <v>1243</v>
      </c>
      <c r="B873">
        <v>0</v>
      </c>
      <c r="C873">
        <v>15</v>
      </c>
      <c r="D873">
        <v>51.55</v>
      </c>
      <c r="E873">
        <v>765.5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0.217681848766687</v>
      </c>
      <c r="M873">
        <f>1-Table1[[#This Row],[Churn]]</f>
        <v>0.78231815123331305</v>
      </c>
      <c r="N873" t="b">
        <f>IF(Table1[[#This Row],[Not churn]]&gt;0.14,TRUE,FALSE)</f>
        <v>1</v>
      </c>
      <c r="O873">
        <f>50*(1-Table1[[#This Row],[Churn]])</f>
        <v>39.115907561665651</v>
      </c>
      <c r="P873">
        <v>2</v>
      </c>
      <c r="Q873">
        <f>Table1[[#This Row],[Weighted revenue]]-7</f>
        <v>32.115907561665651</v>
      </c>
    </row>
    <row r="874" spans="1:17" x14ac:dyDescent="0.35">
      <c r="A874">
        <v>864</v>
      </c>
      <c r="B874">
        <v>0</v>
      </c>
      <c r="C874">
        <v>30</v>
      </c>
      <c r="D874">
        <v>74.650000000000006</v>
      </c>
      <c r="E874">
        <v>2308.6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0.21746341867785701</v>
      </c>
      <c r="M874">
        <f>1-Table1[[#This Row],[Churn]]</f>
        <v>0.78253658132214299</v>
      </c>
      <c r="N874" t="b">
        <f>IF(Table1[[#This Row],[Not churn]]&gt;0.14,TRUE,FALSE)</f>
        <v>1</v>
      </c>
      <c r="O874">
        <f>50*(1-Table1[[#This Row],[Churn]])</f>
        <v>39.126829066107149</v>
      </c>
      <c r="P874">
        <v>2</v>
      </c>
      <c r="Q874">
        <f>Table1[[#This Row],[Weighted revenue]]-7</f>
        <v>32.126829066107149</v>
      </c>
    </row>
    <row r="875" spans="1:17" x14ac:dyDescent="0.35">
      <c r="A875">
        <v>609</v>
      </c>
      <c r="B875">
        <v>0</v>
      </c>
      <c r="C875">
        <v>20</v>
      </c>
      <c r="D875">
        <v>59.2</v>
      </c>
      <c r="E875">
        <v>1191.2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0.21735474900006599</v>
      </c>
      <c r="M875">
        <f>1-Table1[[#This Row],[Churn]]</f>
        <v>0.78264525099993398</v>
      </c>
      <c r="N875" t="b">
        <f>IF(Table1[[#This Row],[Not churn]]&gt;0.14,TRUE,FALSE)</f>
        <v>1</v>
      </c>
      <c r="O875">
        <f>50*(1-Table1[[#This Row],[Churn]])</f>
        <v>39.132262549996696</v>
      </c>
      <c r="P875">
        <v>2</v>
      </c>
      <c r="Q875">
        <f>Table1[[#This Row],[Weighted revenue]]-7</f>
        <v>32.132262549996696</v>
      </c>
    </row>
    <row r="876" spans="1:17" x14ac:dyDescent="0.35">
      <c r="A876">
        <v>1268</v>
      </c>
      <c r="B876">
        <v>1</v>
      </c>
      <c r="C876">
        <v>34</v>
      </c>
      <c r="D876">
        <v>64.2</v>
      </c>
      <c r="E876">
        <v>2106.3000000000002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0.21718124869168201</v>
      </c>
      <c r="M876">
        <f>1-Table1[[#This Row],[Churn]]</f>
        <v>0.78281875130831802</v>
      </c>
      <c r="N876" t="b">
        <f>IF(Table1[[#This Row],[Not churn]]&gt;0.14,TRUE,FALSE)</f>
        <v>1</v>
      </c>
      <c r="O876">
        <f>50*(1-Table1[[#This Row],[Churn]])</f>
        <v>39.140937565415904</v>
      </c>
      <c r="P876">
        <v>4</v>
      </c>
      <c r="Q876">
        <f>Table1[[#This Row],[Weighted revenue]]-7</f>
        <v>32.140937565415904</v>
      </c>
    </row>
    <row r="877" spans="1:17" x14ac:dyDescent="0.35">
      <c r="A877">
        <v>474</v>
      </c>
      <c r="B877">
        <v>0</v>
      </c>
      <c r="C877">
        <v>47</v>
      </c>
      <c r="D877">
        <v>100.75</v>
      </c>
      <c r="E877">
        <v>4669.2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0.21680985452294599</v>
      </c>
      <c r="M877">
        <f>1-Table1[[#This Row],[Churn]]</f>
        <v>0.78319014547705401</v>
      </c>
      <c r="N877" t="b">
        <f>IF(Table1[[#This Row],[Not churn]]&gt;0.14,TRUE,FALSE)</f>
        <v>1</v>
      </c>
      <c r="O877">
        <f>50*(1-Table1[[#This Row],[Churn]])</f>
        <v>39.159507273852704</v>
      </c>
      <c r="P877">
        <v>2</v>
      </c>
      <c r="Q877">
        <f>Table1[[#This Row],[Weighted revenue]]-7</f>
        <v>32.159507273852704</v>
      </c>
    </row>
    <row r="878" spans="1:17" x14ac:dyDescent="0.35">
      <c r="A878">
        <v>1806</v>
      </c>
      <c r="B878">
        <v>0</v>
      </c>
      <c r="C878">
        <v>49</v>
      </c>
      <c r="D878">
        <v>95.4</v>
      </c>
      <c r="E878">
        <v>4613.95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0.21575427203884401</v>
      </c>
      <c r="M878">
        <f>1-Table1[[#This Row],[Churn]]</f>
        <v>0.78424572796115599</v>
      </c>
      <c r="N878" t="b">
        <f>IF(Table1[[#This Row],[Not churn]]&gt;0.14,TRUE,FALSE)</f>
        <v>1</v>
      </c>
      <c r="O878">
        <f>50*(1-Table1[[#This Row],[Churn]])</f>
        <v>39.212286398057799</v>
      </c>
      <c r="P878">
        <v>5</v>
      </c>
      <c r="Q878">
        <f>Table1[[#This Row],[Weighted revenue]]-7</f>
        <v>32.212286398057799</v>
      </c>
    </row>
    <row r="879" spans="1:17" x14ac:dyDescent="0.35">
      <c r="A879">
        <v>1599</v>
      </c>
      <c r="B879">
        <v>0</v>
      </c>
      <c r="C879">
        <v>26</v>
      </c>
      <c r="D879">
        <v>29.8</v>
      </c>
      <c r="E879">
        <v>786.5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0.21544414333089701</v>
      </c>
      <c r="M879">
        <f>1-Table1[[#This Row],[Churn]]</f>
        <v>0.78455585666910299</v>
      </c>
      <c r="N879" t="b">
        <f>IF(Table1[[#This Row],[Not churn]]&gt;0.14,TRUE,FALSE)</f>
        <v>1</v>
      </c>
      <c r="O879">
        <f>50*(1-Table1[[#This Row],[Churn]])</f>
        <v>39.227792833455148</v>
      </c>
      <c r="P879">
        <v>3</v>
      </c>
      <c r="Q879">
        <f>Table1[[#This Row],[Weighted revenue]]-7</f>
        <v>32.227792833455148</v>
      </c>
    </row>
    <row r="880" spans="1:17" x14ac:dyDescent="0.35">
      <c r="A880">
        <v>1334</v>
      </c>
      <c r="B880">
        <v>0</v>
      </c>
      <c r="C880">
        <v>13</v>
      </c>
      <c r="D880">
        <v>54.15</v>
      </c>
      <c r="E880">
        <v>701.05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0.215017345565372</v>
      </c>
      <c r="M880">
        <f>1-Table1[[#This Row],[Churn]]</f>
        <v>0.784982654434628</v>
      </c>
      <c r="N880" t="b">
        <f>IF(Table1[[#This Row],[Not churn]]&gt;0.14,TRUE,FALSE)</f>
        <v>1</v>
      </c>
      <c r="O880">
        <f>50*(1-Table1[[#This Row],[Churn]])</f>
        <v>39.249132721731399</v>
      </c>
      <c r="P880">
        <v>5</v>
      </c>
      <c r="Q880">
        <f>Table1[[#This Row],[Weighted revenue]]-7</f>
        <v>32.249132721731399</v>
      </c>
    </row>
    <row r="881" spans="1:17" x14ac:dyDescent="0.35">
      <c r="A881">
        <v>1739</v>
      </c>
      <c r="B881">
        <v>0</v>
      </c>
      <c r="C881">
        <v>8</v>
      </c>
      <c r="D881">
        <v>76.150000000000006</v>
      </c>
      <c r="E881">
        <v>645.79999999999995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0.214811298810272</v>
      </c>
      <c r="M881">
        <f>1-Table1[[#This Row],[Churn]]</f>
        <v>0.78518870118972806</v>
      </c>
      <c r="N881" t="b">
        <f>IF(Table1[[#This Row],[Not churn]]&gt;0.14,TRUE,FALSE)</f>
        <v>1</v>
      </c>
      <c r="O881">
        <f>50*(1-Table1[[#This Row],[Churn]])</f>
        <v>39.2594350594864</v>
      </c>
      <c r="P881">
        <v>1</v>
      </c>
      <c r="Q881">
        <f>Table1[[#This Row],[Weighted revenue]]-7</f>
        <v>32.2594350594864</v>
      </c>
    </row>
    <row r="882" spans="1:17" x14ac:dyDescent="0.35">
      <c r="A882">
        <v>78</v>
      </c>
      <c r="B882">
        <v>0</v>
      </c>
      <c r="C882">
        <v>54</v>
      </c>
      <c r="D882">
        <v>111.1</v>
      </c>
      <c r="E882">
        <v>6014.85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0.214535020804201</v>
      </c>
      <c r="M882">
        <f>1-Table1[[#This Row],[Churn]]</f>
        <v>0.78546497919579905</v>
      </c>
      <c r="N882" t="b">
        <f>IF(Table1[[#This Row],[Not churn]]&gt;0.14,TRUE,FALSE)</f>
        <v>1</v>
      </c>
      <c r="O882">
        <f>50*(1-Table1[[#This Row],[Churn]])</f>
        <v>39.273248959789953</v>
      </c>
      <c r="P882">
        <v>2</v>
      </c>
      <c r="Q882">
        <f>Table1[[#This Row],[Weighted revenue]]-7</f>
        <v>32.273248959789953</v>
      </c>
    </row>
    <row r="883" spans="1:17" x14ac:dyDescent="0.35">
      <c r="A883">
        <v>1454</v>
      </c>
      <c r="B883">
        <v>0</v>
      </c>
      <c r="C883">
        <v>34</v>
      </c>
      <c r="D883">
        <v>116.15</v>
      </c>
      <c r="E883">
        <v>3946.9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0.21423512943657499</v>
      </c>
      <c r="M883">
        <f>1-Table1[[#This Row],[Churn]]</f>
        <v>0.78576487056342503</v>
      </c>
      <c r="N883" t="b">
        <f>IF(Table1[[#This Row],[Not churn]]&gt;0.14,TRUE,FALSE)</f>
        <v>1</v>
      </c>
      <c r="O883">
        <f>50*(1-Table1[[#This Row],[Churn]])</f>
        <v>39.28824352817125</v>
      </c>
      <c r="P883">
        <v>1</v>
      </c>
      <c r="Q883">
        <f>Table1[[#This Row],[Weighted revenue]]-7</f>
        <v>32.28824352817125</v>
      </c>
    </row>
    <row r="884" spans="1:17" x14ac:dyDescent="0.35">
      <c r="A884">
        <v>1544</v>
      </c>
      <c r="B884">
        <v>0</v>
      </c>
      <c r="C884">
        <v>40</v>
      </c>
      <c r="D884">
        <v>81.2</v>
      </c>
      <c r="E884">
        <v>3292.3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0.21416967519497501</v>
      </c>
      <c r="M884">
        <f>1-Table1[[#This Row],[Churn]]</f>
        <v>0.78583032480502502</v>
      </c>
      <c r="N884" t="b">
        <f>IF(Table1[[#This Row],[Not churn]]&gt;0.14,TRUE,FALSE)</f>
        <v>1</v>
      </c>
      <c r="O884">
        <f>50*(1-Table1[[#This Row],[Churn]])</f>
        <v>39.291516240251248</v>
      </c>
      <c r="P884">
        <v>5</v>
      </c>
      <c r="Q884">
        <f>Table1[[#This Row],[Weighted revenue]]-7</f>
        <v>32.291516240251248</v>
      </c>
    </row>
    <row r="885" spans="1:17" x14ac:dyDescent="0.35">
      <c r="A885">
        <v>912</v>
      </c>
      <c r="B885">
        <v>0</v>
      </c>
      <c r="C885">
        <v>35</v>
      </c>
      <c r="D885">
        <v>73.45</v>
      </c>
      <c r="E885">
        <v>2661.1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0.213990253329157</v>
      </c>
      <c r="M885">
        <f>1-Table1[[#This Row],[Churn]]</f>
        <v>0.786009746670843</v>
      </c>
      <c r="N885" t="b">
        <f>IF(Table1[[#This Row],[Not churn]]&gt;0.14,TRUE,FALSE)</f>
        <v>1</v>
      </c>
      <c r="O885">
        <f>50*(1-Table1[[#This Row],[Churn]])</f>
        <v>39.300487333542151</v>
      </c>
      <c r="P885">
        <v>5</v>
      </c>
      <c r="Q885">
        <f>Table1[[#This Row],[Weighted revenue]]-7</f>
        <v>32.300487333542151</v>
      </c>
    </row>
    <row r="886" spans="1:17" x14ac:dyDescent="0.35">
      <c r="A886">
        <v>211</v>
      </c>
      <c r="B886">
        <v>1</v>
      </c>
      <c r="C886">
        <v>48</v>
      </c>
      <c r="D886">
        <v>70.650000000000006</v>
      </c>
      <c r="E886">
        <v>3545.05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0.213590345774132</v>
      </c>
      <c r="M886">
        <f>1-Table1[[#This Row],[Churn]]</f>
        <v>0.78640965422586806</v>
      </c>
      <c r="N886" t="b">
        <f>IF(Table1[[#This Row],[Not churn]]&gt;0.14,TRUE,FALSE)</f>
        <v>1</v>
      </c>
      <c r="O886">
        <f>50*(1-Table1[[#This Row],[Churn]])</f>
        <v>39.320482711293401</v>
      </c>
      <c r="P886">
        <v>4</v>
      </c>
      <c r="Q886">
        <f>Table1[[#This Row],[Weighted revenue]]-7</f>
        <v>32.320482711293401</v>
      </c>
    </row>
    <row r="887" spans="1:17" x14ac:dyDescent="0.35">
      <c r="A887">
        <v>1641</v>
      </c>
      <c r="B887">
        <v>1</v>
      </c>
      <c r="C887">
        <v>71</v>
      </c>
      <c r="D887">
        <v>105.9</v>
      </c>
      <c r="E887">
        <v>7521.95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0.21240898746610201</v>
      </c>
      <c r="M887">
        <f>1-Table1[[#This Row],[Churn]]</f>
        <v>0.78759101253389796</v>
      </c>
      <c r="N887" t="b">
        <f>IF(Table1[[#This Row],[Not churn]]&gt;0.14,TRUE,FALSE)</f>
        <v>1</v>
      </c>
      <c r="O887">
        <f>50*(1-Table1[[#This Row],[Churn]])</f>
        <v>39.3795506266949</v>
      </c>
      <c r="P887">
        <v>4</v>
      </c>
      <c r="Q887">
        <f>Table1[[#This Row],[Weighted revenue]]-7</f>
        <v>32.3795506266949</v>
      </c>
    </row>
    <row r="888" spans="1:17" x14ac:dyDescent="0.35">
      <c r="A888">
        <v>515</v>
      </c>
      <c r="B888">
        <v>0</v>
      </c>
      <c r="C888">
        <v>47</v>
      </c>
      <c r="D888">
        <v>85.3</v>
      </c>
      <c r="E888">
        <v>4045.65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0.21172376768496101</v>
      </c>
      <c r="M888">
        <f>1-Table1[[#This Row],[Churn]]</f>
        <v>0.78827623231503896</v>
      </c>
      <c r="N888" t="b">
        <f>IF(Table1[[#This Row],[Not churn]]&gt;0.14,TRUE,FALSE)</f>
        <v>1</v>
      </c>
      <c r="O888">
        <f>50*(1-Table1[[#This Row],[Churn]])</f>
        <v>39.413811615751946</v>
      </c>
      <c r="P888">
        <v>2</v>
      </c>
      <c r="Q888">
        <f>Table1[[#This Row],[Weighted revenue]]-7</f>
        <v>32.413811615751946</v>
      </c>
    </row>
    <row r="889" spans="1:17" x14ac:dyDescent="0.35">
      <c r="A889">
        <v>1570</v>
      </c>
      <c r="B889">
        <v>1</v>
      </c>
      <c r="C889">
        <v>54</v>
      </c>
      <c r="D889">
        <v>79.5</v>
      </c>
      <c r="E889">
        <v>4370.25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0.21155373785624601</v>
      </c>
      <c r="M889">
        <f>1-Table1[[#This Row],[Churn]]</f>
        <v>0.78844626214375402</v>
      </c>
      <c r="N889" t="b">
        <f>IF(Table1[[#This Row],[Not churn]]&gt;0.14,TRUE,FALSE)</f>
        <v>1</v>
      </c>
      <c r="O889">
        <f>50*(1-Table1[[#This Row],[Churn]])</f>
        <v>39.422313107187698</v>
      </c>
      <c r="P889">
        <v>4</v>
      </c>
      <c r="Q889">
        <f>Table1[[#This Row],[Weighted revenue]]-7</f>
        <v>32.422313107187698</v>
      </c>
    </row>
    <row r="890" spans="1:17" x14ac:dyDescent="0.35">
      <c r="A890">
        <v>702</v>
      </c>
      <c r="B890">
        <v>0</v>
      </c>
      <c r="C890">
        <v>55</v>
      </c>
      <c r="D890">
        <v>103.7</v>
      </c>
      <c r="E890">
        <v>5656.75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0.21095396983180201</v>
      </c>
      <c r="M890">
        <f>1-Table1[[#This Row],[Churn]]</f>
        <v>0.78904603016819796</v>
      </c>
      <c r="N890" t="b">
        <f>IF(Table1[[#This Row],[Not churn]]&gt;0.14,TRUE,FALSE)</f>
        <v>1</v>
      </c>
      <c r="O890">
        <f>50*(1-Table1[[#This Row],[Churn]])</f>
        <v>39.452301508409896</v>
      </c>
      <c r="P890">
        <v>5</v>
      </c>
      <c r="Q890">
        <f>Table1[[#This Row],[Weighted revenue]]-7</f>
        <v>32.452301508409896</v>
      </c>
    </row>
    <row r="891" spans="1:17" x14ac:dyDescent="0.35">
      <c r="A891">
        <v>165</v>
      </c>
      <c r="B891">
        <v>0</v>
      </c>
      <c r="C891">
        <v>60</v>
      </c>
      <c r="D891">
        <v>104.95</v>
      </c>
      <c r="E891">
        <v>6236.75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0.20970002247344899</v>
      </c>
      <c r="M891">
        <f>1-Table1[[#This Row],[Churn]]</f>
        <v>0.79029997752655101</v>
      </c>
      <c r="N891" t="b">
        <f>IF(Table1[[#This Row],[Not churn]]&gt;0.14,TRUE,FALSE)</f>
        <v>1</v>
      </c>
      <c r="O891">
        <f>50*(1-Table1[[#This Row],[Churn]])</f>
        <v>39.514998876327553</v>
      </c>
      <c r="P891">
        <v>2</v>
      </c>
      <c r="Q891">
        <f>Table1[[#This Row],[Weighted revenue]]-7</f>
        <v>32.514998876327553</v>
      </c>
    </row>
    <row r="892" spans="1:17" x14ac:dyDescent="0.35">
      <c r="A892">
        <v>997</v>
      </c>
      <c r="B892">
        <v>1</v>
      </c>
      <c r="C892">
        <v>6</v>
      </c>
      <c r="D892">
        <v>19.5</v>
      </c>
      <c r="E892">
        <v>106.8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0.20965809820265</v>
      </c>
      <c r="M892">
        <f>1-Table1[[#This Row],[Churn]]</f>
        <v>0.79034190179734998</v>
      </c>
      <c r="N892" t="b">
        <f>IF(Table1[[#This Row],[Not churn]]&gt;0.14,TRUE,FALSE)</f>
        <v>1</v>
      </c>
      <c r="O892">
        <f>50*(1-Table1[[#This Row],[Churn]])</f>
        <v>39.517095089867496</v>
      </c>
      <c r="P892">
        <v>4</v>
      </c>
      <c r="Q892">
        <f>Table1[[#This Row],[Weighted revenue]]-7</f>
        <v>32.517095089867496</v>
      </c>
    </row>
    <row r="893" spans="1:17" x14ac:dyDescent="0.35">
      <c r="A893">
        <v>452</v>
      </c>
      <c r="B893">
        <v>0</v>
      </c>
      <c r="C893">
        <v>24</v>
      </c>
      <c r="D893">
        <v>49.3</v>
      </c>
      <c r="E893">
        <v>1233.25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0.209170890547553</v>
      </c>
      <c r="M893">
        <f>1-Table1[[#This Row],[Churn]]</f>
        <v>0.790829109452447</v>
      </c>
      <c r="N893" t="b">
        <f>IF(Table1[[#This Row],[Not churn]]&gt;0.14,TRUE,FALSE)</f>
        <v>1</v>
      </c>
      <c r="O893">
        <f>50*(1-Table1[[#This Row],[Churn]])</f>
        <v>39.541455472622353</v>
      </c>
      <c r="P893">
        <v>2</v>
      </c>
      <c r="Q893">
        <f>Table1[[#This Row],[Weighted revenue]]-7</f>
        <v>32.541455472622353</v>
      </c>
    </row>
    <row r="894" spans="1:17" x14ac:dyDescent="0.35">
      <c r="A894">
        <v>1629</v>
      </c>
      <c r="B894">
        <v>0</v>
      </c>
      <c r="C894">
        <v>30</v>
      </c>
      <c r="D894">
        <v>64.5</v>
      </c>
      <c r="E894">
        <v>1985.15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0.20784513267271501</v>
      </c>
      <c r="M894">
        <f>1-Table1[[#This Row],[Churn]]</f>
        <v>0.79215486732728502</v>
      </c>
      <c r="N894" t="b">
        <f>IF(Table1[[#This Row],[Not churn]]&gt;0.14,TRUE,FALSE)</f>
        <v>1</v>
      </c>
      <c r="O894">
        <f>50*(1-Table1[[#This Row],[Churn]])</f>
        <v>39.607743366364254</v>
      </c>
      <c r="P894">
        <v>5</v>
      </c>
      <c r="Q894">
        <f>Table1[[#This Row],[Weighted revenue]]-7</f>
        <v>32.607743366364254</v>
      </c>
    </row>
    <row r="895" spans="1:17" x14ac:dyDescent="0.35">
      <c r="A895">
        <v>1525</v>
      </c>
      <c r="B895">
        <v>0</v>
      </c>
      <c r="C895">
        <v>5</v>
      </c>
      <c r="D895">
        <v>25.9</v>
      </c>
      <c r="E895">
        <v>135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0.207705269181955</v>
      </c>
      <c r="M895">
        <f>1-Table1[[#This Row],[Churn]]</f>
        <v>0.79229473081804502</v>
      </c>
      <c r="N895" t="b">
        <f>IF(Table1[[#This Row],[Not churn]]&gt;0.14,TRUE,FALSE)</f>
        <v>1</v>
      </c>
      <c r="O895">
        <f>50*(1-Table1[[#This Row],[Churn]])</f>
        <v>39.61473654090225</v>
      </c>
      <c r="P895">
        <v>5</v>
      </c>
      <c r="Q895">
        <f>Table1[[#This Row],[Weighted revenue]]-7</f>
        <v>32.61473654090225</v>
      </c>
    </row>
    <row r="896" spans="1:17" x14ac:dyDescent="0.35">
      <c r="A896">
        <v>108</v>
      </c>
      <c r="B896">
        <v>0</v>
      </c>
      <c r="C896">
        <v>21</v>
      </c>
      <c r="D896">
        <v>64.849999999999994</v>
      </c>
      <c r="E896">
        <v>1336.8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0.20684707872264299</v>
      </c>
      <c r="M896">
        <f>1-Table1[[#This Row],[Churn]]</f>
        <v>0.79315292127735704</v>
      </c>
      <c r="N896" t="b">
        <f>IF(Table1[[#This Row],[Not churn]]&gt;0.14,TRUE,FALSE)</f>
        <v>1</v>
      </c>
      <c r="O896">
        <f>50*(1-Table1[[#This Row],[Churn]])</f>
        <v>39.657646063867851</v>
      </c>
      <c r="P896">
        <v>5</v>
      </c>
      <c r="Q896">
        <f>Table1[[#This Row],[Weighted revenue]]-7</f>
        <v>32.657646063867851</v>
      </c>
    </row>
    <row r="897" spans="1:17" x14ac:dyDescent="0.35">
      <c r="A897">
        <v>672</v>
      </c>
      <c r="B897">
        <v>1</v>
      </c>
      <c r="C897">
        <v>65</v>
      </c>
      <c r="D897">
        <v>95.45</v>
      </c>
      <c r="E897">
        <v>6223.3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0.206507157287665</v>
      </c>
      <c r="M897">
        <f>1-Table1[[#This Row],[Churn]]</f>
        <v>0.793492842712335</v>
      </c>
      <c r="N897" t="b">
        <f>IF(Table1[[#This Row],[Not churn]]&gt;0.14,TRUE,FALSE)</f>
        <v>1</v>
      </c>
      <c r="O897">
        <f>50*(1-Table1[[#This Row],[Churn]])</f>
        <v>39.67464213561675</v>
      </c>
      <c r="P897">
        <v>4</v>
      </c>
      <c r="Q897">
        <f>Table1[[#This Row],[Weighted revenue]]-7</f>
        <v>32.67464213561675</v>
      </c>
    </row>
    <row r="898" spans="1:17" x14ac:dyDescent="0.35">
      <c r="A898">
        <v>220</v>
      </c>
      <c r="B898">
        <v>0</v>
      </c>
      <c r="C898">
        <v>29</v>
      </c>
      <c r="D898">
        <v>70.900000000000006</v>
      </c>
      <c r="E898">
        <v>1964.6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0.20644907264085699</v>
      </c>
      <c r="M898">
        <f>1-Table1[[#This Row],[Churn]]</f>
        <v>0.79355092735914301</v>
      </c>
      <c r="N898" t="b">
        <f>IF(Table1[[#This Row],[Not churn]]&gt;0.14,TRUE,FALSE)</f>
        <v>1</v>
      </c>
      <c r="O898">
        <f>50*(1-Table1[[#This Row],[Churn]])</f>
        <v>39.677546367957149</v>
      </c>
      <c r="P898">
        <v>2</v>
      </c>
      <c r="Q898">
        <f>Table1[[#This Row],[Weighted revenue]]-7</f>
        <v>32.677546367957149</v>
      </c>
    </row>
    <row r="899" spans="1:17" x14ac:dyDescent="0.35">
      <c r="A899">
        <v>767</v>
      </c>
      <c r="B899">
        <v>0</v>
      </c>
      <c r="C899">
        <v>57</v>
      </c>
      <c r="D899">
        <v>99.65</v>
      </c>
      <c r="E899">
        <v>5497.05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0.20639439149175201</v>
      </c>
      <c r="M899">
        <f>1-Table1[[#This Row],[Churn]]</f>
        <v>0.79360560850824802</v>
      </c>
      <c r="N899" t="b">
        <f>IF(Table1[[#This Row],[Not churn]]&gt;0.14,TRUE,FALSE)</f>
        <v>1</v>
      </c>
      <c r="O899">
        <f>50*(1-Table1[[#This Row],[Churn]])</f>
        <v>39.680280425412398</v>
      </c>
      <c r="P899">
        <v>2</v>
      </c>
      <c r="Q899">
        <f>Table1[[#This Row],[Weighted revenue]]-7</f>
        <v>32.680280425412398</v>
      </c>
    </row>
    <row r="900" spans="1:17" x14ac:dyDescent="0.35">
      <c r="A900">
        <v>376</v>
      </c>
      <c r="B900">
        <v>0</v>
      </c>
      <c r="C900">
        <v>1</v>
      </c>
      <c r="D900">
        <v>19.45</v>
      </c>
      <c r="E900">
        <v>19.45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0.20633883008324899</v>
      </c>
      <c r="M900">
        <f>1-Table1[[#This Row],[Churn]]</f>
        <v>0.79366116991675106</v>
      </c>
      <c r="N900" t="b">
        <f>IF(Table1[[#This Row],[Not churn]]&gt;0.14,TRUE,FALSE)</f>
        <v>1</v>
      </c>
      <c r="O900">
        <f>50*(1-Table1[[#This Row],[Churn]])</f>
        <v>39.683058495837557</v>
      </c>
      <c r="P900">
        <v>5</v>
      </c>
      <c r="Q900">
        <f>Table1[[#This Row],[Weighted revenue]]-7</f>
        <v>32.683058495837557</v>
      </c>
    </row>
    <row r="901" spans="1:17" x14ac:dyDescent="0.35">
      <c r="A901">
        <v>1110</v>
      </c>
      <c r="B901">
        <v>0</v>
      </c>
      <c r="C901">
        <v>25</v>
      </c>
      <c r="D901">
        <v>108.9</v>
      </c>
      <c r="E901">
        <v>2809.05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0.20633790869270599</v>
      </c>
      <c r="M901">
        <f>1-Table1[[#This Row],[Churn]]</f>
        <v>0.79366209130729404</v>
      </c>
      <c r="N901" t="b">
        <f>IF(Table1[[#This Row],[Not churn]]&gt;0.14,TRUE,FALSE)</f>
        <v>1</v>
      </c>
      <c r="O901">
        <f>50*(1-Table1[[#This Row],[Churn]])</f>
        <v>39.683104565364701</v>
      </c>
      <c r="P901">
        <v>1</v>
      </c>
      <c r="Q901">
        <f>Table1[[#This Row],[Weighted revenue]]-7</f>
        <v>32.683104565364701</v>
      </c>
    </row>
    <row r="902" spans="1:17" x14ac:dyDescent="0.35">
      <c r="A902">
        <v>88</v>
      </c>
      <c r="B902">
        <v>0</v>
      </c>
      <c r="C902">
        <v>53</v>
      </c>
      <c r="D902">
        <v>93.45</v>
      </c>
      <c r="E902">
        <v>4872.2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0.206254688786323</v>
      </c>
      <c r="M902">
        <f>1-Table1[[#This Row],[Churn]]</f>
        <v>0.79374531121367697</v>
      </c>
      <c r="N902" t="b">
        <f>IF(Table1[[#This Row],[Not churn]]&gt;0.14,TRUE,FALSE)</f>
        <v>1</v>
      </c>
      <c r="O902">
        <f>50*(1-Table1[[#This Row],[Churn]])</f>
        <v>39.687265560683848</v>
      </c>
      <c r="P902">
        <v>2</v>
      </c>
      <c r="Q902">
        <f>Table1[[#This Row],[Weighted revenue]]-7</f>
        <v>32.687265560683848</v>
      </c>
    </row>
    <row r="903" spans="1:17" x14ac:dyDescent="0.35">
      <c r="A903">
        <v>1650</v>
      </c>
      <c r="B903">
        <v>0</v>
      </c>
      <c r="C903">
        <v>18</v>
      </c>
      <c r="D903">
        <v>45.65</v>
      </c>
      <c r="E903">
        <v>747.2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0.20619859406213001</v>
      </c>
      <c r="M903">
        <f>1-Table1[[#This Row],[Churn]]</f>
        <v>0.79380140593786996</v>
      </c>
      <c r="N903" t="b">
        <f>IF(Table1[[#This Row],[Not churn]]&gt;0.14,TRUE,FALSE)</f>
        <v>1</v>
      </c>
      <c r="O903">
        <f>50*(1-Table1[[#This Row],[Churn]])</f>
        <v>39.690070296893495</v>
      </c>
      <c r="P903">
        <v>5</v>
      </c>
      <c r="Q903">
        <f>Table1[[#This Row],[Weighted revenue]]-7</f>
        <v>32.690070296893495</v>
      </c>
    </row>
    <row r="904" spans="1:17" x14ac:dyDescent="0.35">
      <c r="A904">
        <v>1173</v>
      </c>
      <c r="B904">
        <v>0</v>
      </c>
      <c r="C904">
        <v>1</v>
      </c>
      <c r="D904">
        <v>19.3</v>
      </c>
      <c r="E904">
        <v>19.3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0.20560575798908801</v>
      </c>
      <c r="M904">
        <f>1-Table1[[#This Row],[Churn]]</f>
        <v>0.79439424201091202</v>
      </c>
      <c r="N904" t="b">
        <f>IF(Table1[[#This Row],[Not churn]]&gt;0.14,TRUE,FALSE)</f>
        <v>1</v>
      </c>
      <c r="O904">
        <f>50*(1-Table1[[#This Row],[Churn]])</f>
        <v>39.7197121005456</v>
      </c>
      <c r="P904">
        <v>5</v>
      </c>
      <c r="Q904">
        <f>Table1[[#This Row],[Weighted revenue]]-7</f>
        <v>32.7197121005456</v>
      </c>
    </row>
    <row r="905" spans="1:17" x14ac:dyDescent="0.35">
      <c r="A905">
        <v>1076</v>
      </c>
      <c r="B905">
        <v>0</v>
      </c>
      <c r="C905">
        <v>43</v>
      </c>
      <c r="D905">
        <v>77.849999999999994</v>
      </c>
      <c r="E905">
        <v>3365.85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0.20541756947050399</v>
      </c>
      <c r="M905">
        <f>1-Table1[[#This Row],[Churn]]</f>
        <v>0.79458243052949595</v>
      </c>
      <c r="N905" t="b">
        <f>IF(Table1[[#This Row],[Not churn]]&gt;0.14,TRUE,FALSE)</f>
        <v>1</v>
      </c>
      <c r="O905">
        <f>50*(1-Table1[[#This Row],[Churn]])</f>
        <v>39.729121526474799</v>
      </c>
      <c r="P905">
        <v>2</v>
      </c>
      <c r="Q905">
        <f>Table1[[#This Row],[Weighted revenue]]-7</f>
        <v>32.729121526474799</v>
      </c>
    </row>
    <row r="906" spans="1:17" x14ac:dyDescent="0.35">
      <c r="A906">
        <v>1153</v>
      </c>
      <c r="B906">
        <v>0</v>
      </c>
      <c r="C906">
        <v>15</v>
      </c>
      <c r="D906">
        <v>55.2</v>
      </c>
      <c r="E906">
        <v>864.55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0.204927883324728</v>
      </c>
      <c r="M906">
        <f>1-Table1[[#This Row],[Churn]]</f>
        <v>0.795072116675272</v>
      </c>
      <c r="N906" t="b">
        <f>IF(Table1[[#This Row],[Not churn]]&gt;0.14,TRUE,FALSE)</f>
        <v>1</v>
      </c>
      <c r="O906">
        <f>50*(1-Table1[[#This Row],[Churn]])</f>
        <v>39.753605833763601</v>
      </c>
      <c r="P906">
        <v>5</v>
      </c>
      <c r="Q906">
        <f>Table1[[#This Row],[Weighted revenue]]-7</f>
        <v>32.753605833763601</v>
      </c>
    </row>
    <row r="907" spans="1:17" x14ac:dyDescent="0.35">
      <c r="A907">
        <v>1254</v>
      </c>
      <c r="B907">
        <v>0</v>
      </c>
      <c r="C907">
        <v>1</v>
      </c>
      <c r="D907">
        <v>19</v>
      </c>
      <c r="E907">
        <v>19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0.204145409862098</v>
      </c>
      <c r="M907">
        <f>1-Table1[[#This Row],[Churn]]</f>
        <v>0.79585459013790194</v>
      </c>
      <c r="N907" t="b">
        <f>IF(Table1[[#This Row],[Not churn]]&gt;0.14,TRUE,FALSE)</f>
        <v>1</v>
      </c>
      <c r="O907">
        <f>50*(1-Table1[[#This Row],[Churn]])</f>
        <v>39.7927295068951</v>
      </c>
      <c r="P907">
        <v>5</v>
      </c>
      <c r="Q907">
        <f>Table1[[#This Row],[Weighted revenue]]-7</f>
        <v>32.7927295068951</v>
      </c>
    </row>
    <row r="908" spans="1:17" x14ac:dyDescent="0.35">
      <c r="A908">
        <v>532</v>
      </c>
      <c r="B908">
        <v>0</v>
      </c>
      <c r="C908">
        <v>31</v>
      </c>
      <c r="D908">
        <v>59.05</v>
      </c>
      <c r="E908">
        <v>1882.8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0.20402785083042899</v>
      </c>
      <c r="M908">
        <f>1-Table1[[#This Row],[Churn]]</f>
        <v>0.79597214916957104</v>
      </c>
      <c r="N908" t="b">
        <f>IF(Table1[[#This Row],[Not churn]]&gt;0.14,TRUE,FALSE)</f>
        <v>1</v>
      </c>
      <c r="O908">
        <f>50*(1-Table1[[#This Row],[Churn]])</f>
        <v>39.79860745847855</v>
      </c>
      <c r="P908">
        <v>2</v>
      </c>
      <c r="Q908">
        <f>Table1[[#This Row],[Weighted revenue]]-7</f>
        <v>32.79860745847855</v>
      </c>
    </row>
    <row r="909" spans="1:17" x14ac:dyDescent="0.35">
      <c r="A909">
        <v>1392</v>
      </c>
      <c r="B909">
        <v>1</v>
      </c>
      <c r="C909">
        <v>66</v>
      </c>
      <c r="D909">
        <v>110.9</v>
      </c>
      <c r="E909">
        <v>7432.05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0.203915101639152</v>
      </c>
      <c r="M909">
        <f>1-Table1[[#This Row],[Churn]]</f>
        <v>0.79608489836084795</v>
      </c>
      <c r="N909" t="b">
        <f>IF(Table1[[#This Row],[Not churn]]&gt;0.14,TRUE,FALSE)</f>
        <v>1</v>
      </c>
      <c r="O909">
        <f>50*(1-Table1[[#This Row],[Churn]])</f>
        <v>39.8042449180424</v>
      </c>
      <c r="P909">
        <v>4</v>
      </c>
      <c r="Q909">
        <f>Table1[[#This Row],[Weighted revenue]]-7</f>
        <v>32.8042449180424</v>
      </c>
    </row>
    <row r="910" spans="1:17" x14ac:dyDescent="0.35">
      <c r="A910">
        <v>826</v>
      </c>
      <c r="B910">
        <v>0</v>
      </c>
      <c r="C910">
        <v>26</v>
      </c>
      <c r="D910">
        <v>35.4</v>
      </c>
      <c r="E910">
        <v>978.6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0.20247026645414601</v>
      </c>
      <c r="M910">
        <f>1-Table1[[#This Row],[Churn]]</f>
        <v>0.79752973354585399</v>
      </c>
      <c r="N910" t="b">
        <f>IF(Table1[[#This Row],[Not churn]]&gt;0.14,TRUE,FALSE)</f>
        <v>1</v>
      </c>
      <c r="O910">
        <f>50*(1-Table1[[#This Row],[Churn]])</f>
        <v>39.876486677292696</v>
      </c>
      <c r="P910">
        <v>3</v>
      </c>
      <c r="Q910">
        <f>Table1[[#This Row],[Weighted revenue]]-7</f>
        <v>32.876486677292696</v>
      </c>
    </row>
    <row r="911" spans="1:17" x14ac:dyDescent="0.35">
      <c r="A911">
        <v>1176</v>
      </c>
      <c r="B911">
        <v>0</v>
      </c>
      <c r="C911">
        <v>12</v>
      </c>
      <c r="D911">
        <v>43.8</v>
      </c>
      <c r="E911">
        <v>540.95000000000005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0.20221602245987499</v>
      </c>
      <c r="M911">
        <f>1-Table1[[#This Row],[Churn]]</f>
        <v>0.79778397754012498</v>
      </c>
      <c r="N911" t="b">
        <f>IF(Table1[[#This Row],[Not churn]]&gt;0.14,TRUE,FALSE)</f>
        <v>1</v>
      </c>
      <c r="O911">
        <f>50*(1-Table1[[#This Row],[Churn]])</f>
        <v>39.889198877006251</v>
      </c>
      <c r="P911">
        <v>2</v>
      </c>
      <c r="Q911">
        <f>Table1[[#This Row],[Weighted revenue]]-7</f>
        <v>32.889198877006251</v>
      </c>
    </row>
    <row r="912" spans="1:17" x14ac:dyDescent="0.35">
      <c r="A912">
        <v>329</v>
      </c>
      <c r="B912">
        <v>0</v>
      </c>
      <c r="C912">
        <v>47</v>
      </c>
      <c r="D912">
        <v>83.35</v>
      </c>
      <c r="E912">
        <v>4065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0.20216199254692099</v>
      </c>
      <c r="M912">
        <f>1-Table1[[#This Row],[Churn]]</f>
        <v>0.79783800745307898</v>
      </c>
      <c r="N912" t="b">
        <f>IF(Table1[[#This Row],[Not churn]]&gt;0.14,TRUE,FALSE)</f>
        <v>1</v>
      </c>
      <c r="O912">
        <f>50*(1-Table1[[#This Row],[Churn]])</f>
        <v>39.89190037265395</v>
      </c>
      <c r="P912">
        <v>2</v>
      </c>
      <c r="Q912">
        <f>Table1[[#This Row],[Weighted revenue]]-7</f>
        <v>32.89190037265395</v>
      </c>
    </row>
    <row r="913" spans="1:17" x14ac:dyDescent="0.35">
      <c r="A913">
        <v>1292</v>
      </c>
      <c r="B913">
        <v>0</v>
      </c>
      <c r="C913">
        <v>35</v>
      </c>
      <c r="D913">
        <v>49.2</v>
      </c>
      <c r="E913">
        <v>1701.65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0.20205675220549199</v>
      </c>
      <c r="M913">
        <f>1-Table1[[#This Row],[Churn]]</f>
        <v>0.79794324779450798</v>
      </c>
      <c r="N913" t="b">
        <f>IF(Table1[[#This Row],[Not churn]]&gt;0.14,TRUE,FALSE)</f>
        <v>1</v>
      </c>
      <c r="O913">
        <f>50*(1-Table1[[#This Row],[Churn]])</f>
        <v>39.897162389725402</v>
      </c>
      <c r="P913">
        <v>3</v>
      </c>
      <c r="Q913">
        <f>Table1[[#This Row],[Weighted revenue]]-7</f>
        <v>32.897162389725402</v>
      </c>
    </row>
    <row r="914" spans="1:17" x14ac:dyDescent="0.35">
      <c r="A914">
        <v>727</v>
      </c>
      <c r="B914">
        <v>0</v>
      </c>
      <c r="C914">
        <v>54</v>
      </c>
      <c r="D914">
        <v>94.1</v>
      </c>
      <c r="E914">
        <v>5060.8999999999996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0.20192092754133001</v>
      </c>
      <c r="M914">
        <f>1-Table1[[#This Row],[Churn]]</f>
        <v>0.79807907245866994</v>
      </c>
      <c r="N914" t="b">
        <f>IF(Table1[[#This Row],[Not churn]]&gt;0.14,TRUE,FALSE)</f>
        <v>1</v>
      </c>
      <c r="O914">
        <f>50*(1-Table1[[#This Row],[Churn]])</f>
        <v>39.9039536229335</v>
      </c>
      <c r="P914">
        <v>2</v>
      </c>
      <c r="Q914">
        <f>Table1[[#This Row],[Weighted revenue]]-7</f>
        <v>32.9039536229335</v>
      </c>
    </row>
    <row r="915" spans="1:17" x14ac:dyDescent="0.35">
      <c r="A915">
        <v>1631</v>
      </c>
      <c r="B915">
        <v>0</v>
      </c>
      <c r="C915">
        <v>35</v>
      </c>
      <c r="D915">
        <v>108.95</v>
      </c>
      <c r="E915">
        <v>4025.5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0.20177759604231499</v>
      </c>
      <c r="M915">
        <f>1-Table1[[#This Row],[Churn]]</f>
        <v>0.79822240395768507</v>
      </c>
      <c r="N915" t="b">
        <f>IF(Table1[[#This Row],[Not churn]]&gt;0.14,TRUE,FALSE)</f>
        <v>1</v>
      </c>
      <c r="O915">
        <f>50*(1-Table1[[#This Row],[Churn]])</f>
        <v>39.911120197884252</v>
      </c>
      <c r="P915">
        <v>1</v>
      </c>
      <c r="Q915">
        <f>Table1[[#This Row],[Weighted revenue]]-7</f>
        <v>32.911120197884252</v>
      </c>
    </row>
    <row r="916" spans="1:17" x14ac:dyDescent="0.35">
      <c r="A916">
        <v>215</v>
      </c>
      <c r="B916">
        <v>0</v>
      </c>
      <c r="C916">
        <v>40</v>
      </c>
      <c r="D916">
        <v>42.35</v>
      </c>
      <c r="E916">
        <v>1716.45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0.201453596274181</v>
      </c>
      <c r="M916">
        <f>1-Table1[[#This Row],[Churn]]</f>
        <v>0.79854640372581898</v>
      </c>
      <c r="N916" t="b">
        <f>IF(Table1[[#This Row],[Not churn]]&gt;0.14,TRUE,FALSE)</f>
        <v>1</v>
      </c>
      <c r="O916">
        <f>50*(1-Table1[[#This Row],[Churn]])</f>
        <v>39.927320186290949</v>
      </c>
      <c r="P916">
        <v>3</v>
      </c>
      <c r="Q916">
        <f>Table1[[#This Row],[Weighted revenue]]-7</f>
        <v>32.927320186290949</v>
      </c>
    </row>
    <row r="917" spans="1:17" x14ac:dyDescent="0.35">
      <c r="A917">
        <v>655</v>
      </c>
      <c r="B917">
        <v>0</v>
      </c>
      <c r="C917">
        <v>51</v>
      </c>
      <c r="D917">
        <v>95.15</v>
      </c>
      <c r="E917">
        <v>5000.05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0.19936612578229901</v>
      </c>
      <c r="M917">
        <f>1-Table1[[#This Row],[Churn]]</f>
        <v>0.80063387421770105</v>
      </c>
      <c r="N917" t="b">
        <f>IF(Table1[[#This Row],[Not churn]]&gt;0.14,TRUE,FALSE)</f>
        <v>1</v>
      </c>
      <c r="O917">
        <f>50*(1-Table1[[#This Row],[Churn]])</f>
        <v>40.031693710885051</v>
      </c>
      <c r="P917">
        <v>5</v>
      </c>
      <c r="Q917">
        <f>Table1[[#This Row],[Weighted revenue]]-7</f>
        <v>33.031693710885051</v>
      </c>
    </row>
    <row r="918" spans="1:17" x14ac:dyDescent="0.35">
      <c r="A918">
        <v>413</v>
      </c>
      <c r="B918">
        <v>0</v>
      </c>
      <c r="C918">
        <v>29</v>
      </c>
      <c r="D918">
        <v>24.85</v>
      </c>
      <c r="E918">
        <v>788.05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0.198924944810079</v>
      </c>
      <c r="M918">
        <f>1-Table1[[#This Row],[Churn]]</f>
        <v>0.80107505518992106</v>
      </c>
      <c r="N918" t="b">
        <f>IF(Table1[[#This Row],[Not churn]]&gt;0.14,TRUE,FALSE)</f>
        <v>1</v>
      </c>
      <c r="O918">
        <f>50*(1-Table1[[#This Row],[Churn]])</f>
        <v>40.053752759496049</v>
      </c>
      <c r="P918">
        <v>3</v>
      </c>
      <c r="Q918">
        <f>Table1[[#This Row],[Weighted revenue]]-7</f>
        <v>33.053752759496049</v>
      </c>
    </row>
    <row r="919" spans="1:17" x14ac:dyDescent="0.35">
      <c r="A919">
        <v>436</v>
      </c>
      <c r="B919">
        <v>0</v>
      </c>
      <c r="C919">
        <v>20</v>
      </c>
      <c r="D919">
        <v>24.9</v>
      </c>
      <c r="E919">
        <v>505.95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0.19653954742174801</v>
      </c>
      <c r="M919">
        <f>1-Table1[[#This Row],[Churn]]</f>
        <v>0.80346045257825205</v>
      </c>
      <c r="N919" t="b">
        <f>IF(Table1[[#This Row],[Not churn]]&gt;0.14,TRUE,FALSE)</f>
        <v>1</v>
      </c>
      <c r="O919">
        <f>50*(1-Table1[[#This Row],[Churn]])</f>
        <v>40.173022628912605</v>
      </c>
      <c r="P919">
        <v>3</v>
      </c>
      <c r="Q919">
        <f>Table1[[#This Row],[Weighted revenue]]-7</f>
        <v>33.173022628912605</v>
      </c>
    </row>
    <row r="920" spans="1:17" x14ac:dyDescent="0.35">
      <c r="A920">
        <v>1604</v>
      </c>
      <c r="B920">
        <v>0</v>
      </c>
      <c r="C920">
        <v>32</v>
      </c>
      <c r="D920">
        <v>35.15</v>
      </c>
      <c r="E920">
        <v>1051.05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0.196364881855256</v>
      </c>
      <c r="M920">
        <f>1-Table1[[#This Row],[Churn]]</f>
        <v>0.80363511814474398</v>
      </c>
      <c r="N920" t="b">
        <f>IF(Table1[[#This Row],[Not churn]]&gt;0.14,TRUE,FALSE)</f>
        <v>1</v>
      </c>
      <c r="O920">
        <f>50*(1-Table1[[#This Row],[Churn]])</f>
        <v>40.181755907237196</v>
      </c>
      <c r="P920">
        <v>3</v>
      </c>
      <c r="Q920">
        <f>Table1[[#This Row],[Weighted revenue]]-7</f>
        <v>33.181755907237196</v>
      </c>
    </row>
    <row r="921" spans="1:17" x14ac:dyDescent="0.35">
      <c r="A921">
        <v>200</v>
      </c>
      <c r="B921">
        <v>0</v>
      </c>
      <c r="C921">
        <v>55</v>
      </c>
      <c r="D921">
        <v>94.45</v>
      </c>
      <c r="E921">
        <v>5073.1000000000004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0.19623772104258899</v>
      </c>
      <c r="M921">
        <f>1-Table1[[#This Row],[Churn]]</f>
        <v>0.80376227895741104</v>
      </c>
      <c r="N921" t="b">
        <f>IF(Table1[[#This Row],[Not churn]]&gt;0.14,TRUE,FALSE)</f>
        <v>1</v>
      </c>
      <c r="O921">
        <f>50*(1-Table1[[#This Row],[Churn]])</f>
        <v>40.188113947870555</v>
      </c>
      <c r="P921">
        <v>2</v>
      </c>
      <c r="Q921">
        <f>Table1[[#This Row],[Weighted revenue]]-7</f>
        <v>33.188113947870555</v>
      </c>
    </row>
    <row r="922" spans="1:17" x14ac:dyDescent="0.35">
      <c r="A922">
        <v>860</v>
      </c>
      <c r="B922">
        <v>0</v>
      </c>
      <c r="C922">
        <v>13</v>
      </c>
      <c r="D922">
        <v>43.8</v>
      </c>
      <c r="E922">
        <v>592.65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0.19488032008638601</v>
      </c>
      <c r="M922">
        <f>1-Table1[[#This Row],[Churn]]</f>
        <v>0.80511967991361399</v>
      </c>
      <c r="N922" t="b">
        <f>IF(Table1[[#This Row],[Not churn]]&gt;0.14,TRUE,FALSE)</f>
        <v>1</v>
      </c>
      <c r="O922">
        <f>50*(1-Table1[[#This Row],[Churn]])</f>
        <v>40.255983995680701</v>
      </c>
      <c r="P922">
        <v>2</v>
      </c>
      <c r="Q922">
        <f>Table1[[#This Row],[Weighted revenue]]-7</f>
        <v>33.255983995680701</v>
      </c>
    </row>
    <row r="923" spans="1:17" x14ac:dyDescent="0.35">
      <c r="A923">
        <v>1072</v>
      </c>
      <c r="B923">
        <v>0</v>
      </c>
      <c r="C923">
        <v>27</v>
      </c>
      <c r="D923">
        <v>71.599999999999994</v>
      </c>
      <c r="E923">
        <v>1957.1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0.194825304668824</v>
      </c>
      <c r="M923">
        <f>1-Table1[[#This Row],[Churn]]</f>
        <v>0.80517469533117603</v>
      </c>
      <c r="N923" t="b">
        <f>IF(Table1[[#This Row],[Not churn]]&gt;0.14,TRUE,FALSE)</f>
        <v>1</v>
      </c>
      <c r="O923">
        <f>50*(1-Table1[[#This Row],[Churn]])</f>
        <v>40.258734766558803</v>
      </c>
      <c r="P923">
        <v>5</v>
      </c>
      <c r="Q923">
        <f>Table1[[#This Row],[Weighted revenue]]-7</f>
        <v>33.258734766558803</v>
      </c>
    </row>
    <row r="924" spans="1:17" x14ac:dyDescent="0.35">
      <c r="A924">
        <v>1342</v>
      </c>
      <c r="B924">
        <v>0</v>
      </c>
      <c r="C924">
        <v>10</v>
      </c>
      <c r="D924">
        <v>24.5</v>
      </c>
      <c r="E924">
        <v>270.14999999999998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0.19379286661533199</v>
      </c>
      <c r="M924">
        <f>1-Table1[[#This Row],[Churn]]</f>
        <v>0.80620713338466798</v>
      </c>
      <c r="N924" t="b">
        <f>IF(Table1[[#This Row],[Not churn]]&gt;0.14,TRUE,FALSE)</f>
        <v>1</v>
      </c>
      <c r="O924">
        <f>50*(1-Table1[[#This Row],[Churn]])</f>
        <v>40.3103566692334</v>
      </c>
      <c r="P924">
        <v>2</v>
      </c>
      <c r="Q924">
        <f>Table1[[#This Row],[Weighted revenue]]-7</f>
        <v>33.3103566692334</v>
      </c>
    </row>
    <row r="925" spans="1:17" x14ac:dyDescent="0.35">
      <c r="A925">
        <v>645</v>
      </c>
      <c r="B925">
        <v>0</v>
      </c>
      <c r="C925">
        <v>30</v>
      </c>
      <c r="D925">
        <v>55.3</v>
      </c>
      <c r="E925">
        <v>1530.6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0.193525713776599</v>
      </c>
      <c r="M925">
        <f>1-Table1[[#This Row],[Churn]]</f>
        <v>0.806474286223401</v>
      </c>
      <c r="N925" t="b">
        <f>IF(Table1[[#This Row],[Not churn]]&gt;0.14,TRUE,FALSE)</f>
        <v>1</v>
      </c>
      <c r="O925">
        <f>50*(1-Table1[[#This Row],[Churn]])</f>
        <v>40.32371431117005</v>
      </c>
      <c r="P925">
        <v>2</v>
      </c>
      <c r="Q925">
        <f>Table1[[#This Row],[Weighted revenue]]-7</f>
        <v>33.32371431117005</v>
      </c>
    </row>
    <row r="926" spans="1:17" x14ac:dyDescent="0.35">
      <c r="A926">
        <v>42</v>
      </c>
      <c r="B926">
        <v>0</v>
      </c>
      <c r="C926">
        <v>49</v>
      </c>
      <c r="D926">
        <v>84.5</v>
      </c>
      <c r="E926">
        <v>3906.7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0.192992782001075</v>
      </c>
      <c r="M926">
        <f>1-Table1[[#This Row],[Churn]]</f>
        <v>0.80700721799892494</v>
      </c>
      <c r="N926" t="b">
        <f>IF(Table1[[#This Row],[Not churn]]&gt;0.14,TRUE,FALSE)</f>
        <v>1</v>
      </c>
      <c r="O926">
        <f>50*(1-Table1[[#This Row],[Churn]])</f>
        <v>40.350360899946246</v>
      </c>
      <c r="P926">
        <v>2</v>
      </c>
      <c r="Q926">
        <f>Table1[[#This Row],[Weighted revenue]]-7</f>
        <v>33.350360899946246</v>
      </c>
    </row>
    <row r="927" spans="1:17" x14ac:dyDescent="0.35">
      <c r="A927">
        <v>1007</v>
      </c>
      <c r="B927">
        <v>0</v>
      </c>
      <c r="C927">
        <v>43</v>
      </c>
      <c r="D927">
        <v>51.25</v>
      </c>
      <c r="E927">
        <v>2151.6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0.19228778629299401</v>
      </c>
      <c r="M927">
        <f>1-Table1[[#This Row],[Churn]]</f>
        <v>0.80771221370700597</v>
      </c>
      <c r="N927" t="b">
        <f>IF(Table1[[#This Row],[Not churn]]&gt;0.14,TRUE,FALSE)</f>
        <v>1</v>
      </c>
      <c r="O927">
        <f>50*(1-Table1[[#This Row],[Churn]])</f>
        <v>40.385610685350301</v>
      </c>
      <c r="P927">
        <v>3</v>
      </c>
      <c r="Q927">
        <f>Table1[[#This Row],[Weighted revenue]]-7</f>
        <v>33.385610685350301</v>
      </c>
    </row>
    <row r="928" spans="1:17" x14ac:dyDescent="0.35">
      <c r="A928">
        <v>1821</v>
      </c>
      <c r="B928">
        <v>0</v>
      </c>
      <c r="C928">
        <v>7</v>
      </c>
      <c r="D928">
        <v>19.399999999999999</v>
      </c>
      <c r="E928">
        <v>168.65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0.191601474375306</v>
      </c>
      <c r="M928">
        <f>1-Table1[[#This Row],[Churn]]</f>
        <v>0.80839852562469394</v>
      </c>
      <c r="N928" t="b">
        <f>IF(Table1[[#This Row],[Not churn]]&gt;0.14,TRUE,FALSE)</f>
        <v>1</v>
      </c>
      <c r="O928">
        <f>50*(1-Table1[[#This Row],[Churn]])</f>
        <v>40.419926281234694</v>
      </c>
      <c r="P928">
        <v>2</v>
      </c>
      <c r="Q928">
        <f>Table1[[#This Row],[Weighted revenue]]-7</f>
        <v>33.419926281234694</v>
      </c>
    </row>
    <row r="929" spans="1:17" x14ac:dyDescent="0.35">
      <c r="A929">
        <v>221</v>
      </c>
      <c r="B929">
        <v>1</v>
      </c>
      <c r="C929">
        <v>53</v>
      </c>
      <c r="D929">
        <v>73.8</v>
      </c>
      <c r="E929">
        <v>4003.85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0.19157488672914799</v>
      </c>
      <c r="M929">
        <f>1-Table1[[#This Row],[Churn]]</f>
        <v>0.80842511327085198</v>
      </c>
      <c r="N929" t="b">
        <f>IF(Table1[[#This Row],[Not churn]]&gt;0.14,TRUE,FALSE)</f>
        <v>1</v>
      </c>
      <c r="O929">
        <f>50*(1-Table1[[#This Row],[Churn]])</f>
        <v>40.421255663542595</v>
      </c>
      <c r="P929">
        <v>4</v>
      </c>
      <c r="Q929">
        <f>Table1[[#This Row],[Weighted revenue]]-7</f>
        <v>33.421255663542595</v>
      </c>
    </row>
    <row r="930" spans="1:17" x14ac:dyDescent="0.35">
      <c r="A930">
        <v>384</v>
      </c>
      <c r="B930">
        <v>0</v>
      </c>
      <c r="C930">
        <v>29</v>
      </c>
      <c r="D930">
        <v>67.45</v>
      </c>
      <c r="E930">
        <v>1801.1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0.190069714133521</v>
      </c>
      <c r="M930">
        <f>1-Table1[[#This Row],[Churn]]</f>
        <v>0.80993028586647897</v>
      </c>
      <c r="N930" t="b">
        <f>IF(Table1[[#This Row],[Not churn]]&gt;0.14,TRUE,FALSE)</f>
        <v>1</v>
      </c>
      <c r="O930">
        <f>50*(1-Table1[[#This Row],[Churn]])</f>
        <v>40.496514293323948</v>
      </c>
      <c r="P930">
        <v>2</v>
      </c>
      <c r="Q930">
        <f>Table1[[#This Row],[Weighted revenue]]-7</f>
        <v>33.496514293323948</v>
      </c>
    </row>
    <row r="931" spans="1:17" x14ac:dyDescent="0.35">
      <c r="A931">
        <v>368</v>
      </c>
      <c r="B931">
        <v>1</v>
      </c>
      <c r="C931">
        <v>57</v>
      </c>
      <c r="D931">
        <v>94</v>
      </c>
      <c r="E931">
        <v>5438.95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0.18968260190481101</v>
      </c>
      <c r="M931">
        <f>1-Table1[[#This Row],[Churn]]</f>
        <v>0.81031739809518899</v>
      </c>
      <c r="N931" t="b">
        <f>IF(Table1[[#This Row],[Not churn]]&gt;0.14,TRUE,FALSE)</f>
        <v>1</v>
      </c>
      <c r="O931">
        <f>50*(1-Table1[[#This Row],[Churn]])</f>
        <v>40.515869904759448</v>
      </c>
      <c r="P931">
        <v>4</v>
      </c>
      <c r="Q931">
        <f>Table1[[#This Row],[Weighted revenue]]-7</f>
        <v>33.515869904759448</v>
      </c>
    </row>
    <row r="932" spans="1:17" x14ac:dyDescent="0.35">
      <c r="A932">
        <v>231</v>
      </c>
      <c r="B932">
        <v>1</v>
      </c>
      <c r="C932">
        <v>59</v>
      </c>
      <c r="D932">
        <v>88.75</v>
      </c>
      <c r="E932">
        <v>5348.65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0.18918521615272399</v>
      </c>
      <c r="M932">
        <f>1-Table1[[#This Row],[Churn]]</f>
        <v>0.81081478384727601</v>
      </c>
      <c r="N932" t="b">
        <f>IF(Table1[[#This Row],[Not churn]]&gt;0.14,TRUE,FALSE)</f>
        <v>1</v>
      </c>
      <c r="O932">
        <f>50*(1-Table1[[#This Row],[Churn]])</f>
        <v>40.540739192363802</v>
      </c>
      <c r="P932">
        <v>4</v>
      </c>
      <c r="Q932">
        <f>Table1[[#This Row],[Weighted revenue]]-7</f>
        <v>33.540739192363802</v>
      </c>
    </row>
    <row r="933" spans="1:17" x14ac:dyDescent="0.35">
      <c r="A933">
        <v>938</v>
      </c>
      <c r="B933">
        <v>0</v>
      </c>
      <c r="C933">
        <v>56</v>
      </c>
      <c r="D933">
        <v>94.45</v>
      </c>
      <c r="E933">
        <v>5124.6000000000004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0.189067494167976</v>
      </c>
      <c r="M933">
        <f>1-Table1[[#This Row],[Churn]]</f>
        <v>0.81093250583202403</v>
      </c>
      <c r="N933" t="b">
        <f>IF(Table1[[#This Row],[Not churn]]&gt;0.14,TRUE,FALSE)</f>
        <v>1</v>
      </c>
      <c r="O933">
        <f>50*(1-Table1[[#This Row],[Churn]])</f>
        <v>40.546625291601202</v>
      </c>
      <c r="P933">
        <v>2</v>
      </c>
      <c r="Q933">
        <f>Table1[[#This Row],[Weighted revenue]]-7</f>
        <v>33.546625291601202</v>
      </c>
    </row>
    <row r="934" spans="1:17" x14ac:dyDescent="0.35">
      <c r="A934">
        <v>830</v>
      </c>
      <c r="B934">
        <v>1</v>
      </c>
      <c r="C934">
        <v>66</v>
      </c>
      <c r="D934">
        <v>99.5</v>
      </c>
      <c r="E934">
        <v>6822.15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0.188955960332229</v>
      </c>
      <c r="M934">
        <f>1-Table1[[#This Row],[Churn]]</f>
        <v>0.81104403966777094</v>
      </c>
      <c r="N934" t="b">
        <f>IF(Table1[[#This Row],[Not churn]]&gt;0.14,TRUE,FALSE)</f>
        <v>1</v>
      </c>
      <c r="O934">
        <f>50*(1-Table1[[#This Row],[Churn]])</f>
        <v>40.552201983388549</v>
      </c>
      <c r="P934">
        <v>4</v>
      </c>
      <c r="Q934">
        <f>Table1[[#This Row],[Weighted revenue]]-7</f>
        <v>33.552201983388549</v>
      </c>
    </row>
    <row r="935" spans="1:17" x14ac:dyDescent="0.35">
      <c r="A935">
        <v>1183</v>
      </c>
      <c r="B935">
        <v>1</v>
      </c>
      <c r="C935">
        <v>61</v>
      </c>
      <c r="D935">
        <v>85.55</v>
      </c>
      <c r="E935">
        <v>5251.75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0.18884594801903901</v>
      </c>
      <c r="M935">
        <f>1-Table1[[#This Row],[Churn]]</f>
        <v>0.81115405198096102</v>
      </c>
      <c r="N935" t="b">
        <f>IF(Table1[[#This Row],[Not churn]]&gt;0.14,TRUE,FALSE)</f>
        <v>1</v>
      </c>
      <c r="O935">
        <f>50*(1-Table1[[#This Row],[Churn]])</f>
        <v>40.557702599048049</v>
      </c>
      <c r="P935">
        <v>4</v>
      </c>
      <c r="Q935">
        <f>Table1[[#This Row],[Weighted revenue]]-7</f>
        <v>33.557702599048049</v>
      </c>
    </row>
    <row r="936" spans="1:17" x14ac:dyDescent="0.35">
      <c r="A936">
        <v>1107</v>
      </c>
      <c r="B936">
        <v>0</v>
      </c>
      <c r="C936">
        <v>50</v>
      </c>
      <c r="D936">
        <v>99.4</v>
      </c>
      <c r="E936">
        <v>5059.75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0.18800774609658499</v>
      </c>
      <c r="M936">
        <f>1-Table1[[#This Row],[Churn]]</f>
        <v>0.81199225390341501</v>
      </c>
      <c r="N936" t="b">
        <f>IF(Table1[[#This Row],[Not churn]]&gt;0.14,TRUE,FALSE)</f>
        <v>1</v>
      </c>
      <c r="O936">
        <f>50*(1-Table1[[#This Row],[Churn]])</f>
        <v>40.599612695170748</v>
      </c>
      <c r="P936">
        <v>2</v>
      </c>
      <c r="Q936">
        <f>Table1[[#This Row],[Weighted revenue]]-7</f>
        <v>33.599612695170748</v>
      </c>
    </row>
    <row r="937" spans="1:17" x14ac:dyDescent="0.35">
      <c r="A937">
        <v>222</v>
      </c>
      <c r="B937">
        <v>0</v>
      </c>
      <c r="C937">
        <v>4</v>
      </c>
      <c r="D937">
        <v>20.05</v>
      </c>
      <c r="E937">
        <v>85.5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0.18731989498061499</v>
      </c>
      <c r="M937">
        <f>1-Table1[[#This Row],[Churn]]</f>
        <v>0.81268010501938504</v>
      </c>
      <c r="N937" t="b">
        <f>IF(Table1[[#This Row],[Not churn]]&gt;0.14,TRUE,FALSE)</f>
        <v>1</v>
      </c>
      <c r="O937">
        <f>50*(1-Table1[[#This Row],[Churn]])</f>
        <v>40.634005250969253</v>
      </c>
      <c r="P937">
        <v>5</v>
      </c>
      <c r="Q937">
        <f>Table1[[#This Row],[Weighted revenue]]-7</f>
        <v>33.634005250969253</v>
      </c>
    </row>
    <row r="938" spans="1:17" x14ac:dyDescent="0.35">
      <c r="A938">
        <v>748</v>
      </c>
      <c r="B938">
        <v>0</v>
      </c>
      <c r="C938">
        <v>46</v>
      </c>
      <c r="D938">
        <v>84.8</v>
      </c>
      <c r="E938">
        <v>3958.85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0.18709150897128701</v>
      </c>
      <c r="M938">
        <f>1-Table1[[#This Row],[Churn]]</f>
        <v>0.81290849102871299</v>
      </c>
      <c r="N938" t="b">
        <f>IF(Table1[[#This Row],[Not churn]]&gt;0.14,TRUE,FALSE)</f>
        <v>1</v>
      </c>
      <c r="O938">
        <f>50*(1-Table1[[#This Row],[Churn]])</f>
        <v>40.645424551435653</v>
      </c>
      <c r="P938">
        <v>5</v>
      </c>
      <c r="Q938">
        <f>Table1[[#This Row],[Weighted revenue]]-7</f>
        <v>33.645424551435653</v>
      </c>
    </row>
    <row r="939" spans="1:17" x14ac:dyDescent="0.35">
      <c r="A939">
        <v>1603</v>
      </c>
      <c r="B939">
        <v>0</v>
      </c>
      <c r="C939">
        <v>38</v>
      </c>
      <c r="D939">
        <v>66.150000000000006</v>
      </c>
      <c r="E939">
        <v>2522.4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0.18665814607208001</v>
      </c>
      <c r="M939">
        <f>1-Table1[[#This Row],[Churn]]</f>
        <v>0.81334185392792002</v>
      </c>
      <c r="N939" t="b">
        <f>IF(Table1[[#This Row],[Not churn]]&gt;0.14,TRUE,FALSE)</f>
        <v>1</v>
      </c>
      <c r="O939">
        <f>50*(1-Table1[[#This Row],[Churn]])</f>
        <v>40.667092696396004</v>
      </c>
      <c r="P939">
        <v>2</v>
      </c>
      <c r="Q939">
        <f>Table1[[#This Row],[Weighted revenue]]-7</f>
        <v>33.667092696396004</v>
      </c>
    </row>
    <row r="940" spans="1:17" x14ac:dyDescent="0.35">
      <c r="A940">
        <v>1108</v>
      </c>
      <c r="B940">
        <v>1</v>
      </c>
      <c r="C940">
        <v>32</v>
      </c>
      <c r="D940">
        <v>54.65</v>
      </c>
      <c r="E940">
        <v>1830.1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0.18613305284201101</v>
      </c>
      <c r="M940">
        <f>1-Table1[[#This Row],[Churn]]</f>
        <v>0.81386694715798902</v>
      </c>
      <c r="N940" t="b">
        <f>IF(Table1[[#This Row],[Not churn]]&gt;0.14,TRUE,FALSE)</f>
        <v>1</v>
      </c>
      <c r="O940">
        <f>50*(1-Table1[[#This Row],[Churn]])</f>
        <v>40.693347357899448</v>
      </c>
      <c r="P940">
        <v>4</v>
      </c>
      <c r="Q940">
        <f>Table1[[#This Row],[Weighted revenue]]-7</f>
        <v>33.693347357899448</v>
      </c>
    </row>
    <row r="941" spans="1:17" x14ac:dyDescent="0.35">
      <c r="A941">
        <v>97</v>
      </c>
      <c r="B941">
        <v>0</v>
      </c>
      <c r="C941">
        <v>60</v>
      </c>
      <c r="D941">
        <v>99.8</v>
      </c>
      <c r="E941">
        <v>5985.75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0.185332666862145</v>
      </c>
      <c r="M941">
        <f>1-Table1[[#This Row],[Churn]]</f>
        <v>0.814667333137855</v>
      </c>
      <c r="N941" t="b">
        <f>IF(Table1[[#This Row],[Not churn]]&gt;0.14,TRUE,FALSE)</f>
        <v>1</v>
      </c>
      <c r="O941">
        <f>50*(1-Table1[[#This Row],[Churn]])</f>
        <v>40.733366656892748</v>
      </c>
      <c r="P941">
        <v>2</v>
      </c>
      <c r="Q941">
        <f>Table1[[#This Row],[Weighted revenue]]-7</f>
        <v>33.733366656892748</v>
      </c>
    </row>
    <row r="942" spans="1:17" x14ac:dyDescent="0.35">
      <c r="A942">
        <v>364</v>
      </c>
      <c r="B942">
        <v>0</v>
      </c>
      <c r="C942">
        <v>18</v>
      </c>
      <c r="D942">
        <v>25.55</v>
      </c>
      <c r="E942">
        <v>467.85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0.18511791436702499</v>
      </c>
      <c r="M942">
        <f>1-Table1[[#This Row],[Churn]]</f>
        <v>0.81488208563297504</v>
      </c>
      <c r="N942" t="b">
        <f>IF(Table1[[#This Row],[Not churn]]&gt;0.14,TRUE,FALSE)</f>
        <v>1</v>
      </c>
      <c r="O942">
        <f>50*(1-Table1[[#This Row],[Churn]])</f>
        <v>40.744104281648752</v>
      </c>
      <c r="P942">
        <v>3</v>
      </c>
      <c r="Q942">
        <f>Table1[[#This Row],[Weighted revenue]]-7</f>
        <v>33.744104281648752</v>
      </c>
    </row>
    <row r="943" spans="1:17" x14ac:dyDescent="0.35">
      <c r="A943">
        <v>1699</v>
      </c>
      <c r="B943">
        <v>0</v>
      </c>
      <c r="C943">
        <v>26</v>
      </c>
      <c r="D943">
        <v>61.55</v>
      </c>
      <c r="E943">
        <v>1581.95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0.18428978273008501</v>
      </c>
      <c r="M943">
        <f>1-Table1[[#This Row],[Churn]]</f>
        <v>0.81571021726991499</v>
      </c>
      <c r="N943" t="b">
        <f>IF(Table1[[#This Row],[Not churn]]&gt;0.14,TRUE,FALSE)</f>
        <v>1</v>
      </c>
      <c r="O943">
        <f>50*(1-Table1[[#This Row],[Churn]])</f>
        <v>40.785510863495752</v>
      </c>
      <c r="P943">
        <v>2</v>
      </c>
      <c r="Q943">
        <f>Table1[[#This Row],[Weighted revenue]]-7</f>
        <v>33.785510863495752</v>
      </c>
    </row>
    <row r="944" spans="1:17" x14ac:dyDescent="0.35">
      <c r="A944">
        <v>1475</v>
      </c>
      <c r="B944">
        <v>0</v>
      </c>
      <c r="C944">
        <v>37</v>
      </c>
      <c r="D944">
        <v>40.200000000000003</v>
      </c>
      <c r="E944">
        <v>1525.35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0.18410400137257599</v>
      </c>
      <c r="M944">
        <f>1-Table1[[#This Row],[Churn]]</f>
        <v>0.81589599862742401</v>
      </c>
      <c r="N944" t="b">
        <f>IF(Table1[[#This Row],[Not churn]]&gt;0.14,TRUE,FALSE)</f>
        <v>1</v>
      </c>
      <c r="O944">
        <f>50*(1-Table1[[#This Row],[Churn]])</f>
        <v>40.794799931371202</v>
      </c>
      <c r="P944">
        <v>3</v>
      </c>
      <c r="Q944">
        <f>Table1[[#This Row],[Weighted revenue]]-7</f>
        <v>33.794799931371202</v>
      </c>
    </row>
    <row r="945" spans="1:17" x14ac:dyDescent="0.35">
      <c r="A945">
        <v>73</v>
      </c>
      <c r="B945">
        <v>0</v>
      </c>
      <c r="C945">
        <v>64</v>
      </c>
      <c r="D945">
        <v>105.65</v>
      </c>
      <c r="E945">
        <v>6903.1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0.18388674914108899</v>
      </c>
      <c r="M945">
        <f>1-Table1[[#This Row],[Churn]]</f>
        <v>0.81611325085891107</v>
      </c>
      <c r="N945" t="b">
        <f>IF(Table1[[#This Row],[Not churn]]&gt;0.14,TRUE,FALSE)</f>
        <v>1</v>
      </c>
      <c r="O945">
        <f>50*(1-Table1[[#This Row],[Churn]])</f>
        <v>40.805662542945555</v>
      </c>
      <c r="P945">
        <v>2</v>
      </c>
      <c r="Q945">
        <f>Table1[[#This Row],[Weighted revenue]]-7</f>
        <v>33.805662542945555</v>
      </c>
    </row>
    <row r="946" spans="1:17" x14ac:dyDescent="0.35">
      <c r="A946">
        <v>306</v>
      </c>
      <c r="B946">
        <v>0</v>
      </c>
      <c r="C946">
        <v>22</v>
      </c>
      <c r="D946">
        <v>55.1</v>
      </c>
      <c r="E946">
        <v>1253.1500000000001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0.183041799562389</v>
      </c>
      <c r="M946">
        <f>1-Table1[[#This Row],[Churn]]</f>
        <v>0.81695820043761103</v>
      </c>
      <c r="N946" t="b">
        <f>IF(Table1[[#This Row],[Not churn]]&gt;0.14,TRUE,FALSE)</f>
        <v>1</v>
      </c>
      <c r="O946">
        <f>50*(1-Table1[[#This Row],[Churn]])</f>
        <v>40.847910021880551</v>
      </c>
      <c r="P946">
        <v>2</v>
      </c>
      <c r="Q946">
        <f>Table1[[#This Row],[Weighted revenue]]-7</f>
        <v>33.847910021880551</v>
      </c>
    </row>
    <row r="947" spans="1:17" x14ac:dyDescent="0.35">
      <c r="A947">
        <v>1210</v>
      </c>
      <c r="B947">
        <v>1</v>
      </c>
      <c r="C947">
        <v>55</v>
      </c>
      <c r="D947">
        <v>44.85</v>
      </c>
      <c r="E947">
        <v>2479.0500000000002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0.18256523849471001</v>
      </c>
      <c r="M947">
        <f>1-Table1[[#This Row],[Churn]]</f>
        <v>0.81743476150528993</v>
      </c>
      <c r="N947" t="b">
        <f>IF(Table1[[#This Row],[Not churn]]&gt;0.14,TRUE,FALSE)</f>
        <v>1</v>
      </c>
      <c r="O947">
        <f>50*(1-Table1[[#This Row],[Churn]])</f>
        <v>40.871738075264496</v>
      </c>
      <c r="P947">
        <v>3</v>
      </c>
      <c r="Q947">
        <f>Table1[[#This Row],[Weighted revenue]]-7</f>
        <v>33.871738075264496</v>
      </c>
    </row>
    <row r="948" spans="1:17" x14ac:dyDescent="0.35">
      <c r="A948">
        <v>844</v>
      </c>
      <c r="B948">
        <v>0</v>
      </c>
      <c r="C948">
        <v>45</v>
      </c>
      <c r="D948">
        <v>75.95</v>
      </c>
      <c r="E948">
        <v>3273.8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0.182163781226025</v>
      </c>
      <c r="M948">
        <f>1-Table1[[#This Row],[Churn]]</f>
        <v>0.81783621877397494</v>
      </c>
      <c r="N948" t="b">
        <f>IF(Table1[[#This Row],[Not churn]]&gt;0.14,TRUE,FALSE)</f>
        <v>1</v>
      </c>
      <c r="O948">
        <f>50*(1-Table1[[#This Row],[Churn]])</f>
        <v>40.891810938698747</v>
      </c>
      <c r="P948">
        <v>2</v>
      </c>
      <c r="Q948">
        <f>Table1[[#This Row],[Weighted revenue]]-7</f>
        <v>33.891810938698747</v>
      </c>
    </row>
    <row r="949" spans="1:17" x14ac:dyDescent="0.35">
      <c r="A949">
        <v>958</v>
      </c>
      <c r="B949">
        <v>0</v>
      </c>
      <c r="C949">
        <v>57</v>
      </c>
      <c r="D949">
        <v>100.6</v>
      </c>
      <c r="E949">
        <v>5611.7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1</v>
      </c>
      <c r="L949">
        <v>0.18182564097474199</v>
      </c>
      <c r="M949">
        <f>1-Table1[[#This Row],[Churn]]</f>
        <v>0.81817435902525804</v>
      </c>
      <c r="N949" t="b">
        <f>IF(Table1[[#This Row],[Not churn]]&gt;0.14,TRUE,FALSE)</f>
        <v>1</v>
      </c>
      <c r="O949">
        <f>50*(1-Table1[[#This Row],[Churn]])</f>
        <v>40.908717951262901</v>
      </c>
      <c r="P949">
        <v>5</v>
      </c>
      <c r="Q949">
        <f>Table1[[#This Row],[Weighted revenue]]-7</f>
        <v>33.908717951262901</v>
      </c>
    </row>
    <row r="950" spans="1:17" x14ac:dyDescent="0.35">
      <c r="A950">
        <v>292</v>
      </c>
      <c r="B950">
        <v>0</v>
      </c>
      <c r="C950">
        <v>67</v>
      </c>
      <c r="D950">
        <v>109.7</v>
      </c>
      <c r="E950">
        <v>7344.45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0.18130625076918999</v>
      </c>
      <c r="M950">
        <f>1-Table1[[#This Row],[Churn]]</f>
        <v>0.81869374923080995</v>
      </c>
      <c r="N950" t="b">
        <f>IF(Table1[[#This Row],[Not churn]]&gt;0.14,TRUE,FALSE)</f>
        <v>1</v>
      </c>
      <c r="O950">
        <f>50*(1-Table1[[#This Row],[Churn]])</f>
        <v>40.934687461540499</v>
      </c>
      <c r="P950">
        <v>2</v>
      </c>
      <c r="Q950">
        <f>Table1[[#This Row],[Weighted revenue]]-7</f>
        <v>33.934687461540499</v>
      </c>
    </row>
    <row r="951" spans="1:17" x14ac:dyDescent="0.35">
      <c r="A951">
        <v>1083</v>
      </c>
      <c r="B951">
        <v>0</v>
      </c>
      <c r="C951">
        <v>9</v>
      </c>
      <c r="D951">
        <v>20.149999999999999</v>
      </c>
      <c r="E951">
        <v>163.69999999999999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0.18102268782410999</v>
      </c>
      <c r="M951">
        <f>1-Table1[[#This Row],[Churn]]</f>
        <v>0.81897731217588998</v>
      </c>
      <c r="N951" t="b">
        <f>IF(Table1[[#This Row],[Not churn]]&gt;0.14,TRUE,FALSE)</f>
        <v>1</v>
      </c>
      <c r="O951">
        <f>50*(1-Table1[[#This Row],[Churn]])</f>
        <v>40.948865608794499</v>
      </c>
      <c r="P951">
        <v>2</v>
      </c>
      <c r="Q951">
        <f>Table1[[#This Row],[Weighted revenue]]-7</f>
        <v>33.948865608794499</v>
      </c>
    </row>
    <row r="952" spans="1:17" x14ac:dyDescent="0.35">
      <c r="A952">
        <v>174</v>
      </c>
      <c r="B952">
        <v>1</v>
      </c>
      <c r="C952">
        <v>14</v>
      </c>
      <c r="D952">
        <v>39.700000000000003</v>
      </c>
      <c r="E952">
        <v>692.35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0.180232236296931</v>
      </c>
      <c r="M952">
        <f>1-Table1[[#This Row],[Churn]]</f>
        <v>0.81976776370306903</v>
      </c>
      <c r="N952" t="b">
        <f>IF(Table1[[#This Row],[Not churn]]&gt;0.14,TRUE,FALSE)</f>
        <v>1</v>
      </c>
      <c r="O952">
        <f>50*(1-Table1[[#This Row],[Churn]])</f>
        <v>40.988388185153454</v>
      </c>
      <c r="P952">
        <v>3</v>
      </c>
      <c r="Q952">
        <f>Table1[[#This Row],[Weighted revenue]]-7</f>
        <v>33.988388185153454</v>
      </c>
    </row>
    <row r="953" spans="1:17" x14ac:dyDescent="0.35">
      <c r="A953">
        <v>1315</v>
      </c>
      <c r="B953">
        <v>0</v>
      </c>
      <c r="C953">
        <v>64</v>
      </c>
      <c r="D953">
        <v>104.65</v>
      </c>
      <c r="E953">
        <v>6889.8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0.17944456006493001</v>
      </c>
      <c r="M953">
        <f>1-Table1[[#This Row],[Churn]]</f>
        <v>0.82055543993506996</v>
      </c>
      <c r="N953" t="b">
        <f>IF(Table1[[#This Row],[Not churn]]&gt;0.14,TRUE,FALSE)</f>
        <v>1</v>
      </c>
      <c r="O953">
        <f>50*(1-Table1[[#This Row],[Churn]])</f>
        <v>41.027771996753501</v>
      </c>
      <c r="P953">
        <v>2</v>
      </c>
      <c r="Q953">
        <f>Table1[[#This Row],[Weighted revenue]]-7</f>
        <v>34.027771996753501</v>
      </c>
    </row>
    <row r="954" spans="1:17" x14ac:dyDescent="0.35">
      <c r="A954">
        <v>1346</v>
      </c>
      <c r="B954">
        <v>0</v>
      </c>
      <c r="C954">
        <v>50</v>
      </c>
      <c r="D954">
        <v>103.7</v>
      </c>
      <c r="E954">
        <v>5071.05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0.17944207630395601</v>
      </c>
      <c r="M954">
        <f>1-Table1[[#This Row],[Churn]]</f>
        <v>0.82055792369604397</v>
      </c>
      <c r="N954" t="b">
        <f>IF(Table1[[#This Row],[Not churn]]&gt;0.14,TRUE,FALSE)</f>
        <v>1</v>
      </c>
      <c r="O954">
        <f>50*(1-Table1[[#This Row],[Churn]])</f>
        <v>41.027896184802195</v>
      </c>
      <c r="P954">
        <v>5</v>
      </c>
      <c r="Q954">
        <f>Table1[[#This Row],[Weighted revenue]]-7</f>
        <v>34.027896184802195</v>
      </c>
    </row>
    <row r="955" spans="1:17" x14ac:dyDescent="0.35">
      <c r="A955">
        <v>1664</v>
      </c>
      <c r="B955">
        <v>0</v>
      </c>
      <c r="C955">
        <v>44</v>
      </c>
      <c r="D955">
        <v>94.4</v>
      </c>
      <c r="E955">
        <v>4295.3500000000004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0.17925372978210699</v>
      </c>
      <c r="M955">
        <f>1-Table1[[#This Row],[Churn]]</f>
        <v>0.82074627021789304</v>
      </c>
      <c r="N955" t="b">
        <f>IF(Table1[[#This Row],[Not churn]]&gt;0.14,TRUE,FALSE)</f>
        <v>1</v>
      </c>
      <c r="O955">
        <f>50*(1-Table1[[#This Row],[Churn]])</f>
        <v>41.037313510894649</v>
      </c>
      <c r="P955">
        <v>5</v>
      </c>
      <c r="Q955">
        <f>Table1[[#This Row],[Weighted revenue]]-7</f>
        <v>34.037313510894649</v>
      </c>
    </row>
    <row r="956" spans="1:17" x14ac:dyDescent="0.35">
      <c r="A956">
        <v>1179</v>
      </c>
      <c r="B956">
        <v>0</v>
      </c>
      <c r="C956">
        <v>62</v>
      </c>
      <c r="D956">
        <v>101.35</v>
      </c>
      <c r="E956">
        <v>6164.7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0.17850369211572401</v>
      </c>
      <c r="M956">
        <f>1-Table1[[#This Row],[Churn]]</f>
        <v>0.82149630788427597</v>
      </c>
      <c r="N956" t="b">
        <f>IF(Table1[[#This Row],[Not churn]]&gt;0.14,TRUE,FALSE)</f>
        <v>1</v>
      </c>
      <c r="O956">
        <f>50*(1-Table1[[#This Row],[Churn]])</f>
        <v>41.0748153942138</v>
      </c>
      <c r="P956">
        <v>2</v>
      </c>
      <c r="Q956">
        <f>Table1[[#This Row],[Weighted revenue]]-7</f>
        <v>34.0748153942138</v>
      </c>
    </row>
    <row r="957" spans="1:17" x14ac:dyDescent="0.35">
      <c r="A957">
        <v>98</v>
      </c>
      <c r="B957">
        <v>0</v>
      </c>
      <c r="C957">
        <v>61</v>
      </c>
      <c r="D957">
        <v>106</v>
      </c>
      <c r="E957">
        <v>6547.7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0.17842134392608</v>
      </c>
      <c r="M957">
        <f>1-Table1[[#This Row],[Churn]]</f>
        <v>0.82157865607392</v>
      </c>
      <c r="N957" t="b">
        <f>IF(Table1[[#This Row],[Not churn]]&gt;0.14,TRUE,FALSE)</f>
        <v>1</v>
      </c>
      <c r="O957">
        <f>50*(1-Table1[[#This Row],[Churn]])</f>
        <v>41.078932803695999</v>
      </c>
      <c r="P957">
        <v>5</v>
      </c>
      <c r="Q957">
        <f>Table1[[#This Row],[Weighted revenue]]-7</f>
        <v>34.078932803695999</v>
      </c>
    </row>
    <row r="958" spans="1:17" x14ac:dyDescent="0.35">
      <c r="A958">
        <v>1307</v>
      </c>
      <c r="B958">
        <v>0</v>
      </c>
      <c r="C958">
        <v>9</v>
      </c>
      <c r="D958">
        <v>19.5</v>
      </c>
      <c r="E958">
        <v>178.85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0.178160925362252</v>
      </c>
      <c r="M958">
        <f>1-Table1[[#This Row],[Churn]]</f>
        <v>0.82183907463774797</v>
      </c>
      <c r="N958" t="b">
        <f>IF(Table1[[#This Row],[Not churn]]&gt;0.14,TRUE,FALSE)</f>
        <v>1</v>
      </c>
      <c r="O958">
        <f>50*(1-Table1[[#This Row],[Churn]])</f>
        <v>41.091953731887401</v>
      </c>
      <c r="P958">
        <v>2</v>
      </c>
      <c r="Q958">
        <f>Table1[[#This Row],[Weighted revenue]]-7</f>
        <v>34.091953731887401</v>
      </c>
    </row>
    <row r="959" spans="1:17" x14ac:dyDescent="0.35">
      <c r="A959">
        <v>1084</v>
      </c>
      <c r="B959">
        <v>0</v>
      </c>
      <c r="C959">
        <v>42</v>
      </c>
      <c r="D959">
        <v>40.15</v>
      </c>
      <c r="E959">
        <v>1626.05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0.17723666493659501</v>
      </c>
      <c r="M959">
        <f>1-Table1[[#This Row],[Churn]]</f>
        <v>0.82276333506340493</v>
      </c>
      <c r="N959" t="b">
        <f>IF(Table1[[#This Row],[Not churn]]&gt;0.14,TRUE,FALSE)</f>
        <v>1</v>
      </c>
      <c r="O959">
        <f>50*(1-Table1[[#This Row],[Churn]])</f>
        <v>41.138166753170246</v>
      </c>
      <c r="P959">
        <v>3</v>
      </c>
      <c r="Q959">
        <f>Table1[[#This Row],[Weighted revenue]]-7</f>
        <v>34.138166753170246</v>
      </c>
    </row>
    <row r="960" spans="1:17" x14ac:dyDescent="0.35">
      <c r="A960">
        <v>307</v>
      </c>
      <c r="B960">
        <v>0</v>
      </c>
      <c r="C960">
        <v>50</v>
      </c>
      <c r="D960">
        <v>82.5</v>
      </c>
      <c r="E960">
        <v>4179.1000000000004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0.17703764688739401</v>
      </c>
      <c r="M960">
        <f>1-Table1[[#This Row],[Churn]]</f>
        <v>0.82296235311260602</v>
      </c>
      <c r="N960" t="b">
        <f>IF(Table1[[#This Row],[Not churn]]&gt;0.14,TRUE,FALSE)</f>
        <v>1</v>
      </c>
      <c r="O960">
        <f>50*(1-Table1[[#This Row],[Churn]])</f>
        <v>41.148117655630301</v>
      </c>
      <c r="P960">
        <v>2</v>
      </c>
      <c r="Q960">
        <f>Table1[[#This Row],[Weighted revenue]]-7</f>
        <v>34.148117655630301</v>
      </c>
    </row>
    <row r="961" spans="1:17" x14ac:dyDescent="0.35">
      <c r="A961">
        <v>1834</v>
      </c>
      <c r="B961">
        <v>0</v>
      </c>
      <c r="C961">
        <v>23</v>
      </c>
      <c r="D961">
        <v>91.1</v>
      </c>
      <c r="E961">
        <v>2198.3000000000002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0.17639191829161399</v>
      </c>
      <c r="M961">
        <f>1-Table1[[#This Row],[Churn]]</f>
        <v>0.82360808170838595</v>
      </c>
      <c r="N961" t="b">
        <f>IF(Table1[[#This Row],[Not churn]]&gt;0.14,TRUE,FALSE)</f>
        <v>1</v>
      </c>
      <c r="O961">
        <f>50*(1-Table1[[#This Row],[Churn]])</f>
        <v>41.180404085419298</v>
      </c>
      <c r="P961">
        <v>1</v>
      </c>
      <c r="Q961">
        <f>Table1[[#This Row],[Weighted revenue]]-7</f>
        <v>34.180404085419298</v>
      </c>
    </row>
    <row r="962" spans="1:17" x14ac:dyDescent="0.35">
      <c r="A962">
        <v>534</v>
      </c>
      <c r="B962">
        <v>0</v>
      </c>
      <c r="C962">
        <v>10</v>
      </c>
      <c r="D962">
        <v>20.55</v>
      </c>
      <c r="E962">
        <v>252.75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0.176014701806983</v>
      </c>
      <c r="M962">
        <f>1-Table1[[#This Row],[Churn]]</f>
        <v>0.82398529819301702</v>
      </c>
      <c r="N962" t="b">
        <f>IF(Table1[[#This Row],[Not churn]]&gt;0.14,TRUE,FALSE)</f>
        <v>1</v>
      </c>
      <c r="O962">
        <f>50*(1-Table1[[#This Row],[Churn]])</f>
        <v>41.19926490965085</v>
      </c>
      <c r="P962">
        <v>2</v>
      </c>
      <c r="Q962">
        <f>Table1[[#This Row],[Weighted revenue]]-7</f>
        <v>34.19926490965085</v>
      </c>
    </row>
    <row r="963" spans="1:17" x14ac:dyDescent="0.35">
      <c r="A963">
        <v>1437</v>
      </c>
      <c r="B963">
        <v>1</v>
      </c>
      <c r="C963">
        <v>11</v>
      </c>
      <c r="D963">
        <v>19.95</v>
      </c>
      <c r="E963">
        <v>214.75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0.17594576134995299</v>
      </c>
      <c r="M963">
        <f>1-Table1[[#This Row],[Churn]]</f>
        <v>0.82405423865004701</v>
      </c>
      <c r="N963" t="b">
        <f>IF(Table1[[#This Row],[Not churn]]&gt;0.14,TRUE,FALSE)</f>
        <v>1</v>
      </c>
      <c r="O963">
        <f>50*(1-Table1[[#This Row],[Churn]])</f>
        <v>41.202711932502353</v>
      </c>
      <c r="P963">
        <v>4</v>
      </c>
      <c r="Q963">
        <f>Table1[[#This Row],[Weighted revenue]]-7</f>
        <v>34.202711932502353</v>
      </c>
    </row>
    <row r="964" spans="1:17" x14ac:dyDescent="0.35">
      <c r="A964">
        <v>1547</v>
      </c>
      <c r="B964">
        <v>0</v>
      </c>
      <c r="C964">
        <v>41</v>
      </c>
      <c r="D964">
        <v>74.55</v>
      </c>
      <c r="E964">
        <v>3023.55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0.17583968245294801</v>
      </c>
      <c r="M964">
        <f>1-Table1[[#This Row],[Churn]]</f>
        <v>0.82416031754705199</v>
      </c>
      <c r="N964" t="b">
        <f>IF(Table1[[#This Row],[Not churn]]&gt;0.14,TRUE,FALSE)</f>
        <v>1</v>
      </c>
      <c r="O964">
        <f>50*(1-Table1[[#This Row],[Churn]])</f>
        <v>41.208015877352601</v>
      </c>
      <c r="P964">
        <v>5</v>
      </c>
      <c r="Q964">
        <f>Table1[[#This Row],[Weighted revenue]]-7</f>
        <v>34.208015877352601</v>
      </c>
    </row>
    <row r="965" spans="1:17" x14ac:dyDescent="0.35">
      <c r="A965">
        <v>1627</v>
      </c>
      <c r="B965">
        <v>0</v>
      </c>
      <c r="C965">
        <v>9</v>
      </c>
      <c r="D965">
        <v>18.95</v>
      </c>
      <c r="E965">
        <v>185.6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0.17576721053122599</v>
      </c>
      <c r="M965">
        <f>1-Table1[[#This Row],[Churn]]</f>
        <v>0.82423278946877399</v>
      </c>
      <c r="N965" t="b">
        <f>IF(Table1[[#This Row],[Not churn]]&gt;0.14,TRUE,FALSE)</f>
        <v>1</v>
      </c>
      <c r="O965">
        <f>50*(1-Table1[[#This Row],[Churn]])</f>
        <v>41.211639473438701</v>
      </c>
      <c r="P965">
        <v>2</v>
      </c>
      <c r="Q965">
        <f>Table1[[#This Row],[Weighted revenue]]-7</f>
        <v>34.211639473438701</v>
      </c>
    </row>
    <row r="966" spans="1:17" x14ac:dyDescent="0.35">
      <c r="A966">
        <v>629</v>
      </c>
      <c r="B966">
        <v>0</v>
      </c>
      <c r="C966">
        <v>60</v>
      </c>
      <c r="D966">
        <v>103.75</v>
      </c>
      <c r="E966">
        <v>5969.95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0.17534486526531401</v>
      </c>
      <c r="M966">
        <f>1-Table1[[#This Row],[Churn]]</f>
        <v>0.82465513473468599</v>
      </c>
      <c r="N966" t="b">
        <f>IF(Table1[[#This Row],[Not churn]]&gt;0.14,TRUE,FALSE)</f>
        <v>1</v>
      </c>
      <c r="O966">
        <f>50*(1-Table1[[#This Row],[Churn]])</f>
        <v>41.232756736734302</v>
      </c>
      <c r="P966">
        <v>5</v>
      </c>
      <c r="Q966">
        <f>Table1[[#This Row],[Weighted revenue]]-7</f>
        <v>34.232756736734302</v>
      </c>
    </row>
    <row r="967" spans="1:17" x14ac:dyDescent="0.35">
      <c r="A967">
        <v>873</v>
      </c>
      <c r="B967">
        <v>0</v>
      </c>
      <c r="C967">
        <v>55</v>
      </c>
      <c r="D967">
        <v>89.8</v>
      </c>
      <c r="E967">
        <v>4959.6000000000004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0.17524106524449101</v>
      </c>
      <c r="M967">
        <f>1-Table1[[#This Row],[Churn]]</f>
        <v>0.82475893475550899</v>
      </c>
      <c r="N967" t="b">
        <f>IF(Table1[[#This Row],[Not churn]]&gt;0.14,TRUE,FALSE)</f>
        <v>1</v>
      </c>
      <c r="O967">
        <f>50*(1-Table1[[#This Row],[Churn]])</f>
        <v>41.237946737775452</v>
      </c>
      <c r="P967">
        <v>2</v>
      </c>
      <c r="Q967">
        <f>Table1[[#This Row],[Weighted revenue]]-7</f>
        <v>34.237946737775452</v>
      </c>
    </row>
    <row r="968" spans="1:17" x14ac:dyDescent="0.35">
      <c r="A968">
        <v>976</v>
      </c>
      <c r="B968">
        <v>0</v>
      </c>
      <c r="C968">
        <v>1</v>
      </c>
      <c r="D968">
        <v>20.9</v>
      </c>
      <c r="E968">
        <v>20.9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0.17513570219788899</v>
      </c>
      <c r="M968">
        <f>1-Table1[[#This Row],[Churn]]</f>
        <v>0.82486429780211101</v>
      </c>
      <c r="N968" t="b">
        <f>IF(Table1[[#This Row],[Not churn]]&gt;0.14,TRUE,FALSE)</f>
        <v>1</v>
      </c>
      <c r="O968">
        <f>50*(1-Table1[[#This Row],[Churn]])</f>
        <v>41.243214890105548</v>
      </c>
      <c r="P968">
        <v>2</v>
      </c>
      <c r="Q968">
        <f>Table1[[#This Row],[Weighted revenue]]-7</f>
        <v>34.243214890105548</v>
      </c>
    </row>
    <row r="969" spans="1:17" x14ac:dyDescent="0.35">
      <c r="A969">
        <v>37</v>
      </c>
      <c r="B969">
        <v>0</v>
      </c>
      <c r="C969">
        <v>26</v>
      </c>
      <c r="D969">
        <v>59.45</v>
      </c>
      <c r="E969">
        <v>1507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0.175042627818183</v>
      </c>
      <c r="M969">
        <f>1-Table1[[#This Row],[Churn]]</f>
        <v>0.82495737218181697</v>
      </c>
      <c r="N969" t="b">
        <f>IF(Table1[[#This Row],[Not churn]]&gt;0.14,TRUE,FALSE)</f>
        <v>1</v>
      </c>
      <c r="O969">
        <f>50*(1-Table1[[#This Row],[Churn]])</f>
        <v>41.247868609090851</v>
      </c>
      <c r="P969">
        <v>2</v>
      </c>
      <c r="Q969">
        <f>Table1[[#This Row],[Weighted revenue]]-7</f>
        <v>34.247868609090851</v>
      </c>
    </row>
    <row r="970" spans="1:17" x14ac:dyDescent="0.35">
      <c r="A970">
        <v>357</v>
      </c>
      <c r="B970">
        <v>0</v>
      </c>
      <c r="C970">
        <v>32</v>
      </c>
      <c r="D970">
        <v>54.2</v>
      </c>
      <c r="E970">
        <v>1739.6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0.17474856421618801</v>
      </c>
      <c r="M970">
        <f>1-Table1[[#This Row],[Churn]]</f>
        <v>0.82525143578381199</v>
      </c>
      <c r="N970" t="b">
        <f>IF(Table1[[#This Row],[Not churn]]&gt;0.14,TRUE,FALSE)</f>
        <v>1</v>
      </c>
      <c r="O970">
        <f>50*(1-Table1[[#This Row],[Churn]])</f>
        <v>41.262571789190602</v>
      </c>
      <c r="P970">
        <v>2</v>
      </c>
      <c r="Q970">
        <f>Table1[[#This Row],[Weighted revenue]]-7</f>
        <v>34.262571789190602</v>
      </c>
    </row>
    <row r="971" spans="1:17" x14ac:dyDescent="0.35">
      <c r="A971">
        <v>1542</v>
      </c>
      <c r="B971">
        <v>0</v>
      </c>
      <c r="C971">
        <v>1</v>
      </c>
      <c r="D971">
        <v>20.8</v>
      </c>
      <c r="E971">
        <v>20.8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0.17470443461424001</v>
      </c>
      <c r="M971">
        <f>1-Table1[[#This Row],[Churn]]</f>
        <v>0.82529556538575999</v>
      </c>
      <c r="N971" t="b">
        <f>IF(Table1[[#This Row],[Not churn]]&gt;0.14,TRUE,FALSE)</f>
        <v>1</v>
      </c>
      <c r="O971">
        <f>50*(1-Table1[[#This Row],[Churn]])</f>
        <v>41.264778269288001</v>
      </c>
      <c r="P971">
        <v>2</v>
      </c>
      <c r="Q971">
        <f>Table1[[#This Row],[Weighted revenue]]-7</f>
        <v>34.264778269288001</v>
      </c>
    </row>
    <row r="972" spans="1:17" x14ac:dyDescent="0.35">
      <c r="A972">
        <v>1331</v>
      </c>
      <c r="B972">
        <v>0</v>
      </c>
      <c r="C972">
        <v>58</v>
      </c>
      <c r="D972">
        <v>94.3</v>
      </c>
      <c r="E972">
        <v>5610.15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0.17468639874623701</v>
      </c>
      <c r="M972">
        <f>1-Table1[[#This Row],[Churn]]</f>
        <v>0.82531360125376296</v>
      </c>
      <c r="N972" t="b">
        <f>IF(Table1[[#This Row],[Not churn]]&gt;0.14,TRUE,FALSE)</f>
        <v>1</v>
      </c>
      <c r="O972">
        <f>50*(1-Table1[[#This Row],[Churn]])</f>
        <v>41.265680062688148</v>
      </c>
      <c r="P972">
        <v>2</v>
      </c>
      <c r="Q972">
        <f>Table1[[#This Row],[Weighted revenue]]-7</f>
        <v>34.265680062688148</v>
      </c>
    </row>
    <row r="973" spans="1:17" x14ac:dyDescent="0.35">
      <c r="A973">
        <v>603</v>
      </c>
      <c r="B973">
        <v>0</v>
      </c>
      <c r="C973">
        <v>65</v>
      </c>
      <c r="D973">
        <v>105.05</v>
      </c>
      <c r="E973">
        <v>6914.95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0.17447093202663599</v>
      </c>
      <c r="M973">
        <f>1-Table1[[#This Row],[Churn]]</f>
        <v>0.82552906797336401</v>
      </c>
      <c r="N973" t="b">
        <f>IF(Table1[[#This Row],[Not churn]]&gt;0.14,TRUE,FALSE)</f>
        <v>1</v>
      </c>
      <c r="O973">
        <f>50*(1-Table1[[#This Row],[Churn]])</f>
        <v>41.276453398668203</v>
      </c>
      <c r="P973">
        <v>2</v>
      </c>
      <c r="Q973">
        <f>Table1[[#This Row],[Weighted revenue]]-7</f>
        <v>34.276453398668203</v>
      </c>
    </row>
    <row r="974" spans="1:17" x14ac:dyDescent="0.35">
      <c r="A974">
        <v>1497</v>
      </c>
      <c r="B974">
        <v>0</v>
      </c>
      <c r="C974">
        <v>6</v>
      </c>
      <c r="D974">
        <v>20.2</v>
      </c>
      <c r="E974">
        <v>98.35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0.17432995831526599</v>
      </c>
      <c r="M974">
        <f>1-Table1[[#This Row],[Churn]]</f>
        <v>0.82567004168473401</v>
      </c>
      <c r="N974" t="b">
        <f>IF(Table1[[#This Row],[Not churn]]&gt;0.14,TRUE,FALSE)</f>
        <v>1</v>
      </c>
      <c r="O974">
        <f>50*(1-Table1[[#This Row],[Churn]])</f>
        <v>41.283502084236702</v>
      </c>
      <c r="P974">
        <v>5</v>
      </c>
      <c r="Q974">
        <f>Table1[[#This Row],[Weighted revenue]]-7</f>
        <v>34.283502084236702</v>
      </c>
    </row>
    <row r="975" spans="1:17" x14ac:dyDescent="0.35">
      <c r="A975">
        <v>1091</v>
      </c>
      <c r="B975">
        <v>0</v>
      </c>
      <c r="C975">
        <v>1</v>
      </c>
      <c r="D975">
        <v>20.65</v>
      </c>
      <c r="E975">
        <v>20.65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0.17405910360250901</v>
      </c>
      <c r="M975">
        <f>1-Table1[[#This Row],[Churn]]</f>
        <v>0.82594089639749102</v>
      </c>
      <c r="N975" t="b">
        <f>IF(Table1[[#This Row],[Not churn]]&gt;0.14,TRUE,FALSE)</f>
        <v>1</v>
      </c>
      <c r="O975">
        <f>50*(1-Table1[[#This Row],[Churn]])</f>
        <v>41.29704481987455</v>
      </c>
      <c r="P975">
        <v>2</v>
      </c>
      <c r="Q975">
        <f>Table1[[#This Row],[Weighted revenue]]-7</f>
        <v>34.29704481987455</v>
      </c>
    </row>
    <row r="976" spans="1:17" x14ac:dyDescent="0.35">
      <c r="A976">
        <v>1238</v>
      </c>
      <c r="B976">
        <v>0</v>
      </c>
      <c r="C976">
        <v>29</v>
      </c>
      <c r="D976">
        <v>33.75</v>
      </c>
      <c r="E976">
        <v>1009.25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0.173855736205033</v>
      </c>
      <c r="M976">
        <f>1-Table1[[#This Row],[Churn]]</f>
        <v>0.82614426379496697</v>
      </c>
      <c r="N976" t="b">
        <f>IF(Table1[[#This Row],[Not churn]]&gt;0.14,TRUE,FALSE)</f>
        <v>1</v>
      </c>
      <c r="O976">
        <f>50*(1-Table1[[#This Row],[Churn]])</f>
        <v>41.307213189748346</v>
      </c>
      <c r="P976">
        <v>3</v>
      </c>
      <c r="Q976">
        <f>Table1[[#This Row],[Weighted revenue]]-7</f>
        <v>34.307213189748346</v>
      </c>
    </row>
    <row r="977" spans="1:17" x14ac:dyDescent="0.35">
      <c r="A977">
        <v>651</v>
      </c>
      <c r="B977">
        <v>0</v>
      </c>
      <c r="C977">
        <v>1</v>
      </c>
      <c r="D977">
        <v>20.6</v>
      </c>
      <c r="E977">
        <v>20.6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0.173844411767726</v>
      </c>
      <c r="M977">
        <f>1-Table1[[#This Row],[Churn]]</f>
        <v>0.82615558823227397</v>
      </c>
      <c r="N977" t="b">
        <f>IF(Table1[[#This Row],[Not churn]]&gt;0.14,TRUE,FALSE)</f>
        <v>1</v>
      </c>
      <c r="O977">
        <f>50*(1-Table1[[#This Row],[Churn]])</f>
        <v>41.307779411613701</v>
      </c>
      <c r="P977">
        <v>2</v>
      </c>
      <c r="Q977">
        <f>Table1[[#This Row],[Weighted revenue]]-7</f>
        <v>34.307779411613701</v>
      </c>
    </row>
    <row r="978" spans="1:17" x14ac:dyDescent="0.35">
      <c r="A978">
        <v>288</v>
      </c>
      <c r="B978">
        <v>0</v>
      </c>
      <c r="C978">
        <v>10</v>
      </c>
      <c r="D978">
        <v>19.95</v>
      </c>
      <c r="E978">
        <v>187.75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0.17342944322894499</v>
      </c>
      <c r="M978">
        <f>1-Table1[[#This Row],[Churn]]</f>
        <v>0.82657055677105506</v>
      </c>
      <c r="N978" t="b">
        <f>IF(Table1[[#This Row],[Not churn]]&gt;0.14,TRUE,FALSE)</f>
        <v>1</v>
      </c>
      <c r="O978">
        <f>50*(1-Table1[[#This Row],[Churn]])</f>
        <v>41.328527838552752</v>
      </c>
      <c r="P978">
        <v>2</v>
      </c>
      <c r="Q978">
        <f>Table1[[#This Row],[Weighted revenue]]-7</f>
        <v>34.328527838552752</v>
      </c>
    </row>
    <row r="979" spans="1:17" x14ac:dyDescent="0.35">
      <c r="A979">
        <v>1762</v>
      </c>
      <c r="B979">
        <v>0</v>
      </c>
      <c r="C979">
        <v>1</v>
      </c>
      <c r="D979">
        <v>20.5</v>
      </c>
      <c r="E979">
        <v>20.5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0.17341565545597401</v>
      </c>
      <c r="M979">
        <f>1-Table1[[#This Row],[Churn]]</f>
        <v>0.82658434454402596</v>
      </c>
      <c r="N979" t="b">
        <f>IF(Table1[[#This Row],[Not churn]]&gt;0.14,TRUE,FALSE)</f>
        <v>1</v>
      </c>
      <c r="O979">
        <f>50*(1-Table1[[#This Row],[Churn]])</f>
        <v>41.329217227201298</v>
      </c>
      <c r="P979">
        <v>2</v>
      </c>
      <c r="Q979">
        <f>Table1[[#This Row],[Weighted revenue]]-7</f>
        <v>34.329217227201298</v>
      </c>
    </row>
    <row r="980" spans="1:17" x14ac:dyDescent="0.35">
      <c r="A980">
        <v>1628</v>
      </c>
      <c r="B980">
        <v>0</v>
      </c>
      <c r="C980">
        <v>10</v>
      </c>
      <c r="D980">
        <v>19.899999999999999</v>
      </c>
      <c r="E980">
        <v>199.45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0.17321536516574501</v>
      </c>
      <c r="M980">
        <f>1-Table1[[#This Row],[Churn]]</f>
        <v>0.82678463483425502</v>
      </c>
      <c r="N980" t="b">
        <f>IF(Table1[[#This Row],[Not churn]]&gt;0.14,TRUE,FALSE)</f>
        <v>1</v>
      </c>
      <c r="O980">
        <f>50*(1-Table1[[#This Row],[Churn]])</f>
        <v>41.339231741712752</v>
      </c>
      <c r="P980">
        <v>2</v>
      </c>
      <c r="Q980">
        <f>Table1[[#This Row],[Weighted revenue]]-7</f>
        <v>34.339231741712752</v>
      </c>
    </row>
    <row r="981" spans="1:17" x14ac:dyDescent="0.35">
      <c r="A981">
        <v>612</v>
      </c>
      <c r="B981">
        <v>0</v>
      </c>
      <c r="C981">
        <v>1</v>
      </c>
      <c r="D981">
        <v>20.45</v>
      </c>
      <c r="E981">
        <v>20.45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0.17320159084586401</v>
      </c>
      <c r="M981">
        <f>1-Table1[[#This Row],[Churn]]</f>
        <v>0.82679840915413605</v>
      </c>
      <c r="N981" t="b">
        <f>IF(Table1[[#This Row],[Not churn]]&gt;0.14,TRUE,FALSE)</f>
        <v>1</v>
      </c>
      <c r="O981">
        <f>50*(1-Table1[[#This Row],[Churn]])</f>
        <v>41.339920457706803</v>
      </c>
      <c r="P981">
        <v>2</v>
      </c>
      <c r="Q981">
        <f>Table1[[#This Row],[Weighted revenue]]-7</f>
        <v>34.339920457706803</v>
      </c>
    </row>
    <row r="982" spans="1:17" x14ac:dyDescent="0.35">
      <c r="A982">
        <v>337</v>
      </c>
      <c r="B982">
        <v>0</v>
      </c>
      <c r="C982">
        <v>1</v>
      </c>
      <c r="D982">
        <v>20.399999999999999</v>
      </c>
      <c r="E982">
        <v>20.399999999999999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0.17298773517694299</v>
      </c>
      <c r="M982">
        <f>1-Table1[[#This Row],[Churn]]</f>
        <v>0.82701226482305701</v>
      </c>
      <c r="N982" t="b">
        <f>IF(Table1[[#This Row],[Not churn]]&gt;0.14,TRUE,FALSE)</f>
        <v>1</v>
      </c>
      <c r="O982">
        <f>50*(1-Table1[[#This Row],[Churn]])</f>
        <v>41.35061324115285</v>
      </c>
      <c r="P982">
        <v>2</v>
      </c>
      <c r="Q982">
        <f>Table1[[#This Row],[Weighted revenue]]-7</f>
        <v>34.35061324115285</v>
      </c>
    </row>
    <row r="983" spans="1:17" x14ac:dyDescent="0.35">
      <c r="A983">
        <v>619</v>
      </c>
      <c r="B983">
        <v>0</v>
      </c>
      <c r="C983">
        <v>1</v>
      </c>
      <c r="D983">
        <v>20.399999999999999</v>
      </c>
      <c r="E983">
        <v>20.399999999999999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0.17298773517694299</v>
      </c>
      <c r="M983">
        <f>1-Table1[[#This Row],[Churn]]</f>
        <v>0.82701226482305701</v>
      </c>
      <c r="N983" t="b">
        <f>IF(Table1[[#This Row],[Not churn]]&gt;0.14,TRUE,FALSE)</f>
        <v>1</v>
      </c>
      <c r="O983">
        <f>50*(1-Table1[[#This Row],[Churn]])</f>
        <v>41.35061324115285</v>
      </c>
      <c r="P983">
        <v>2</v>
      </c>
      <c r="Q983">
        <f>Table1[[#This Row],[Weighted revenue]]-7</f>
        <v>34.35061324115285</v>
      </c>
    </row>
    <row r="984" spans="1:17" x14ac:dyDescent="0.35">
      <c r="A984">
        <v>1206</v>
      </c>
      <c r="B984">
        <v>0</v>
      </c>
      <c r="C984">
        <v>1</v>
      </c>
      <c r="D984">
        <v>20.350000000000001</v>
      </c>
      <c r="E984">
        <v>20.350000000000001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0.172774088381801</v>
      </c>
      <c r="M984">
        <f>1-Table1[[#This Row],[Churn]]</f>
        <v>0.82722591161819903</v>
      </c>
      <c r="N984" t="b">
        <f>IF(Table1[[#This Row],[Not churn]]&gt;0.14,TRUE,FALSE)</f>
        <v>1</v>
      </c>
      <c r="O984">
        <f>50*(1-Table1[[#This Row],[Churn]])</f>
        <v>41.361295580909953</v>
      </c>
      <c r="P984">
        <v>2</v>
      </c>
      <c r="Q984">
        <f>Table1[[#This Row],[Weighted revenue]]-7</f>
        <v>34.361295580909953</v>
      </c>
    </row>
    <row r="985" spans="1:17" x14ac:dyDescent="0.35">
      <c r="A985">
        <v>493</v>
      </c>
      <c r="B985">
        <v>0</v>
      </c>
      <c r="C985">
        <v>1</v>
      </c>
      <c r="D985">
        <v>20.3</v>
      </c>
      <c r="E985">
        <v>20.3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0.172560650392693</v>
      </c>
      <c r="M985">
        <f>1-Table1[[#This Row],[Churn]]</f>
        <v>0.82743934960730703</v>
      </c>
      <c r="N985" t="b">
        <f>IF(Table1[[#This Row],[Not churn]]&gt;0.14,TRUE,FALSE)</f>
        <v>1</v>
      </c>
      <c r="O985">
        <f>50*(1-Table1[[#This Row],[Churn]])</f>
        <v>41.371967480365349</v>
      </c>
      <c r="P985">
        <v>2</v>
      </c>
      <c r="Q985">
        <f>Table1[[#This Row],[Weighted revenue]]-7</f>
        <v>34.371967480365349</v>
      </c>
    </row>
    <row r="986" spans="1:17" x14ac:dyDescent="0.35">
      <c r="A986">
        <v>370</v>
      </c>
      <c r="B986">
        <v>0</v>
      </c>
      <c r="C986">
        <v>1</v>
      </c>
      <c r="D986">
        <v>20.25</v>
      </c>
      <c r="E986">
        <v>20.25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0.172347421141542</v>
      </c>
      <c r="M986">
        <f>1-Table1[[#This Row],[Churn]]</f>
        <v>0.827652578858458</v>
      </c>
      <c r="N986" t="b">
        <f>IF(Table1[[#This Row],[Not churn]]&gt;0.14,TRUE,FALSE)</f>
        <v>1</v>
      </c>
      <c r="O986">
        <f>50*(1-Table1[[#This Row],[Churn]])</f>
        <v>41.382628942922899</v>
      </c>
      <c r="P986">
        <v>2</v>
      </c>
      <c r="Q986">
        <f>Table1[[#This Row],[Weighted revenue]]-7</f>
        <v>34.382628942922899</v>
      </c>
    </row>
    <row r="987" spans="1:17" x14ac:dyDescent="0.35">
      <c r="A987">
        <v>120</v>
      </c>
      <c r="B987">
        <v>0</v>
      </c>
      <c r="C987">
        <v>1</v>
      </c>
      <c r="D987">
        <v>20.2</v>
      </c>
      <c r="E987">
        <v>20.2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0.17213440055993701</v>
      </c>
      <c r="M987">
        <f>1-Table1[[#This Row],[Churn]]</f>
        <v>0.82786559944006299</v>
      </c>
      <c r="N987" t="b">
        <f>IF(Table1[[#This Row],[Not churn]]&gt;0.14,TRUE,FALSE)</f>
        <v>1</v>
      </c>
      <c r="O987">
        <f>50*(1-Table1[[#This Row],[Churn]])</f>
        <v>41.39327997200315</v>
      </c>
      <c r="P987">
        <v>2</v>
      </c>
      <c r="Q987">
        <f>Table1[[#This Row],[Weighted revenue]]-7</f>
        <v>34.39327997200315</v>
      </c>
    </row>
    <row r="988" spans="1:17" x14ac:dyDescent="0.35">
      <c r="A988">
        <v>1266</v>
      </c>
      <c r="B988">
        <v>0</v>
      </c>
      <c r="C988">
        <v>1</v>
      </c>
      <c r="D988">
        <v>20.2</v>
      </c>
      <c r="E988">
        <v>20.2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0.17213440055993701</v>
      </c>
      <c r="M988">
        <f>1-Table1[[#This Row],[Churn]]</f>
        <v>0.82786559944006299</v>
      </c>
      <c r="N988" t="b">
        <f>IF(Table1[[#This Row],[Not churn]]&gt;0.14,TRUE,FALSE)</f>
        <v>1</v>
      </c>
      <c r="O988">
        <f>50*(1-Table1[[#This Row],[Churn]])</f>
        <v>41.39327997200315</v>
      </c>
      <c r="P988">
        <v>2</v>
      </c>
      <c r="Q988">
        <f>Table1[[#This Row],[Weighted revenue]]-7</f>
        <v>34.39327997200315</v>
      </c>
    </row>
    <row r="989" spans="1:17" x14ac:dyDescent="0.35">
      <c r="A989">
        <v>616</v>
      </c>
      <c r="B989">
        <v>0</v>
      </c>
      <c r="C989">
        <v>62</v>
      </c>
      <c r="D989">
        <v>106.05</v>
      </c>
      <c r="E989">
        <v>6703.5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0.17197564241628999</v>
      </c>
      <c r="M989">
        <f>1-Table1[[#This Row],[Churn]]</f>
        <v>0.82802435758371007</v>
      </c>
      <c r="N989" t="b">
        <f>IF(Table1[[#This Row],[Not churn]]&gt;0.14,TRUE,FALSE)</f>
        <v>1</v>
      </c>
      <c r="O989">
        <f>50*(1-Table1[[#This Row],[Churn]])</f>
        <v>41.401217879185502</v>
      </c>
      <c r="P989">
        <v>5</v>
      </c>
      <c r="Q989">
        <f>Table1[[#This Row],[Weighted revenue]]-7</f>
        <v>34.401217879185502</v>
      </c>
    </row>
    <row r="990" spans="1:17" x14ac:dyDescent="0.35">
      <c r="A990">
        <v>1401</v>
      </c>
      <c r="B990">
        <v>0</v>
      </c>
      <c r="C990">
        <v>42</v>
      </c>
      <c r="D990">
        <v>45.1</v>
      </c>
      <c r="E990">
        <v>2049.0500000000002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0.171805686321266</v>
      </c>
      <c r="M990">
        <f>1-Table1[[#This Row],[Churn]]</f>
        <v>0.82819431367873397</v>
      </c>
      <c r="N990" t="b">
        <f>IF(Table1[[#This Row],[Not churn]]&gt;0.14,TRUE,FALSE)</f>
        <v>1</v>
      </c>
      <c r="O990">
        <f>50*(1-Table1[[#This Row],[Churn]])</f>
        <v>41.409715683936696</v>
      </c>
      <c r="P990">
        <v>3</v>
      </c>
      <c r="Q990">
        <f>Table1[[#This Row],[Weighted revenue]]-7</f>
        <v>34.409715683936696</v>
      </c>
    </row>
    <row r="991" spans="1:17" x14ac:dyDescent="0.35">
      <c r="A991">
        <v>564</v>
      </c>
      <c r="B991">
        <v>0</v>
      </c>
      <c r="C991">
        <v>34</v>
      </c>
      <c r="D991">
        <v>77.2</v>
      </c>
      <c r="E991">
        <v>2753.8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0.171597983882392</v>
      </c>
      <c r="M991">
        <f>1-Table1[[#This Row],[Churn]]</f>
        <v>0.828402016117608</v>
      </c>
      <c r="N991" t="b">
        <f>IF(Table1[[#This Row],[Not churn]]&gt;0.14,TRUE,FALSE)</f>
        <v>1</v>
      </c>
      <c r="O991">
        <f>50*(1-Table1[[#This Row],[Churn]])</f>
        <v>41.420100805880402</v>
      </c>
      <c r="P991">
        <v>5</v>
      </c>
      <c r="Q991">
        <f>Table1[[#This Row],[Weighted revenue]]-7</f>
        <v>34.420100805880402</v>
      </c>
    </row>
    <row r="992" spans="1:17" x14ac:dyDescent="0.35">
      <c r="A992">
        <v>467</v>
      </c>
      <c r="B992">
        <v>0</v>
      </c>
      <c r="C992">
        <v>1</v>
      </c>
      <c r="D992">
        <v>20.05</v>
      </c>
      <c r="E992">
        <v>20.05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0.17149659014332999</v>
      </c>
      <c r="M992">
        <f>1-Table1[[#This Row],[Churn]]</f>
        <v>0.82850340985667004</v>
      </c>
      <c r="N992" t="b">
        <f>IF(Table1[[#This Row],[Not churn]]&gt;0.14,TRUE,FALSE)</f>
        <v>1</v>
      </c>
      <c r="O992">
        <f>50*(1-Table1[[#This Row],[Churn]])</f>
        <v>41.425170492833502</v>
      </c>
      <c r="P992">
        <v>2</v>
      </c>
      <c r="Q992">
        <f>Table1[[#This Row],[Weighted revenue]]-7</f>
        <v>34.425170492833502</v>
      </c>
    </row>
    <row r="993" spans="1:17" x14ac:dyDescent="0.35">
      <c r="A993">
        <v>769</v>
      </c>
      <c r="B993">
        <v>0</v>
      </c>
      <c r="C993">
        <v>13</v>
      </c>
      <c r="D993">
        <v>88.95</v>
      </c>
      <c r="E993">
        <v>1161.75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0.171410959568218</v>
      </c>
      <c r="M993">
        <f>1-Table1[[#This Row],[Churn]]</f>
        <v>0.82858904043178194</v>
      </c>
      <c r="N993" t="b">
        <f>IF(Table1[[#This Row],[Not churn]]&gt;0.14,TRUE,FALSE)</f>
        <v>1</v>
      </c>
      <c r="O993">
        <f>50*(1-Table1[[#This Row],[Churn]])</f>
        <v>41.4294520215891</v>
      </c>
      <c r="P993">
        <v>1</v>
      </c>
      <c r="Q993">
        <f>Table1[[#This Row],[Weighted revenue]]-7</f>
        <v>34.4294520215891</v>
      </c>
    </row>
    <row r="994" spans="1:17" x14ac:dyDescent="0.35">
      <c r="A994">
        <v>1580</v>
      </c>
      <c r="B994">
        <v>0</v>
      </c>
      <c r="C994">
        <v>65</v>
      </c>
      <c r="D994">
        <v>104.25</v>
      </c>
      <c r="E994">
        <v>6812.95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0.171054524610325</v>
      </c>
      <c r="M994">
        <f>1-Table1[[#This Row],[Churn]]</f>
        <v>0.828945475389675</v>
      </c>
      <c r="N994" t="b">
        <f>IF(Table1[[#This Row],[Not churn]]&gt;0.14,TRUE,FALSE)</f>
        <v>1</v>
      </c>
      <c r="O994">
        <f>50*(1-Table1[[#This Row],[Churn]])</f>
        <v>41.447273769483751</v>
      </c>
      <c r="P994">
        <v>2</v>
      </c>
      <c r="Q994">
        <f>Table1[[#This Row],[Weighted revenue]]-7</f>
        <v>34.447273769483751</v>
      </c>
    </row>
    <row r="995" spans="1:17" x14ac:dyDescent="0.35">
      <c r="A995">
        <v>271</v>
      </c>
      <c r="B995">
        <v>0</v>
      </c>
      <c r="C995">
        <v>1</v>
      </c>
      <c r="D995">
        <v>19.850000000000001</v>
      </c>
      <c r="E995">
        <v>19.850000000000001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0.170649093420147</v>
      </c>
      <c r="M995">
        <f>1-Table1[[#This Row],[Churn]]</f>
        <v>0.829350906579853</v>
      </c>
      <c r="N995" t="b">
        <f>IF(Table1[[#This Row],[Not churn]]&gt;0.14,TRUE,FALSE)</f>
        <v>1</v>
      </c>
      <c r="O995">
        <f>50*(1-Table1[[#This Row],[Churn]])</f>
        <v>41.467545328992649</v>
      </c>
      <c r="P995">
        <v>2</v>
      </c>
      <c r="Q995">
        <f>Table1[[#This Row],[Weighted revenue]]-7</f>
        <v>34.467545328992649</v>
      </c>
    </row>
    <row r="996" spans="1:17" x14ac:dyDescent="0.35">
      <c r="A996">
        <v>1353</v>
      </c>
      <c r="B996">
        <v>0</v>
      </c>
      <c r="C996">
        <v>1</v>
      </c>
      <c r="D996">
        <v>19.75</v>
      </c>
      <c r="E996">
        <v>19.75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0.17022659400399301</v>
      </c>
      <c r="M996">
        <f>1-Table1[[#This Row],[Churn]]</f>
        <v>0.82977340599600702</v>
      </c>
      <c r="N996" t="b">
        <f>IF(Table1[[#This Row],[Not churn]]&gt;0.14,TRUE,FALSE)</f>
        <v>1</v>
      </c>
      <c r="O996">
        <f>50*(1-Table1[[#This Row],[Churn]])</f>
        <v>41.488670299800354</v>
      </c>
      <c r="P996">
        <v>2</v>
      </c>
      <c r="Q996">
        <f>Table1[[#This Row],[Weighted revenue]]-7</f>
        <v>34.488670299800354</v>
      </c>
    </row>
    <row r="997" spans="1:17" x14ac:dyDescent="0.35">
      <c r="A997">
        <v>1733</v>
      </c>
      <c r="B997">
        <v>0</v>
      </c>
      <c r="C997">
        <v>38</v>
      </c>
      <c r="D997">
        <v>62.3</v>
      </c>
      <c r="E997">
        <v>2354.8000000000002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0.16981784169609199</v>
      </c>
      <c r="M997">
        <f>1-Table1[[#This Row],[Churn]]</f>
        <v>0.83018215830390796</v>
      </c>
      <c r="N997" t="b">
        <f>IF(Table1[[#This Row],[Not churn]]&gt;0.14,TRUE,FALSE)</f>
        <v>1</v>
      </c>
      <c r="O997">
        <f>50*(1-Table1[[#This Row],[Churn]])</f>
        <v>41.509107915195401</v>
      </c>
      <c r="P997">
        <v>2</v>
      </c>
      <c r="Q997">
        <f>Table1[[#This Row],[Weighted revenue]]-7</f>
        <v>34.509107915195401</v>
      </c>
    </row>
    <row r="998" spans="1:17" x14ac:dyDescent="0.35">
      <c r="A998">
        <v>353</v>
      </c>
      <c r="B998">
        <v>0</v>
      </c>
      <c r="C998">
        <v>1</v>
      </c>
      <c r="D998">
        <v>19.649999999999999</v>
      </c>
      <c r="E998">
        <v>19.649999999999999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0.16980492645694401</v>
      </c>
      <c r="M998">
        <f>1-Table1[[#This Row],[Churn]]</f>
        <v>0.83019507354305599</v>
      </c>
      <c r="N998" t="b">
        <f>IF(Table1[[#This Row],[Not churn]]&gt;0.14,TRUE,FALSE)</f>
        <v>1</v>
      </c>
      <c r="O998">
        <f>50*(1-Table1[[#This Row],[Churn]])</f>
        <v>41.509753677152801</v>
      </c>
      <c r="P998">
        <v>2</v>
      </c>
      <c r="Q998">
        <f>Table1[[#This Row],[Weighted revenue]]-7</f>
        <v>34.509753677152801</v>
      </c>
    </row>
    <row r="999" spans="1:17" x14ac:dyDescent="0.35">
      <c r="A999">
        <v>660</v>
      </c>
      <c r="B999">
        <v>0</v>
      </c>
      <c r="C999">
        <v>1</v>
      </c>
      <c r="D999">
        <v>19.649999999999999</v>
      </c>
      <c r="E999">
        <v>19.649999999999999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0.16980492645694401</v>
      </c>
      <c r="M999">
        <f>1-Table1[[#This Row],[Churn]]</f>
        <v>0.83019507354305599</v>
      </c>
      <c r="N999" t="b">
        <f>IF(Table1[[#This Row],[Not churn]]&gt;0.14,TRUE,FALSE)</f>
        <v>1</v>
      </c>
      <c r="O999">
        <f>50*(1-Table1[[#This Row],[Churn]])</f>
        <v>41.509753677152801</v>
      </c>
      <c r="P999">
        <v>2</v>
      </c>
      <c r="Q999">
        <f>Table1[[#This Row],[Weighted revenue]]-7</f>
        <v>34.509753677152801</v>
      </c>
    </row>
    <row r="1000" spans="1:17" x14ac:dyDescent="0.35">
      <c r="A1000">
        <v>1400</v>
      </c>
      <c r="B1000">
        <v>0</v>
      </c>
      <c r="C1000">
        <v>62</v>
      </c>
      <c r="D1000">
        <v>105.5</v>
      </c>
      <c r="E1000">
        <v>6487.2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0.16964787650246199</v>
      </c>
      <c r="M1000">
        <f>1-Table1[[#This Row],[Churn]]</f>
        <v>0.83035212349753795</v>
      </c>
      <c r="N1000" t="b">
        <f>IF(Table1[[#This Row],[Not churn]]&gt;0.14,TRUE,FALSE)</f>
        <v>1</v>
      </c>
      <c r="O1000">
        <f>50*(1-Table1[[#This Row],[Churn]])</f>
        <v>41.517606174876896</v>
      </c>
      <c r="P1000">
        <v>5</v>
      </c>
      <c r="Q1000">
        <f>Table1[[#This Row],[Weighted revenue]]-7</f>
        <v>34.517606174876896</v>
      </c>
    </row>
    <row r="1001" spans="1:17" x14ac:dyDescent="0.35">
      <c r="A1001">
        <v>172</v>
      </c>
      <c r="B1001">
        <v>0</v>
      </c>
      <c r="C1001">
        <v>11</v>
      </c>
      <c r="D1001">
        <v>20.55</v>
      </c>
      <c r="E1001">
        <v>184.95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0.169427634239842</v>
      </c>
      <c r="M1001">
        <f>1-Table1[[#This Row],[Churn]]</f>
        <v>0.83057236576015803</v>
      </c>
      <c r="N1001" t="b">
        <f>IF(Table1[[#This Row],[Not churn]]&gt;0.14,TRUE,FALSE)</f>
        <v>1</v>
      </c>
      <c r="O1001">
        <f>50*(1-Table1[[#This Row],[Churn]])</f>
        <v>41.528618288007898</v>
      </c>
      <c r="P1001">
        <v>2</v>
      </c>
      <c r="Q1001">
        <f>Table1[[#This Row],[Weighted revenue]]-7</f>
        <v>34.528618288007898</v>
      </c>
    </row>
    <row r="1002" spans="1:17" x14ac:dyDescent="0.35">
      <c r="A1002">
        <v>101</v>
      </c>
      <c r="B1002">
        <v>0</v>
      </c>
      <c r="C1002">
        <v>1</v>
      </c>
      <c r="D1002">
        <v>19.55</v>
      </c>
      <c r="E1002">
        <v>19.55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0.16938409020164799</v>
      </c>
      <c r="M1002">
        <f>1-Table1[[#This Row],[Churn]]</f>
        <v>0.83061590979835198</v>
      </c>
      <c r="N1002" t="b">
        <f>IF(Table1[[#This Row],[Not churn]]&gt;0.14,TRUE,FALSE)</f>
        <v>1</v>
      </c>
      <c r="O1002">
        <f>50*(1-Table1[[#This Row],[Churn]])</f>
        <v>41.530795489917601</v>
      </c>
      <c r="P1002">
        <v>2</v>
      </c>
      <c r="Q1002">
        <f>Table1[[#This Row],[Weighted revenue]]-7</f>
        <v>34.530795489917601</v>
      </c>
    </row>
    <row r="1003" spans="1:17" x14ac:dyDescent="0.35">
      <c r="A1003">
        <v>526</v>
      </c>
      <c r="B1003">
        <v>0</v>
      </c>
      <c r="C1003">
        <v>1</v>
      </c>
      <c r="D1003">
        <v>19.55</v>
      </c>
      <c r="E1003">
        <v>19.55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0.16938409020164799</v>
      </c>
      <c r="M1003">
        <f>1-Table1[[#This Row],[Churn]]</f>
        <v>0.83061590979835198</v>
      </c>
      <c r="N1003" t="b">
        <f>IF(Table1[[#This Row],[Not churn]]&gt;0.14,TRUE,FALSE)</f>
        <v>1</v>
      </c>
      <c r="O1003">
        <f>50*(1-Table1[[#This Row],[Churn]])</f>
        <v>41.530795489917601</v>
      </c>
      <c r="P1003">
        <v>2</v>
      </c>
      <c r="Q1003">
        <f>Table1[[#This Row],[Weighted revenue]]-7</f>
        <v>34.530795489917601</v>
      </c>
    </row>
    <row r="1004" spans="1:17" x14ac:dyDescent="0.35">
      <c r="A1004">
        <v>1096</v>
      </c>
      <c r="B1004">
        <v>0</v>
      </c>
      <c r="C1004">
        <v>1</v>
      </c>
      <c r="D1004">
        <v>19.55</v>
      </c>
      <c r="E1004">
        <v>19.55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0.16938409020164799</v>
      </c>
      <c r="M1004">
        <f>1-Table1[[#This Row],[Churn]]</f>
        <v>0.83061590979835198</v>
      </c>
      <c r="N1004" t="b">
        <f>IF(Table1[[#This Row],[Not churn]]&gt;0.14,TRUE,FALSE)</f>
        <v>1</v>
      </c>
      <c r="O1004">
        <f>50*(1-Table1[[#This Row],[Churn]])</f>
        <v>41.530795489917601</v>
      </c>
      <c r="P1004">
        <v>2</v>
      </c>
      <c r="Q1004">
        <f>Table1[[#This Row],[Weighted revenue]]-7</f>
        <v>34.530795489917601</v>
      </c>
    </row>
    <row r="1005" spans="1:17" x14ac:dyDescent="0.35">
      <c r="A1005">
        <v>1413</v>
      </c>
      <c r="B1005">
        <v>0</v>
      </c>
      <c r="C1005">
        <v>40</v>
      </c>
      <c r="D1005">
        <v>71.349999999999994</v>
      </c>
      <c r="E1005">
        <v>2847.2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1</v>
      </c>
      <c r="L1005">
        <v>0.168778211609595</v>
      </c>
      <c r="M1005">
        <f>1-Table1[[#This Row],[Churn]]</f>
        <v>0.83122178839040495</v>
      </c>
      <c r="N1005" t="b">
        <f>IF(Table1[[#This Row],[Not churn]]&gt;0.14,TRUE,FALSE)</f>
        <v>1</v>
      </c>
      <c r="O1005">
        <f>50*(1-Table1[[#This Row],[Churn]])</f>
        <v>41.56108941952025</v>
      </c>
      <c r="P1005">
        <v>5</v>
      </c>
      <c r="Q1005">
        <f>Table1[[#This Row],[Weighted revenue]]-7</f>
        <v>34.56108941952025</v>
      </c>
    </row>
    <row r="1006" spans="1:17" x14ac:dyDescent="0.35">
      <c r="A1006">
        <v>419</v>
      </c>
      <c r="B1006">
        <v>0</v>
      </c>
      <c r="C1006">
        <v>1</v>
      </c>
      <c r="D1006">
        <v>19.3</v>
      </c>
      <c r="E1006">
        <v>19.3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0.16833563262971099</v>
      </c>
      <c r="M1006">
        <f>1-Table1[[#This Row],[Churn]]</f>
        <v>0.83166436737028904</v>
      </c>
      <c r="N1006" t="b">
        <f>IF(Table1[[#This Row],[Not churn]]&gt;0.14,TRUE,FALSE)</f>
        <v>1</v>
      </c>
      <c r="O1006">
        <f>50*(1-Table1[[#This Row],[Churn]])</f>
        <v>41.583218368514451</v>
      </c>
      <c r="P1006">
        <v>2</v>
      </c>
      <c r="Q1006">
        <f>Table1[[#This Row],[Weighted revenue]]-7</f>
        <v>34.583218368514451</v>
      </c>
    </row>
    <row r="1007" spans="1:17" x14ac:dyDescent="0.35">
      <c r="A1007">
        <v>24</v>
      </c>
      <c r="B1007">
        <v>0</v>
      </c>
      <c r="C1007">
        <v>5</v>
      </c>
      <c r="D1007">
        <v>25.45</v>
      </c>
      <c r="E1007">
        <v>134.75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0.16824591474106501</v>
      </c>
      <c r="M1007">
        <f>1-Table1[[#This Row],[Churn]]</f>
        <v>0.83175408525893502</v>
      </c>
      <c r="N1007" t="b">
        <f>IF(Table1[[#This Row],[Not churn]]&gt;0.14,TRUE,FALSE)</f>
        <v>1</v>
      </c>
      <c r="O1007">
        <f>50*(1-Table1[[#This Row],[Churn]])</f>
        <v>41.587704262946751</v>
      </c>
      <c r="P1007">
        <v>2</v>
      </c>
      <c r="Q1007">
        <f>Table1[[#This Row],[Weighted revenue]]-7</f>
        <v>34.587704262946751</v>
      </c>
    </row>
    <row r="1008" spans="1:17" x14ac:dyDescent="0.35">
      <c r="A1008">
        <v>673</v>
      </c>
      <c r="B1008">
        <v>0</v>
      </c>
      <c r="C1008">
        <v>7</v>
      </c>
      <c r="D1008">
        <v>20.25</v>
      </c>
      <c r="E1008">
        <v>174.7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0.168001838926016</v>
      </c>
      <c r="M1008">
        <f>1-Table1[[#This Row],[Churn]]</f>
        <v>0.83199816107398394</v>
      </c>
      <c r="N1008" t="b">
        <f>IF(Table1[[#This Row],[Not churn]]&gt;0.14,TRUE,FALSE)</f>
        <v>1</v>
      </c>
      <c r="O1008">
        <f>50*(1-Table1[[#This Row],[Churn]])</f>
        <v>41.599908053699195</v>
      </c>
      <c r="P1008">
        <v>5</v>
      </c>
      <c r="Q1008">
        <f>Table1[[#This Row],[Weighted revenue]]-7</f>
        <v>34.599908053699195</v>
      </c>
    </row>
    <row r="1009" spans="1:17" x14ac:dyDescent="0.35">
      <c r="A1009">
        <v>94</v>
      </c>
      <c r="B1009">
        <v>0</v>
      </c>
      <c r="C1009">
        <v>1</v>
      </c>
      <c r="D1009">
        <v>19.2</v>
      </c>
      <c r="E1009">
        <v>19.2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0.16791770127504299</v>
      </c>
      <c r="M1009">
        <f>1-Table1[[#This Row],[Churn]]</f>
        <v>0.83208229872495698</v>
      </c>
      <c r="N1009" t="b">
        <f>IF(Table1[[#This Row],[Not churn]]&gt;0.14,TRUE,FALSE)</f>
        <v>1</v>
      </c>
      <c r="O1009">
        <f>50*(1-Table1[[#This Row],[Churn]])</f>
        <v>41.604114936247846</v>
      </c>
      <c r="P1009">
        <v>2</v>
      </c>
      <c r="Q1009">
        <f>Table1[[#This Row],[Weighted revenue]]-7</f>
        <v>34.604114936247846</v>
      </c>
    </row>
    <row r="1010" spans="1:17" x14ac:dyDescent="0.35">
      <c r="A1010">
        <v>1044</v>
      </c>
      <c r="B1010">
        <v>0</v>
      </c>
      <c r="C1010">
        <v>1</v>
      </c>
      <c r="D1010">
        <v>25.4</v>
      </c>
      <c r="E1010">
        <v>25.4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0.167869029728755</v>
      </c>
      <c r="M1010">
        <f>1-Table1[[#This Row],[Churn]]</f>
        <v>0.83213097027124494</v>
      </c>
      <c r="N1010" t="b">
        <f>IF(Table1[[#This Row],[Not churn]]&gt;0.14,TRUE,FALSE)</f>
        <v>1</v>
      </c>
      <c r="O1010">
        <f>50*(1-Table1[[#This Row],[Churn]])</f>
        <v>41.606548513562245</v>
      </c>
      <c r="P1010">
        <v>5</v>
      </c>
      <c r="Q1010">
        <f>Table1[[#This Row],[Weighted revenue]]-7</f>
        <v>34.606548513562245</v>
      </c>
    </row>
    <row r="1011" spans="1:17" x14ac:dyDescent="0.35">
      <c r="A1011">
        <v>167</v>
      </c>
      <c r="B1011">
        <v>0</v>
      </c>
      <c r="C1011">
        <v>66</v>
      </c>
      <c r="D1011">
        <v>105</v>
      </c>
      <c r="E1011">
        <v>7133.25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0.167721196319843</v>
      </c>
      <c r="M1011">
        <f>1-Table1[[#This Row],[Churn]]</f>
        <v>0.83227880368015694</v>
      </c>
      <c r="N1011" t="b">
        <f>IF(Table1[[#This Row],[Not churn]]&gt;0.14,TRUE,FALSE)</f>
        <v>1</v>
      </c>
      <c r="O1011">
        <f>50*(1-Table1[[#This Row],[Churn]])</f>
        <v>41.613940184007845</v>
      </c>
      <c r="P1011">
        <v>2</v>
      </c>
      <c r="Q1011">
        <f>Table1[[#This Row],[Weighted revenue]]-7</f>
        <v>34.613940184007845</v>
      </c>
    </row>
    <row r="1012" spans="1:17" x14ac:dyDescent="0.35">
      <c r="A1012">
        <v>1296</v>
      </c>
      <c r="B1012">
        <v>0</v>
      </c>
      <c r="C1012">
        <v>24</v>
      </c>
      <c r="D1012">
        <v>54.6</v>
      </c>
      <c r="E1012">
        <v>1242.25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0.16755961020662499</v>
      </c>
      <c r="M1012">
        <f>1-Table1[[#This Row],[Churn]]</f>
        <v>0.83244038979337498</v>
      </c>
      <c r="N1012" t="b">
        <f>IF(Table1[[#This Row],[Not churn]]&gt;0.14,TRUE,FALSE)</f>
        <v>1</v>
      </c>
      <c r="O1012">
        <f>50*(1-Table1[[#This Row],[Churn]])</f>
        <v>41.622019489668752</v>
      </c>
      <c r="P1012">
        <v>2</v>
      </c>
      <c r="Q1012">
        <f>Table1[[#This Row],[Weighted revenue]]-7</f>
        <v>34.622019489668752</v>
      </c>
    </row>
    <row r="1013" spans="1:17" x14ac:dyDescent="0.35">
      <c r="A1013">
        <v>1752</v>
      </c>
      <c r="B1013">
        <v>0</v>
      </c>
      <c r="C1013">
        <v>1</v>
      </c>
      <c r="D1013">
        <v>19.05</v>
      </c>
      <c r="E1013">
        <v>19.05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0.16729235773637699</v>
      </c>
      <c r="M1013">
        <f>1-Table1[[#This Row],[Churn]]</f>
        <v>0.83270764226362304</v>
      </c>
      <c r="N1013" t="b">
        <f>IF(Table1[[#This Row],[Not churn]]&gt;0.14,TRUE,FALSE)</f>
        <v>1</v>
      </c>
      <c r="O1013">
        <f>50*(1-Table1[[#This Row],[Churn]])</f>
        <v>41.635382113181151</v>
      </c>
      <c r="P1013">
        <v>2</v>
      </c>
      <c r="Q1013">
        <f>Table1[[#This Row],[Weighted revenue]]-7</f>
        <v>34.635382113181151</v>
      </c>
    </row>
    <row r="1014" spans="1:17" x14ac:dyDescent="0.35">
      <c r="A1014">
        <v>70</v>
      </c>
      <c r="B1014">
        <v>0</v>
      </c>
      <c r="C1014">
        <v>1</v>
      </c>
      <c r="D1014">
        <v>18.899999999999999</v>
      </c>
      <c r="E1014">
        <v>18.899999999999999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0.16666887656839599</v>
      </c>
      <c r="M1014">
        <f>1-Table1[[#This Row],[Churn]]</f>
        <v>0.83333112343160398</v>
      </c>
      <c r="N1014" t="b">
        <f>IF(Table1[[#This Row],[Not churn]]&gt;0.14,TRUE,FALSE)</f>
        <v>1</v>
      </c>
      <c r="O1014">
        <f>50*(1-Table1[[#This Row],[Churn]])</f>
        <v>41.666556171580197</v>
      </c>
      <c r="P1014">
        <v>2</v>
      </c>
      <c r="Q1014">
        <f>Table1[[#This Row],[Weighted revenue]]-7</f>
        <v>34.666556171580197</v>
      </c>
    </row>
    <row r="1015" spans="1:17" x14ac:dyDescent="0.35">
      <c r="A1015">
        <v>65</v>
      </c>
      <c r="B1015">
        <v>0</v>
      </c>
      <c r="C1015">
        <v>68</v>
      </c>
      <c r="D1015">
        <v>107.7</v>
      </c>
      <c r="E1015">
        <v>7320.9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0.166118389380321</v>
      </c>
      <c r="M1015">
        <f>1-Table1[[#This Row],[Churn]]</f>
        <v>0.83388161061967903</v>
      </c>
      <c r="N1015" t="b">
        <f>IF(Table1[[#This Row],[Not churn]]&gt;0.14,TRUE,FALSE)</f>
        <v>1</v>
      </c>
      <c r="O1015">
        <f>50*(1-Table1[[#This Row],[Churn]])</f>
        <v>41.694080530983953</v>
      </c>
      <c r="P1015">
        <v>2</v>
      </c>
      <c r="Q1015">
        <f>Table1[[#This Row],[Weighted revenue]]-7</f>
        <v>34.694080530983953</v>
      </c>
    </row>
    <row r="1016" spans="1:17" x14ac:dyDescent="0.35">
      <c r="A1016">
        <v>742</v>
      </c>
      <c r="B1016">
        <v>0</v>
      </c>
      <c r="C1016">
        <v>67</v>
      </c>
      <c r="D1016">
        <v>112.35</v>
      </c>
      <c r="E1016">
        <v>7388.45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0.16604059999774701</v>
      </c>
      <c r="M1016">
        <f>1-Table1[[#This Row],[Churn]]</f>
        <v>0.83395940000225299</v>
      </c>
      <c r="N1016" t="b">
        <f>IF(Table1[[#This Row],[Not churn]]&gt;0.14,TRUE,FALSE)</f>
        <v>1</v>
      </c>
      <c r="O1016">
        <f>50*(1-Table1[[#This Row],[Churn]])</f>
        <v>41.697970000112647</v>
      </c>
      <c r="P1016">
        <v>5</v>
      </c>
      <c r="Q1016">
        <f>Table1[[#This Row],[Weighted revenue]]-7</f>
        <v>34.697970000112647</v>
      </c>
    </row>
    <row r="1017" spans="1:17" x14ac:dyDescent="0.35">
      <c r="A1017">
        <v>81</v>
      </c>
      <c r="B1017">
        <v>0</v>
      </c>
      <c r="C1017">
        <v>2</v>
      </c>
      <c r="D1017">
        <v>20.05</v>
      </c>
      <c r="E1017">
        <v>33.700000000000003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0.16504473821114701</v>
      </c>
      <c r="M1017">
        <f>1-Table1[[#This Row],[Churn]]</f>
        <v>0.83495526178885293</v>
      </c>
      <c r="N1017" t="b">
        <f>IF(Table1[[#This Row],[Not churn]]&gt;0.14,TRUE,FALSE)</f>
        <v>1</v>
      </c>
      <c r="O1017">
        <f>50*(1-Table1[[#This Row],[Churn]])</f>
        <v>41.74776308944265</v>
      </c>
      <c r="P1017">
        <v>2</v>
      </c>
      <c r="Q1017">
        <f>Table1[[#This Row],[Weighted revenue]]-7</f>
        <v>34.74776308944265</v>
      </c>
    </row>
    <row r="1018" spans="1:17" x14ac:dyDescent="0.35">
      <c r="A1018">
        <v>1226</v>
      </c>
      <c r="B1018">
        <v>0</v>
      </c>
      <c r="C1018">
        <v>2</v>
      </c>
      <c r="D1018">
        <v>20</v>
      </c>
      <c r="E1018">
        <v>38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0.164838946036268</v>
      </c>
      <c r="M1018">
        <f>1-Table1[[#This Row],[Churn]]</f>
        <v>0.83516105396373197</v>
      </c>
      <c r="N1018" t="b">
        <f>IF(Table1[[#This Row],[Not churn]]&gt;0.14,TRUE,FALSE)</f>
        <v>1</v>
      </c>
      <c r="O1018">
        <f>50*(1-Table1[[#This Row],[Churn]])</f>
        <v>41.758052698186596</v>
      </c>
      <c r="P1018">
        <v>2</v>
      </c>
      <c r="Q1018">
        <f>Table1[[#This Row],[Weighted revenue]]-7</f>
        <v>34.758052698186596</v>
      </c>
    </row>
    <row r="1019" spans="1:17" x14ac:dyDescent="0.35">
      <c r="A1019">
        <v>1051</v>
      </c>
      <c r="B1019">
        <v>0</v>
      </c>
      <c r="C1019">
        <v>51</v>
      </c>
      <c r="D1019">
        <v>81.150000000000006</v>
      </c>
      <c r="E1019">
        <v>4126.2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0.16479252540070599</v>
      </c>
      <c r="M1019">
        <f>1-Table1[[#This Row],[Churn]]</f>
        <v>0.83520747459929401</v>
      </c>
      <c r="N1019" t="b">
        <f>IF(Table1[[#This Row],[Not churn]]&gt;0.14,TRUE,FALSE)</f>
        <v>1</v>
      </c>
      <c r="O1019">
        <f>50*(1-Table1[[#This Row],[Churn]])</f>
        <v>41.760373729964698</v>
      </c>
      <c r="P1019">
        <v>2</v>
      </c>
      <c r="Q1019">
        <f>Table1[[#This Row],[Weighted revenue]]-7</f>
        <v>34.760373729964698</v>
      </c>
    </row>
    <row r="1020" spans="1:17" x14ac:dyDescent="0.35">
      <c r="A1020">
        <v>1136</v>
      </c>
      <c r="B1020">
        <v>0</v>
      </c>
      <c r="C1020">
        <v>66</v>
      </c>
      <c r="D1020">
        <v>104.25</v>
      </c>
      <c r="E1020">
        <v>6860.6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0.16461599916546901</v>
      </c>
      <c r="M1020">
        <f>1-Table1[[#This Row],[Churn]]</f>
        <v>0.83538400083453102</v>
      </c>
      <c r="N1020" t="b">
        <f>IF(Table1[[#This Row],[Not churn]]&gt;0.14,TRUE,FALSE)</f>
        <v>1</v>
      </c>
      <c r="O1020">
        <f>50*(1-Table1[[#This Row],[Churn]])</f>
        <v>41.769200041726549</v>
      </c>
      <c r="P1020">
        <v>2</v>
      </c>
      <c r="Q1020">
        <f>Table1[[#This Row],[Weighted revenue]]-7</f>
        <v>34.769200041726549</v>
      </c>
    </row>
    <row r="1021" spans="1:17" x14ac:dyDescent="0.35">
      <c r="A1021">
        <v>1429</v>
      </c>
      <c r="B1021">
        <v>0</v>
      </c>
      <c r="C1021">
        <v>61</v>
      </c>
      <c r="D1021">
        <v>96.5</v>
      </c>
      <c r="E1021">
        <v>5673.7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0.16446940257822801</v>
      </c>
      <c r="M1021">
        <f>1-Table1[[#This Row],[Churn]]</f>
        <v>0.83553059742177194</v>
      </c>
      <c r="N1021" t="b">
        <f>IF(Table1[[#This Row],[Not churn]]&gt;0.14,TRUE,FALSE)</f>
        <v>1</v>
      </c>
      <c r="O1021">
        <f>50*(1-Table1[[#This Row],[Churn]])</f>
        <v>41.776529871088599</v>
      </c>
      <c r="P1021">
        <v>2</v>
      </c>
      <c r="Q1021">
        <f>Table1[[#This Row],[Weighted revenue]]-7</f>
        <v>34.776529871088599</v>
      </c>
    </row>
    <row r="1022" spans="1:17" x14ac:dyDescent="0.35">
      <c r="A1022">
        <v>72</v>
      </c>
      <c r="B1022">
        <v>0</v>
      </c>
      <c r="C1022">
        <v>2</v>
      </c>
      <c r="D1022">
        <v>19.850000000000001</v>
      </c>
      <c r="E1022">
        <v>51.6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0.16422280521680799</v>
      </c>
      <c r="M1022">
        <f>1-Table1[[#This Row],[Churn]]</f>
        <v>0.83577719478319201</v>
      </c>
      <c r="N1022" t="b">
        <f>IF(Table1[[#This Row],[Not churn]]&gt;0.14,TRUE,FALSE)</f>
        <v>1</v>
      </c>
      <c r="O1022">
        <f>50*(1-Table1[[#This Row],[Churn]])</f>
        <v>41.788859739159598</v>
      </c>
      <c r="P1022">
        <v>2</v>
      </c>
      <c r="Q1022">
        <f>Table1[[#This Row],[Weighted revenue]]-7</f>
        <v>34.788859739159598</v>
      </c>
    </row>
    <row r="1023" spans="1:17" x14ac:dyDescent="0.35">
      <c r="A1023">
        <v>470</v>
      </c>
      <c r="B1023">
        <v>0</v>
      </c>
      <c r="C1023">
        <v>2</v>
      </c>
      <c r="D1023">
        <v>19.75</v>
      </c>
      <c r="E1023">
        <v>39.299999999999997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0.16381307362064201</v>
      </c>
      <c r="M1023">
        <f>1-Table1[[#This Row],[Churn]]</f>
        <v>0.83618692637935799</v>
      </c>
      <c r="N1023" t="b">
        <f>IF(Table1[[#This Row],[Not churn]]&gt;0.14,TRUE,FALSE)</f>
        <v>1</v>
      </c>
      <c r="O1023">
        <f>50*(1-Table1[[#This Row],[Churn]])</f>
        <v>41.809346318967897</v>
      </c>
      <c r="P1023">
        <v>2</v>
      </c>
      <c r="Q1023">
        <f>Table1[[#This Row],[Weighted revenue]]-7</f>
        <v>34.809346318967897</v>
      </c>
    </row>
    <row r="1024" spans="1:17" x14ac:dyDescent="0.35">
      <c r="A1024">
        <v>230</v>
      </c>
      <c r="B1024">
        <v>0</v>
      </c>
      <c r="C1024">
        <v>66</v>
      </c>
      <c r="D1024">
        <v>104.05</v>
      </c>
      <c r="E1024">
        <v>6890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1</v>
      </c>
      <c r="L1024">
        <v>0.16379578245962301</v>
      </c>
      <c r="M1024">
        <f>1-Table1[[#This Row],[Churn]]</f>
        <v>0.83620421754037699</v>
      </c>
      <c r="N1024" t="b">
        <f>IF(Table1[[#This Row],[Not churn]]&gt;0.14,TRUE,FALSE)</f>
        <v>1</v>
      </c>
      <c r="O1024">
        <f>50*(1-Table1[[#This Row],[Churn]])</f>
        <v>41.810210877018847</v>
      </c>
      <c r="P1024">
        <v>2</v>
      </c>
      <c r="Q1024">
        <f>Table1[[#This Row],[Weighted revenue]]-7</f>
        <v>34.810210877018847</v>
      </c>
    </row>
    <row r="1025" spans="1:17" x14ac:dyDescent="0.35">
      <c r="A1025">
        <v>1499</v>
      </c>
      <c r="B1025">
        <v>0</v>
      </c>
      <c r="C1025">
        <v>25</v>
      </c>
      <c r="D1025">
        <v>99.3</v>
      </c>
      <c r="E1025">
        <v>2513.5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0.1632816431319</v>
      </c>
      <c r="M1025">
        <f>1-Table1[[#This Row],[Churn]]</f>
        <v>0.83671835686810003</v>
      </c>
      <c r="N1025" t="b">
        <f>IF(Table1[[#This Row],[Not churn]]&gt;0.14,TRUE,FALSE)</f>
        <v>1</v>
      </c>
      <c r="O1025">
        <f>50*(1-Table1[[#This Row],[Churn]])</f>
        <v>41.835917843404999</v>
      </c>
      <c r="P1025">
        <v>1</v>
      </c>
      <c r="Q1025">
        <f>Table1[[#This Row],[Weighted revenue]]-7</f>
        <v>34.835917843404999</v>
      </c>
    </row>
    <row r="1026" spans="1:17" x14ac:dyDescent="0.35">
      <c r="A1026">
        <v>512</v>
      </c>
      <c r="B1026">
        <v>0</v>
      </c>
      <c r="C1026">
        <v>53</v>
      </c>
      <c r="D1026">
        <v>53.6</v>
      </c>
      <c r="E1026">
        <v>2879.2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0.16240898276567001</v>
      </c>
      <c r="M1026">
        <f>1-Table1[[#This Row],[Churn]]</f>
        <v>0.83759101723432994</v>
      </c>
      <c r="N1026" t="b">
        <f>IF(Table1[[#This Row],[Not churn]]&gt;0.14,TRUE,FALSE)</f>
        <v>1</v>
      </c>
      <c r="O1026">
        <f>50*(1-Table1[[#This Row],[Churn]])</f>
        <v>41.879550861716496</v>
      </c>
      <c r="P1026">
        <v>3</v>
      </c>
      <c r="Q1026">
        <f>Table1[[#This Row],[Weighted revenue]]-7</f>
        <v>34.879550861716496</v>
      </c>
    </row>
    <row r="1027" spans="1:17" x14ac:dyDescent="0.35">
      <c r="A1027">
        <v>979</v>
      </c>
      <c r="B1027">
        <v>0</v>
      </c>
      <c r="C1027">
        <v>60</v>
      </c>
      <c r="D1027">
        <v>94.4</v>
      </c>
      <c r="E1027">
        <v>5610.25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0.162194347592444</v>
      </c>
      <c r="M1027">
        <f>1-Table1[[#This Row],[Churn]]</f>
        <v>0.837805652407556</v>
      </c>
      <c r="N1027" t="b">
        <f>IF(Table1[[#This Row],[Not churn]]&gt;0.14,TRUE,FALSE)</f>
        <v>1</v>
      </c>
      <c r="O1027">
        <f>50*(1-Table1[[#This Row],[Churn]])</f>
        <v>41.890282620377803</v>
      </c>
      <c r="P1027">
        <v>2</v>
      </c>
      <c r="Q1027">
        <f>Table1[[#This Row],[Weighted revenue]]-7</f>
        <v>34.890282620377803</v>
      </c>
    </row>
    <row r="1028" spans="1:17" x14ac:dyDescent="0.35">
      <c r="A1028">
        <v>989</v>
      </c>
      <c r="B1028">
        <v>0</v>
      </c>
      <c r="C1028">
        <v>2</v>
      </c>
      <c r="D1028">
        <v>19.350000000000001</v>
      </c>
      <c r="E1028">
        <v>46.35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0.162182364718301</v>
      </c>
      <c r="M1028">
        <f>1-Table1[[#This Row],[Churn]]</f>
        <v>0.83781763528169906</v>
      </c>
      <c r="N1028" t="b">
        <f>IF(Table1[[#This Row],[Not churn]]&gt;0.14,TRUE,FALSE)</f>
        <v>1</v>
      </c>
      <c r="O1028">
        <f>50*(1-Table1[[#This Row],[Churn]])</f>
        <v>41.890881764084952</v>
      </c>
      <c r="P1028">
        <v>2</v>
      </c>
      <c r="Q1028">
        <f>Table1[[#This Row],[Weighted revenue]]-7</f>
        <v>34.890881764084952</v>
      </c>
    </row>
    <row r="1029" spans="1:17" x14ac:dyDescent="0.35">
      <c r="A1029">
        <v>1384</v>
      </c>
      <c r="B1029">
        <v>0</v>
      </c>
      <c r="C1029">
        <v>48</v>
      </c>
      <c r="D1029">
        <v>82.05</v>
      </c>
      <c r="E1029">
        <v>4029.95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1</v>
      </c>
      <c r="L1029">
        <v>0.16200234259462801</v>
      </c>
      <c r="M1029">
        <f>1-Table1[[#This Row],[Churn]]</f>
        <v>0.83799765740537202</v>
      </c>
      <c r="N1029" t="b">
        <f>IF(Table1[[#This Row],[Not churn]]&gt;0.14,TRUE,FALSE)</f>
        <v>1</v>
      </c>
      <c r="O1029">
        <f>50*(1-Table1[[#This Row],[Churn]])</f>
        <v>41.899882870268598</v>
      </c>
      <c r="P1029">
        <v>5</v>
      </c>
      <c r="Q1029">
        <f>Table1[[#This Row],[Weighted revenue]]-7</f>
        <v>34.899882870268598</v>
      </c>
    </row>
    <row r="1030" spans="1:17" x14ac:dyDescent="0.35">
      <c r="A1030">
        <v>1578</v>
      </c>
      <c r="B1030">
        <v>0</v>
      </c>
      <c r="C1030">
        <v>3</v>
      </c>
      <c r="D1030">
        <v>20.7</v>
      </c>
      <c r="E1030">
        <v>57.5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0.16140079703874299</v>
      </c>
      <c r="M1030">
        <f>1-Table1[[#This Row],[Churn]]</f>
        <v>0.83859920296125701</v>
      </c>
      <c r="N1030" t="b">
        <f>IF(Table1[[#This Row],[Not churn]]&gt;0.14,TRUE,FALSE)</f>
        <v>1</v>
      </c>
      <c r="O1030">
        <f>50*(1-Table1[[#This Row],[Churn]])</f>
        <v>41.929960148062847</v>
      </c>
      <c r="P1030">
        <v>2</v>
      </c>
      <c r="Q1030">
        <f>Table1[[#This Row],[Weighted revenue]]-7</f>
        <v>34.929960148062847</v>
      </c>
    </row>
    <row r="1031" spans="1:17" x14ac:dyDescent="0.35">
      <c r="A1031">
        <v>1337</v>
      </c>
      <c r="B1031">
        <v>0</v>
      </c>
      <c r="C1031">
        <v>42</v>
      </c>
      <c r="D1031">
        <v>66.400000000000006</v>
      </c>
      <c r="E1031">
        <v>2727.8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1</v>
      </c>
      <c r="L1031">
        <v>0.161268747785731</v>
      </c>
      <c r="M1031">
        <f>1-Table1[[#This Row],[Churn]]</f>
        <v>0.83873125221426903</v>
      </c>
      <c r="N1031" t="b">
        <f>IF(Table1[[#This Row],[Not churn]]&gt;0.14,TRUE,FALSE)</f>
        <v>1</v>
      </c>
      <c r="O1031">
        <f>50*(1-Table1[[#This Row],[Churn]])</f>
        <v>41.936562610713452</v>
      </c>
      <c r="P1031">
        <v>2</v>
      </c>
      <c r="Q1031">
        <f>Table1[[#This Row],[Weighted revenue]]-7</f>
        <v>34.936562610713452</v>
      </c>
    </row>
    <row r="1032" spans="1:17" x14ac:dyDescent="0.35">
      <c r="A1032">
        <v>460</v>
      </c>
      <c r="B1032">
        <v>0</v>
      </c>
      <c r="C1032">
        <v>16</v>
      </c>
      <c r="D1032">
        <v>54.85</v>
      </c>
      <c r="E1032">
        <v>916.15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0.161204390466341</v>
      </c>
      <c r="M1032">
        <f>1-Table1[[#This Row],[Churn]]</f>
        <v>0.83879560953365906</v>
      </c>
      <c r="N1032" t="b">
        <f>IF(Table1[[#This Row],[Not churn]]&gt;0.14,TRUE,FALSE)</f>
        <v>1</v>
      </c>
      <c r="O1032">
        <f>50*(1-Table1[[#This Row],[Churn]])</f>
        <v>41.939780476682955</v>
      </c>
      <c r="P1032">
        <v>3</v>
      </c>
      <c r="Q1032">
        <f>Table1[[#This Row],[Weighted revenue]]-7</f>
        <v>34.939780476682955</v>
      </c>
    </row>
    <row r="1033" spans="1:17" x14ac:dyDescent="0.35">
      <c r="A1033">
        <v>1706</v>
      </c>
      <c r="B1033">
        <v>0</v>
      </c>
      <c r="C1033">
        <v>15</v>
      </c>
      <c r="D1033">
        <v>38.799999999999997</v>
      </c>
      <c r="E1033">
        <v>603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0.16092919373971801</v>
      </c>
      <c r="M1033">
        <f>1-Table1[[#This Row],[Churn]]</f>
        <v>0.83907080626028197</v>
      </c>
      <c r="N1033" t="b">
        <f>IF(Table1[[#This Row],[Not churn]]&gt;0.14,TRUE,FALSE)</f>
        <v>1</v>
      </c>
      <c r="O1033">
        <f>50*(1-Table1[[#This Row],[Churn]])</f>
        <v>41.953540313014095</v>
      </c>
      <c r="P1033">
        <v>3</v>
      </c>
      <c r="Q1033">
        <f>Table1[[#This Row],[Weighted revenue]]-7</f>
        <v>34.953540313014095</v>
      </c>
    </row>
    <row r="1034" spans="1:17" x14ac:dyDescent="0.35">
      <c r="A1034">
        <v>528</v>
      </c>
      <c r="B1034">
        <v>0</v>
      </c>
      <c r="C1034">
        <v>28</v>
      </c>
      <c r="D1034">
        <v>59</v>
      </c>
      <c r="E1034">
        <v>1654.45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0.16030545075073199</v>
      </c>
      <c r="M1034">
        <f>1-Table1[[#This Row],[Churn]]</f>
        <v>0.83969454924926801</v>
      </c>
      <c r="N1034" t="b">
        <f>IF(Table1[[#This Row],[Not churn]]&gt;0.14,TRUE,FALSE)</f>
        <v>1</v>
      </c>
      <c r="O1034">
        <f>50*(1-Table1[[#This Row],[Churn]])</f>
        <v>41.984727462463397</v>
      </c>
      <c r="P1034">
        <v>2</v>
      </c>
      <c r="Q1034">
        <f>Table1[[#This Row],[Weighted revenue]]-7</f>
        <v>34.984727462463397</v>
      </c>
    </row>
    <row r="1035" spans="1:17" x14ac:dyDescent="0.35">
      <c r="A1035">
        <v>38</v>
      </c>
      <c r="B1035">
        <v>0</v>
      </c>
      <c r="C1035">
        <v>25</v>
      </c>
      <c r="D1035">
        <v>60.35</v>
      </c>
      <c r="E1035">
        <v>1404.65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0.15937017209809401</v>
      </c>
      <c r="M1035">
        <f>1-Table1[[#This Row],[Churn]]</f>
        <v>0.84062982790190599</v>
      </c>
      <c r="N1035" t="b">
        <f>IF(Table1[[#This Row],[Not churn]]&gt;0.14,TRUE,FALSE)</f>
        <v>1</v>
      </c>
      <c r="O1035">
        <f>50*(1-Table1[[#This Row],[Churn]])</f>
        <v>42.031491395095301</v>
      </c>
      <c r="P1035">
        <v>5</v>
      </c>
      <c r="Q1035">
        <f>Table1[[#This Row],[Weighted revenue]]-7</f>
        <v>35.031491395095301</v>
      </c>
    </row>
    <row r="1036" spans="1:17" x14ac:dyDescent="0.35">
      <c r="A1036">
        <v>396</v>
      </c>
      <c r="B1036">
        <v>1</v>
      </c>
      <c r="C1036">
        <v>55</v>
      </c>
      <c r="D1036">
        <v>113.6</v>
      </c>
      <c r="E1036">
        <v>6292.7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0.15931627749473901</v>
      </c>
      <c r="M1036">
        <f>1-Table1[[#This Row],[Churn]]</f>
        <v>0.84068372250526102</v>
      </c>
      <c r="N1036" t="b">
        <f>IF(Table1[[#This Row],[Not churn]]&gt;0.14,TRUE,FALSE)</f>
        <v>1</v>
      </c>
      <c r="O1036">
        <f>50*(1-Table1[[#This Row],[Churn]])</f>
        <v>42.034186125263048</v>
      </c>
      <c r="P1036">
        <v>1</v>
      </c>
      <c r="Q1036">
        <f>Table1[[#This Row],[Weighted revenue]]-7</f>
        <v>35.034186125263048</v>
      </c>
    </row>
    <row r="1037" spans="1:17" x14ac:dyDescent="0.35">
      <c r="A1037">
        <v>260</v>
      </c>
      <c r="B1037">
        <v>0</v>
      </c>
      <c r="C1037">
        <v>23</v>
      </c>
      <c r="D1037">
        <v>57.2</v>
      </c>
      <c r="E1037">
        <v>1423.35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0.15911302616897499</v>
      </c>
      <c r="M1037">
        <f>1-Table1[[#This Row],[Churn]]</f>
        <v>0.84088697383102495</v>
      </c>
      <c r="N1037" t="b">
        <f>IF(Table1[[#This Row],[Not churn]]&gt;0.14,TRUE,FALSE)</f>
        <v>1</v>
      </c>
      <c r="O1037">
        <f>50*(1-Table1[[#This Row],[Churn]])</f>
        <v>42.044348691551249</v>
      </c>
      <c r="P1037">
        <v>5</v>
      </c>
      <c r="Q1037">
        <f>Table1[[#This Row],[Weighted revenue]]-7</f>
        <v>35.044348691551249</v>
      </c>
    </row>
    <row r="1038" spans="1:17" x14ac:dyDescent="0.35">
      <c r="A1038">
        <v>1300</v>
      </c>
      <c r="B1038">
        <v>0</v>
      </c>
      <c r="C1038">
        <v>38</v>
      </c>
      <c r="D1038">
        <v>80.3</v>
      </c>
      <c r="E1038">
        <v>3058.65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0.15894142605396699</v>
      </c>
      <c r="M1038">
        <f>1-Table1[[#This Row],[Churn]]</f>
        <v>0.84105857394603301</v>
      </c>
      <c r="N1038" t="b">
        <f>IF(Table1[[#This Row],[Not churn]]&gt;0.14,TRUE,FALSE)</f>
        <v>1</v>
      </c>
      <c r="O1038">
        <f>50*(1-Table1[[#This Row],[Churn]])</f>
        <v>42.052928697301653</v>
      </c>
      <c r="P1038">
        <v>5</v>
      </c>
      <c r="Q1038">
        <f>Table1[[#This Row],[Weighted revenue]]-7</f>
        <v>35.052928697301653</v>
      </c>
    </row>
    <row r="1039" spans="1:17" x14ac:dyDescent="0.35">
      <c r="A1039">
        <v>573</v>
      </c>
      <c r="B1039">
        <v>0</v>
      </c>
      <c r="C1039">
        <v>51</v>
      </c>
      <c r="D1039">
        <v>49.65</v>
      </c>
      <c r="E1039">
        <v>2553.35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0.158926321660918</v>
      </c>
      <c r="M1039">
        <f>1-Table1[[#This Row],[Churn]]</f>
        <v>0.84107367833908198</v>
      </c>
      <c r="N1039" t="b">
        <f>IF(Table1[[#This Row],[Not churn]]&gt;0.14,TRUE,FALSE)</f>
        <v>1</v>
      </c>
      <c r="O1039">
        <f>50*(1-Table1[[#This Row],[Churn]])</f>
        <v>42.0536839169541</v>
      </c>
      <c r="P1039">
        <v>3</v>
      </c>
      <c r="Q1039">
        <f>Table1[[#This Row],[Weighted revenue]]-7</f>
        <v>35.0536839169541</v>
      </c>
    </row>
    <row r="1040" spans="1:17" x14ac:dyDescent="0.35">
      <c r="A1040">
        <v>141</v>
      </c>
      <c r="B1040">
        <v>0</v>
      </c>
      <c r="C1040">
        <v>3</v>
      </c>
      <c r="D1040">
        <v>19.95</v>
      </c>
      <c r="E1040">
        <v>58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0.15839034676623101</v>
      </c>
      <c r="M1040">
        <f>1-Table1[[#This Row],[Churn]]</f>
        <v>0.84160965323376902</v>
      </c>
      <c r="N1040" t="b">
        <f>IF(Table1[[#This Row],[Not churn]]&gt;0.14,TRUE,FALSE)</f>
        <v>1</v>
      </c>
      <c r="O1040">
        <f>50*(1-Table1[[#This Row],[Churn]])</f>
        <v>42.08048266168845</v>
      </c>
      <c r="P1040">
        <v>2</v>
      </c>
      <c r="Q1040">
        <f>Table1[[#This Row],[Weighted revenue]]-7</f>
        <v>35.08048266168845</v>
      </c>
    </row>
    <row r="1041" spans="1:17" x14ac:dyDescent="0.35">
      <c r="A1041">
        <v>1358</v>
      </c>
      <c r="B1041">
        <v>0</v>
      </c>
      <c r="C1041">
        <v>57</v>
      </c>
      <c r="D1041">
        <v>58.75</v>
      </c>
      <c r="E1041">
        <v>3437.45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0.158299519497894</v>
      </c>
      <c r="M1041">
        <f>1-Table1[[#This Row],[Churn]]</f>
        <v>0.841700480502106</v>
      </c>
      <c r="N1041" t="b">
        <f>IF(Table1[[#This Row],[Not churn]]&gt;0.14,TRUE,FALSE)</f>
        <v>1</v>
      </c>
      <c r="O1041">
        <f>50*(1-Table1[[#This Row],[Churn]])</f>
        <v>42.085024025105298</v>
      </c>
      <c r="P1041">
        <v>3</v>
      </c>
      <c r="Q1041">
        <f>Table1[[#This Row],[Weighted revenue]]-7</f>
        <v>35.085024025105298</v>
      </c>
    </row>
    <row r="1042" spans="1:17" x14ac:dyDescent="0.35">
      <c r="A1042">
        <v>633</v>
      </c>
      <c r="B1042">
        <v>0</v>
      </c>
      <c r="C1042">
        <v>57</v>
      </c>
      <c r="D1042">
        <v>95</v>
      </c>
      <c r="E1042">
        <v>5535.8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0.158241993918707</v>
      </c>
      <c r="M1042">
        <f>1-Table1[[#This Row],[Churn]]</f>
        <v>0.84175800608129303</v>
      </c>
      <c r="N1042" t="b">
        <f>IF(Table1[[#This Row],[Not churn]]&gt;0.14,TRUE,FALSE)</f>
        <v>1</v>
      </c>
      <c r="O1042">
        <f>50*(1-Table1[[#This Row],[Churn]])</f>
        <v>42.087900304064654</v>
      </c>
      <c r="P1042">
        <v>5</v>
      </c>
      <c r="Q1042">
        <f>Table1[[#This Row],[Weighted revenue]]-7</f>
        <v>35.087900304064654</v>
      </c>
    </row>
    <row r="1043" spans="1:17" x14ac:dyDescent="0.35">
      <c r="A1043">
        <v>815</v>
      </c>
      <c r="B1043">
        <v>0</v>
      </c>
      <c r="C1043">
        <v>8</v>
      </c>
      <c r="D1043">
        <v>19.350000000000001</v>
      </c>
      <c r="E1043">
        <v>152.6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0.158044142901345</v>
      </c>
      <c r="M1043">
        <f>1-Table1[[#This Row],[Churn]]</f>
        <v>0.84195585709865495</v>
      </c>
      <c r="N1043" t="b">
        <f>IF(Table1[[#This Row],[Not churn]]&gt;0.14,TRUE,FALSE)</f>
        <v>1</v>
      </c>
      <c r="O1043">
        <f>50*(1-Table1[[#This Row],[Churn]])</f>
        <v>42.097792854932749</v>
      </c>
      <c r="P1043">
        <v>5</v>
      </c>
      <c r="Q1043">
        <f>Table1[[#This Row],[Weighted revenue]]-7</f>
        <v>35.097792854932749</v>
      </c>
    </row>
    <row r="1044" spans="1:17" x14ac:dyDescent="0.35">
      <c r="A1044">
        <v>852</v>
      </c>
      <c r="B1044">
        <v>0</v>
      </c>
      <c r="C1044">
        <v>48</v>
      </c>
      <c r="D1044">
        <v>44.8</v>
      </c>
      <c r="E1044">
        <v>2104.5500000000002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0.158043928362576</v>
      </c>
      <c r="M1044">
        <f>1-Table1[[#This Row],[Churn]]</f>
        <v>0.84195607163742403</v>
      </c>
      <c r="N1044" t="b">
        <f>IF(Table1[[#This Row],[Not churn]]&gt;0.14,TRUE,FALSE)</f>
        <v>1</v>
      </c>
      <c r="O1044">
        <f>50*(1-Table1[[#This Row],[Churn]])</f>
        <v>42.097803581871204</v>
      </c>
      <c r="P1044">
        <v>3</v>
      </c>
      <c r="Q1044">
        <f>Table1[[#This Row],[Weighted revenue]]-7</f>
        <v>35.097803581871204</v>
      </c>
    </row>
    <row r="1045" spans="1:17" x14ac:dyDescent="0.35">
      <c r="A1045">
        <v>500</v>
      </c>
      <c r="B1045">
        <v>0</v>
      </c>
      <c r="C1045">
        <v>3</v>
      </c>
      <c r="D1045">
        <v>19.75</v>
      </c>
      <c r="E1045">
        <v>58.85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0.157595298112777</v>
      </c>
      <c r="M1045">
        <f>1-Table1[[#This Row],[Churn]]</f>
        <v>0.84240470188722294</v>
      </c>
      <c r="N1045" t="b">
        <f>IF(Table1[[#This Row],[Not churn]]&gt;0.14,TRUE,FALSE)</f>
        <v>1</v>
      </c>
      <c r="O1045">
        <f>50*(1-Table1[[#This Row],[Churn]])</f>
        <v>42.120235094361149</v>
      </c>
      <c r="P1045">
        <v>2</v>
      </c>
      <c r="Q1045">
        <f>Table1[[#This Row],[Weighted revenue]]-7</f>
        <v>35.120235094361149</v>
      </c>
    </row>
    <row r="1046" spans="1:17" x14ac:dyDescent="0.35">
      <c r="A1046">
        <v>1018</v>
      </c>
      <c r="B1046">
        <v>0</v>
      </c>
      <c r="C1046">
        <v>3</v>
      </c>
      <c r="D1046">
        <v>19.55</v>
      </c>
      <c r="E1046">
        <v>61.05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0.156803496708767</v>
      </c>
      <c r="M1046">
        <f>1-Table1[[#This Row],[Churn]]</f>
        <v>0.84319650329123297</v>
      </c>
      <c r="N1046" t="b">
        <f>IF(Table1[[#This Row],[Not churn]]&gt;0.14,TRUE,FALSE)</f>
        <v>1</v>
      </c>
      <c r="O1046">
        <f>50*(1-Table1[[#This Row],[Churn]])</f>
        <v>42.159825164561646</v>
      </c>
      <c r="P1046">
        <v>2</v>
      </c>
      <c r="Q1046">
        <f>Table1[[#This Row],[Weighted revenue]]-7</f>
        <v>35.159825164561646</v>
      </c>
    </row>
    <row r="1047" spans="1:17" x14ac:dyDescent="0.35">
      <c r="A1047">
        <v>931</v>
      </c>
      <c r="B1047">
        <v>0</v>
      </c>
      <c r="C1047">
        <v>61</v>
      </c>
      <c r="D1047">
        <v>100.7</v>
      </c>
      <c r="E1047">
        <v>6018.65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0.156374482540344</v>
      </c>
      <c r="M1047">
        <f>1-Table1[[#This Row],[Churn]]</f>
        <v>0.84362551745965597</v>
      </c>
      <c r="N1047" t="b">
        <f>IF(Table1[[#This Row],[Not churn]]&gt;0.14,TRUE,FALSE)</f>
        <v>1</v>
      </c>
      <c r="O1047">
        <f>50*(1-Table1[[#This Row],[Churn]])</f>
        <v>42.181275872982802</v>
      </c>
      <c r="P1047">
        <v>5</v>
      </c>
      <c r="Q1047">
        <f>Table1[[#This Row],[Weighted revenue]]-7</f>
        <v>35.181275872982802</v>
      </c>
    </row>
    <row r="1048" spans="1:17" x14ac:dyDescent="0.35">
      <c r="A1048">
        <v>1199</v>
      </c>
      <c r="B1048">
        <v>0</v>
      </c>
      <c r="C1048">
        <v>13</v>
      </c>
      <c r="D1048">
        <v>20.399999999999999</v>
      </c>
      <c r="E1048">
        <v>251.65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0.15625256797942599</v>
      </c>
      <c r="M1048">
        <f>1-Table1[[#This Row],[Churn]]</f>
        <v>0.84374743202057401</v>
      </c>
      <c r="N1048" t="b">
        <f>IF(Table1[[#This Row],[Not churn]]&gt;0.14,TRUE,FALSE)</f>
        <v>1</v>
      </c>
      <c r="O1048">
        <f>50*(1-Table1[[#This Row],[Churn]])</f>
        <v>42.187371601028701</v>
      </c>
      <c r="P1048">
        <v>2</v>
      </c>
      <c r="Q1048">
        <f>Table1[[#This Row],[Weighted revenue]]-7</f>
        <v>35.187371601028701</v>
      </c>
    </row>
    <row r="1049" spans="1:17" x14ac:dyDescent="0.35">
      <c r="A1049">
        <v>1734</v>
      </c>
      <c r="B1049">
        <v>0</v>
      </c>
      <c r="C1049">
        <v>13</v>
      </c>
      <c r="D1049">
        <v>20.3</v>
      </c>
      <c r="E1049">
        <v>275.39999999999998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0.15585901358403401</v>
      </c>
      <c r="M1049">
        <f>1-Table1[[#This Row],[Churn]]</f>
        <v>0.84414098641596602</v>
      </c>
      <c r="N1049" t="b">
        <f>IF(Table1[[#This Row],[Not churn]]&gt;0.14,TRUE,FALSE)</f>
        <v>1</v>
      </c>
      <c r="O1049">
        <f>50*(1-Table1[[#This Row],[Churn]])</f>
        <v>42.207049320798298</v>
      </c>
      <c r="P1049">
        <v>2</v>
      </c>
      <c r="Q1049">
        <f>Table1[[#This Row],[Weighted revenue]]-7</f>
        <v>35.207049320798298</v>
      </c>
    </row>
    <row r="1050" spans="1:17" x14ac:dyDescent="0.35">
      <c r="A1050">
        <v>161</v>
      </c>
      <c r="B1050">
        <v>0</v>
      </c>
      <c r="C1050">
        <v>13</v>
      </c>
      <c r="D1050">
        <v>19.95</v>
      </c>
      <c r="E1050">
        <v>257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0.154487936079581</v>
      </c>
      <c r="M1050">
        <f>1-Table1[[#This Row],[Churn]]</f>
        <v>0.845512063920419</v>
      </c>
      <c r="N1050" t="b">
        <f>IF(Table1[[#This Row],[Not churn]]&gt;0.14,TRUE,FALSE)</f>
        <v>1</v>
      </c>
      <c r="O1050">
        <f>50*(1-Table1[[#This Row],[Churn]])</f>
        <v>42.275603196020953</v>
      </c>
      <c r="P1050">
        <v>2</v>
      </c>
      <c r="Q1050">
        <f>Table1[[#This Row],[Weighted revenue]]-7</f>
        <v>35.275603196020953</v>
      </c>
    </row>
    <row r="1051" spans="1:17" x14ac:dyDescent="0.35">
      <c r="A1051">
        <v>252</v>
      </c>
      <c r="B1051">
        <v>0</v>
      </c>
      <c r="C1051">
        <v>4</v>
      </c>
      <c r="D1051">
        <v>20.5</v>
      </c>
      <c r="E1051">
        <v>79.05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0.15447537274426901</v>
      </c>
      <c r="M1051">
        <f>1-Table1[[#This Row],[Churn]]</f>
        <v>0.84552462725573097</v>
      </c>
      <c r="N1051" t="b">
        <f>IF(Table1[[#This Row],[Not churn]]&gt;0.14,TRUE,FALSE)</f>
        <v>1</v>
      </c>
      <c r="O1051">
        <f>50*(1-Table1[[#This Row],[Churn]])</f>
        <v>42.276231362786547</v>
      </c>
      <c r="P1051">
        <v>2</v>
      </c>
      <c r="Q1051">
        <f>Table1[[#This Row],[Weighted revenue]]-7</f>
        <v>35.276231362786547</v>
      </c>
    </row>
    <row r="1052" spans="1:17" x14ac:dyDescent="0.35">
      <c r="A1052">
        <v>856</v>
      </c>
      <c r="B1052">
        <v>0</v>
      </c>
      <c r="C1052">
        <v>4</v>
      </c>
      <c r="D1052">
        <v>20.45</v>
      </c>
      <c r="E1052">
        <v>82.85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0.15428032423897001</v>
      </c>
      <c r="M1052">
        <f>1-Table1[[#This Row],[Churn]]</f>
        <v>0.84571967576103002</v>
      </c>
      <c r="N1052" t="b">
        <f>IF(Table1[[#This Row],[Not churn]]&gt;0.14,TRUE,FALSE)</f>
        <v>1</v>
      </c>
      <c r="O1052">
        <f>50*(1-Table1[[#This Row],[Churn]])</f>
        <v>42.285983788051503</v>
      </c>
      <c r="P1052">
        <v>2</v>
      </c>
      <c r="Q1052">
        <f>Table1[[#This Row],[Weighted revenue]]-7</f>
        <v>35.285983788051503</v>
      </c>
    </row>
    <row r="1053" spans="1:17" x14ac:dyDescent="0.35">
      <c r="A1053">
        <v>1818</v>
      </c>
      <c r="B1053">
        <v>1</v>
      </c>
      <c r="C1053">
        <v>24</v>
      </c>
      <c r="D1053">
        <v>20.3</v>
      </c>
      <c r="E1053">
        <v>459.95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0.154271221620815</v>
      </c>
      <c r="M1053">
        <f>1-Table1[[#This Row],[Churn]]</f>
        <v>0.84572877837918503</v>
      </c>
      <c r="N1053" t="b">
        <f>IF(Table1[[#This Row],[Not churn]]&gt;0.14,TRUE,FALSE)</f>
        <v>1</v>
      </c>
      <c r="O1053">
        <f>50*(1-Table1[[#This Row],[Churn]])</f>
        <v>42.286438918959249</v>
      </c>
      <c r="P1053">
        <v>4</v>
      </c>
      <c r="Q1053">
        <f>Table1[[#This Row],[Weighted revenue]]-7</f>
        <v>35.286438918959249</v>
      </c>
    </row>
    <row r="1054" spans="1:17" x14ac:dyDescent="0.35">
      <c r="A1054">
        <v>1404</v>
      </c>
      <c r="B1054">
        <v>0</v>
      </c>
      <c r="C1054">
        <v>55</v>
      </c>
      <c r="D1054">
        <v>54.55</v>
      </c>
      <c r="E1054">
        <v>2978.3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0.153913325594734</v>
      </c>
      <c r="M1054">
        <f>1-Table1[[#This Row],[Churn]]</f>
        <v>0.84608667440526597</v>
      </c>
      <c r="N1054" t="b">
        <f>IF(Table1[[#This Row],[Not churn]]&gt;0.14,TRUE,FALSE)</f>
        <v>1</v>
      </c>
      <c r="O1054">
        <f>50*(1-Table1[[#This Row],[Churn]])</f>
        <v>42.304333720263301</v>
      </c>
      <c r="P1054">
        <v>3</v>
      </c>
      <c r="Q1054">
        <f>Table1[[#This Row],[Weighted revenue]]-7</f>
        <v>35.304333720263301</v>
      </c>
    </row>
    <row r="1055" spans="1:17" x14ac:dyDescent="0.35">
      <c r="A1055">
        <v>605</v>
      </c>
      <c r="B1055">
        <v>1</v>
      </c>
      <c r="C1055">
        <v>57</v>
      </c>
      <c r="D1055">
        <v>71.099999999999994</v>
      </c>
      <c r="E1055">
        <v>4140.1000000000004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0.153825472824729</v>
      </c>
      <c r="M1055">
        <f>1-Table1[[#This Row],[Churn]]</f>
        <v>0.84617452717527097</v>
      </c>
      <c r="N1055" t="b">
        <f>IF(Table1[[#This Row],[Not churn]]&gt;0.14,TRUE,FALSE)</f>
        <v>1</v>
      </c>
      <c r="O1055">
        <f>50*(1-Table1[[#This Row],[Churn]])</f>
        <v>42.30872635876355</v>
      </c>
      <c r="P1055">
        <v>4</v>
      </c>
      <c r="Q1055">
        <f>Table1[[#This Row],[Weighted revenue]]-7</f>
        <v>35.30872635876355</v>
      </c>
    </row>
    <row r="1056" spans="1:17" x14ac:dyDescent="0.35">
      <c r="A1056">
        <v>1566</v>
      </c>
      <c r="B1056">
        <v>0</v>
      </c>
      <c r="C1056">
        <v>38</v>
      </c>
      <c r="D1056">
        <v>78.95</v>
      </c>
      <c r="E1056">
        <v>2862.55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0.15362259970959</v>
      </c>
      <c r="M1056">
        <f>1-Table1[[#This Row],[Churn]]</f>
        <v>0.84637740029040998</v>
      </c>
      <c r="N1056" t="b">
        <f>IF(Table1[[#This Row],[Not churn]]&gt;0.14,TRUE,FALSE)</f>
        <v>1</v>
      </c>
      <c r="O1056">
        <f>50*(1-Table1[[#This Row],[Churn]])</f>
        <v>42.318870014520499</v>
      </c>
      <c r="P1056">
        <v>5</v>
      </c>
      <c r="Q1056">
        <f>Table1[[#This Row],[Weighted revenue]]-7</f>
        <v>35.318870014520499</v>
      </c>
    </row>
    <row r="1057" spans="1:17" x14ac:dyDescent="0.35">
      <c r="A1057">
        <v>19</v>
      </c>
      <c r="B1057">
        <v>1</v>
      </c>
      <c r="C1057">
        <v>54</v>
      </c>
      <c r="D1057">
        <v>110.45</v>
      </c>
      <c r="E1057">
        <v>6077.75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0.15298885361530801</v>
      </c>
      <c r="M1057">
        <f>1-Table1[[#This Row],[Churn]]</f>
        <v>0.84701114638469199</v>
      </c>
      <c r="N1057" t="b">
        <f>IF(Table1[[#This Row],[Not churn]]&gt;0.14,TRUE,FALSE)</f>
        <v>1</v>
      </c>
      <c r="O1057">
        <f>50*(1-Table1[[#This Row],[Churn]])</f>
        <v>42.350557319234596</v>
      </c>
      <c r="P1057">
        <v>1</v>
      </c>
      <c r="Q1057">
        <f>Table1[[#This Row],[Weighted revenue]]-7</f>
        <v>35.350557319234596</v>
      </c>
    </row>
    <row r="1058" spans="1:17" x14ac:dyDescent="0.35">
      <c r="A1058">
        <v>843</v>
      </c>
      <c r="B1058">
        <v>0</v>
      </c>
      <c r="C1058">
        <v>64</v>
      </c>
      <c r="D1058">
        <v>104.4</v>
      </c>
      <c r="E1058">
        <v>6721.6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1</v>
      </c>
      <c r="L1058">
        <v>0.15274870679817401</v>
      </c>
      <c r="M1058">
        <f>1-Table1[[#This Row],[Churn]]</f>
        <v>0.84725129320182602</v>
      </c>
      <c r="N1058" t="b">
        <f>IF(Table1[[#This Row],[Not churn]]&gt;0.14,TRUE,FALSE)</f>
        <v>1</v>
      </c>
      <c r="O1058">
        <f>50*(1-Table1[[#This Row],[Churn]])</f>
        <v>42.362564660091302</v>
      </c>
      <c r="P1058">
        <v>5</v>
      </c>
      <c r="Q1058">
        <f>Table1[[#This Row],[Weighted revenue]]-7</f>
        <v>35.362564660091302</v>
      </c>
    </row>
    <row r="1059" spans="1:17" x14ac:dyDescent="0.35">
      <c r="A1059">
        <v>350</v>
      </c>
      <c r="B1059">
        <v>0</v>
      </c>
      <c r="C1059">
        <v>4</v>
      </c>
      <c r="D1059">
        <v>20.05</v>
      </c>
      <c r="E1059">
        <v>83.3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0.152727178520386</v>
      </c>
      <c r="M1059">
        <f>1-Table1[[#This Row],[Churn]]</f>
        <v>0.84727282147961402</v>
      </c>
      <c r="N1059" t="b">
        <f>IF(Table1[[#This Row],[Not churn]]&gt;0.14,TRUE,FALSE)</f>
        <v>1</v>
      </c>
      <c r="O1059">
        <f>50*(1-Table1[[#This Row],[Churn]])</f>
        <v>42.363641073980702</v>
      </c>
      <c r="P1059">
        <v>2</v>
      </c>
      <c r="Q1059">
        <f>Table1[[#This Row],[Weighted revenue]]-7</f>
        <v>35.363641073980702</v>
      </c>
    </row>
    <row r="1060" spans="1:17" x14ac:dyDescent="0.35">
      <c r="A1060">
        <v>1105</v>
      </c>
      <c r="B1060">
        <v>0</v>
      </c>
      <c r="C1060">
        <v>52</v>
      </c>
      <c r="D1060">
        <v>100.3</v>
      </c>
      <c r="E1060">
        <v>5244.45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0.15265347723504</v>
      </c>
      <c r="M1060">
        <f>1-Table1[[#This Row],[Churn]]</f>
        <v>0.84734652276496003</v>
      </c>
      <c r="N1060" t="b">
        <f>IF(Table1[[#This Row],[Not churn]]&gt;0.14,TRUE,FALSE)</f>
        <v>1</v>
      </c>
      <c r="O1060">
        <f>50*(1-Table1[[#This Row],[Churn]])</f>
        <v>42.367326138248004</v>
      </c>
      <c r="P1060">
        <v>5</v>
      </c>
      <c r="Q1060">
        <f>Table1[[#This Row],[Weighted revenue]]-7</f>
        <v>35.367326138248004</v>
      </c>
    </row>
    <row r="1061" spans="1:17" x14ac:dyDescent="0.35">
      <c r="A1061">
        <v>1390</v>
      </c>
      <c r="B1061">
        <v>1</v>
      </c>
      <c r="C1061">
        <v>70</v>
      </c>
      <c r="D1061">
        <v>90.85</v>
      </c>
      <c r="E1061">
        <v>6470.1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0.152634342294516</v>
      </c>
      <c r="M1061">
        <f>1-Table1[[#This Row],[Churn]]</f>
        <v>0.847365657705484</v>
      </c>
      <c r="N1061" t="b">
        <f>IF(Table1[[#This Row],[Not churn]]&gt;0.14,TRUE,FALSE)</f>
        <v>1</v>
      </c>
      <c r="O1061">
        <f>50*(1-Table1[[#This Row],[Churn]])</f>
        <v>42.368282885274198</v>
      </c>
      <c r="P1061">
        <v>4</v>
      </c>
      <c r="Q1061">
        <f>Table1[[#This Row],[Weighted revenue]]-7</f>
        <v>35.368282885274198</v>
      </c>
    </row>
    <row r="1062" spans="1:17" x14ac:dyDescent="0.35">
      <c r="A1062">
        <v>1095</v>
      </c>
      <c r="B1062">
        <v>0</v>
      </c>
      <c r="C1062">
        <v>27</v>
      </c>
      <c r="D1062">
        <v>55.45</v>
      </c>
      <c r="E1062">
        <v>1477.65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0.152395548817294</v>
      </c>
      <c r="M1062">
        <f>1-Table1[[#This Row],[Churn]]</f>
        <v>0.847604451182706</v>
      </c>
      <c r="N1062" t="b">
        <f>IF(Table1[[#This Row],[Not churn]]&gt;0.14,TRUE,FALSE)</f>
        <v>1</v>
      </c>
      <c r="O1062">
        <f>50*(1-Table1[[#This Row],[Churn]])</f>
        <v>42.380222559135298</v>
      </c>
      <c r="P1062">
        <v>2</v>
      </c>
      <c r="Q1062">
        <f>Table1[[#This Row],[Weighted revenue]]-7</f>
        <v>35.380222559135298</v>
      </c>
    </row>
    <row r="1063" spans="1:17" x14ac:dyDescent="0.35">
      <c r="A1063">
        <v>761</v>
      </c>
      <c r="B1063">
        <v>0</v>
      </c>
      <c r="C1063">
        <v>55</v>
      </c>
      <c r="D1063">
        <v>90.4</v>
      </c>
      <c r="E1063">
        <v>5099.1499999999996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0.15230745015706701</v>
      </c>
      <c r="M1063">
        <f>1-Table1[[#This Row],[Churn]]</f>
        <v>0.84769254984293296</v>
      </c>
      <c r="N1063" t="b">
        <f>IF(Table1[[#This Row],[Not churn]]&gt;0.14,TRUE,FALSE)</f>
        <v>1</v>
      </c>
      <c r="O1063">
        <f>50*(1-Table1[[#This Row],[Churn]])</f>
        <v>42.384627492146649</v>
      </c>
      <c r="P1063">
        <v>5</v>
      </c>
      <c r="Q1063">
        <f>Table1[[#This Row],[Weighted revenue]]-7</f>
        <v>35.384627492146649</v>
      </c>
    </row>
    <row r="1064" spans="1:17" x14ac:dyDescent="0.35">
      <c r="A1064">
        <v>715</v>
      </c>
      <c r="B1064">
        <v>0</v>
      </c>
      <c r="C1064">
        <v>13</v>
      </c>
      <c r="D1064">
        <v>19.3</v>
      </c>
      <c r="E1064">
        <v>279.3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0.15196781915060101</v>
      </c>
      <c r="M1064">
        <f>1-Table1[[#This Row],[Churn]]</f>
        <v>0.84803218084939902</v>
      </c>
      <c r="N1064" t="b">
        <f>IF(Table1[[#This Row],[Not churn]]&gt;0.14,TRUE,FALSE)</f>
        <v>1</v>
      </c>
      <c r="O1064">
        <f>50*(1-Table1[[#This Row],[Churn]])</f>
        <v>42.40160904246995</v>
      </c>
      <c r="P1064">
        <v>2</v>
      </c>
      <c r="Q1064">
        <f>Table1[[#This Row],[Weighted revenue]]-7</f>
        <v>35.40160904246995</v>
      </c>
    </row>
    <row r="1065" spans="1:17" x14ac:dyDescent="0.35">
      <c r="A1065">
        <v>1556</v>
      </c>
      <c r="B1065">
        <v>0</v>
      </c>
      <c r="C1065">
        <v>56</v>
      </c>
      <c r="D1065">
        <v>85.6</v>
      </c>
      <c r="E1065">
        <v>4902.8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0.15180194529479199</v>
      </c>
      <c r="M1065">
        <f>1-Table1[[#This Row],[Churn]]</f>
        <v>0.84819805470520804</v>
      </c>
      <c r="N1065" t="b">
        <f>IF(Table1[[#This Row],[Not churn]]&gt;0.14,TRUE,FALSE)</f>
        <v>1</v>
      </c>
      <c r="O1065">
        <f>50*(1-Table1[[#This Row],[Churn]])</f>
        <v>42.409902735260403</v>
      </c>
      <c r="P1065">
        <v>2</v>
      </c>
      <c r="Q1065">
        <f>Table1[[#This Row],[Weighted revenue]]-7</f>
        <v>35.409902735260403</v>
      </c>
    </row>
    <row r="1066" spans="1:17" x14ac:dyDescent="0.35">
      <c r="A1066">
        <v>661</v>
      </c>
      <c r="B1066">
        <v>0</v>
      </c>
      <c r="C1066">
        <v>39</v>
      </c>
      <c r="D1066">
        <v>80</v>
      </c>
      <c r="E1066">
        <v>3182.95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0.151717407928181</v>
      </c>
      <c r="M1066">
        <f>1-Table1[[#This Row],[Churn]]</f>
        <v>0.848282592071819</v>
      </c>
      <c r="N1066" t="b">
        <f>IF(Table1[[#This Row],[Not churn]]&gt;0.14,TRUE,FALSE)</f>
        <v>1</v>
      </c>
      <c r="O1066">
        <f>50*(1-Table1[[#This Row],[Churn]])</f>
        <v>42.414129603590951</v>
      </c>
      <c r="P1066">
        <v>5</v>
      </c>
      <c r="Q1066">
        <f>Table1[[#This Row],[Weighted revenue]]-7</f>
        <v>35.414129603590951</v>
      </c>
    </row>
    <row r="1067" spans="1:17" x14ac:dyDescent="0.35">
      <c r="A1067">
        <v>1440</v>
      </c>
      <c r="B1067">
        <v>0</v>
      </c>
      <c r="C1067">
        <v>4</v>
      </c>
      <c r="D1067">
        <v>19.75</v>
      </c>
      <c r="E1067">
        <v>78.3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0.15157074848809601</v>
      </c>
      <c r="M1067">
        <f>1-Table1[[#This Row],[Churn]]</f>
        <v>0.84842925151190396</v>
      </c>
      <c r="N1067" t="b">
        <f>IF(Table1[[#This Row],[Not churn]]&gt;0.14,TRUE,FALSE)</f>
        <v>1</v>
      </c>
      <c r="O1067">
        <f>50*(1-Table1[[#This Row],[Churn]])</f>
        <v>42.4214625755952</v>
      </c>
      <c r="P1067">
        <v>2</v>
      </c>
      <c r="Q1067">
        <f>Table1[[#This Row],[Weighted revenue]]-7</f>
        <v>35.4214625755952</v>
      </c>
    </row>
    <row r="1068" spans="1:17" x14ac:dyDescent="0.35">
      <c r="A1068">
        <v>63</v>
      </c>
      <c r="B1068">
        <v>0</v>
      </c>
      <c r="C1068">
        <v>58</v>
      </c>
      <c r="D1068">
        <v>94.7</v>
      </c>
      <c r="E1068">
        <v>5430.35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0.15104405649566899</v>
      </c>
      <c r="M1068">
        <f>1-Table1[[#This Row],[Churn]]</f>
        <v>0.84895594350433101</v>
      </c>
      <c r="N1068" t="b">
        <f>IF(Table1[[#This Row],[Not churn]]&gt;0.14,TRUE,FALSE)</f>
        <v>1</v>
      </c>
      <c r="O1068">
        <f>50*(1-Table1[[#This Row],[Churn]])</f>
        <v>42.44779717521655</v>
      </c>
      <c r="P1068">
        <v>5</v>
      </c>
      <c r="Q1068">
        <f>Table1[[#This Row],[Weighted revenue]]-7</f>
        <v>35.44779717521655</v>
      </c>
    </row>
    <row r="1069" spans="1:17" x14ac:dyDescent="0.35">
      <c r="A1069">
        <v>380</v>
      </c>
      <c r="B1069">
        <v>0</v>
      </c>
      <c r="C1069">
        <v>49</v>
      </c>
      <c r="D1069">
        <v>74.599999999999994</v>
      </c>
      <c r="E1069">
        <v>3720.35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0.151034179156121</v>
      </c>
      <c r="M1069">
        <f>1-Table1[[#This Row],[Churn]]</f>
        <v>0.84896582084387906</v>
      </c>
      <c r="N1069" t="b">
        <f>IF(Table1[[#This Row],[Not churn]]&gt;0.14,TRUE,FALSE)</f>
        <v>1</v>
      </c>
      <c r="O1069">
        <f>50*(1-Table1[[#This Row],[Churn]])</f>
        <v>42.448291042193951</v>
      </c>
      <c r="P1069">
        <v>2</v>
      </c>
      <c r="Q1069">
        <f>Table1[[#This Row],[Weighted revenue]]-7</f>
        <v>35.448291042193951</v>
      </c>
    </row>
    <row r="1070" spans="1:17" x14ac:dyDescent="0.35">
      <c r="A1070">
        <v>375</v>
      </c>
      <c r="B1070">
        <v>0</v>
      </c>
      <c r="C1070">
        <v>53</v>
      </c>
      <c r="D1070">
        <v>80.599999999999994</v>
      </c>
      <c r="E1070">
        <v>4348.1000000000004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0.15037842864892001</v>
      </c>
      <c r="M1070">
        <f>1-Table1[[#This Row],[Churn]]</f>
        <v>0.84962157135107996</v>
      </c>
      <c r="N1070" t="b">
        <f>IF(Table1[[#This Row],[Not churn]]&gt;0.14,TRUE,FALSE)</f>
        <v>1</v>
      </c>
      <c r="O1070">
        <f>50*(1-Table1[[#This Row],[Churn]])</f>
        <v>42.481078567554</v>
      </c>
      <c r="P1070">
        <v>2</v>
      </c>
      <c r="Q1070">
        <f>Table1[[#This Row],[Weighted revenue]]-7</f>
        <v>35.481078567554</v>
      </c>
    </row>
    <row r="1071" spans="1:17" x14ac:dyDescent="0.35">
      <c r="A1071">
        <v>561</v>
      </c>
      <c r="B1071">
        <v>0</v>
      </c>
      <c r="C1071">
        <v>4</v>
      </c>
      <c r="D1071">
        <v>19.399999999999999</v>
      </c>
      <c r="E1071">
        <v>93.4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0.15023068086160499</v>
      </c>
      <c r="M1071">
        <f>1-Table1[[#This Row],[Churn]]</f>
        <v>0.84976931913839504</v>
      </c>
      <c r="N1071" t="b">
        <f>IF(Table1[[#This Row],[Not churn]]&gt;0.14,TRUE,FALSE)</f>
        <v>1</v>
      </c>
      <c r="O1071">
        <f>50*(1-Table1[[#This Row],[Churn]])</f>
        <v>42.488465956919754</v>
      </c>
      <c r="P1071">
        <v>2</v>
      </c>
      <c r="Q1071">
        <f>Table1[[#This Row],[Weighted revenue]]-7</f>
        <v>35.488465956919754</v>
      </c>
    </row>
    <row r="1072" spans="1:17" x14ac:dyDescent="0.35">
      <c r="A1072">
        <v>348</v>
      </c>
      <c r="B1072">
        <v>0</v>
      </c>
      <c r="C1072">
        <v>69</v>
      </c>
      <c r="D1072">
        <v>105.2</v>
      </c>
      <c r="E1072">
        <v>7386.05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0.15005114152248</v>
      </c>
      <c r="M1072">
        <f>1-Table1[[#This Row],[Churn]]</f>
        <v>0.84994885847752</v>
      </c>
      <c r="N1072" t="b">
        <f>IF(Table1[[#This Row],[Not churn]]&gt;0.14,TRUE,FALSE)</f>
        <v>1</v>
      </c>
      <c r="O1072">
        <f>50*(1-Table1[[#This Row],[Churn]])</f>
        <v>42.497442923876001</v>
      </c>
      <c r="P1072">
        <v>2</v>
      </c>
      <c r="Q1072">
        <f>Table1[[#This Row],[Weighted revenue]]-7</f>
        <v>35.497442923876001</v>
      </c>
    </row>
    <row r="1073" spans="1:17" x14ac:dyDescent="0.35">
      <c r="A1073">
        <v>448</v>
      </c>
      <c r="B1073">
        <v>0</v>
      </c>
      <c r="C1073">
        <v>5</v>
      </c>
      <c r="D1073">
        <v>20.65</v>
      </c>
      <c r="E1073">
        <v>93.55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0.149116886916414</v>
      </c>
      <c r="M1073">
        <f>1-Table1[[#This Row],[Churn]]</f>
        <v>0.850883113083586</v>
      </c>
      <c r="N1073" t="b">
        <f>IF(Table1[[#This Row],[Not churn]]&gt;0.14,TRUE,FALSE)</f>
        <v>1</v>
      </c>
      <c r="O1073">
        <f>50*(1-Table1[[#This Row],[Churn]])</f>
        <v>42.544155654179299</v>
      </c>
      <c r="P1073">
        <v>2</v>
      </c>
      <c r="Q1073">
        <f>Table1[[#This Row],[Weighted revenue]]-7</f>
        <v>35.544155654179299</v>
      </c>
    </row>
    <row r="1074" spans="1:17" x14ac:dyDescent="0.35">
      <c r="A1074">
        <v>562</v>
      </c>
      <c r="B1074">
        <v>0</v>
      </c>
      <c r="C1074">
        <v>48</v>
      </c>
      <c r="D1074">
        <v>78.75</v>
      </c>
      <c r="E1074">
        <v>3682.45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1</v>
      </c>
      <c r="L1074">
        <v>0.14905711078659201</v>
      </c>
      <c r="M1074">
        <f>1-Table1[[#This Row],[Churn]]</f>
        <v>0.85094288921340799</v>
      </c>
      <c r="N1074" t="b">
        <f>IF(Table1[[#This Row],[Not churn]]&gt;0.14,TRUE,FALSE)</f>
        <v>1</v>
      </c>
      <c r="O1074">
        <f>50*(1-Table1[[#This Row],[Churn]])</f>
        <v>42.547144460670403</v>
      </c>
      <c r="P1074">
        <v>5</v>
      </c>
      <c r="Q1074">
        <f>Table1[[#This Row],[Weighted revenue]]-7</f>
        <v>35.547144460670403</v>
      </c>
    </row>
    <row r="1075" spans="1:17" x14ac:dyDescent="0.35">
      <c r="A1075">
        <v>1364</v>
      </c>
      <c r="B1075">
        <v>0</v>
      </c>
      <c r="C1075">
        <v>14</v>
      </c>
      <c r="D1075">
        <v>20.05</v>
      </c>
      <c r="E1075">
        <v>299.3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0.14893960419631999</v>
      </c>
      <c r="M1075">
        <f>1-Table1[[#This Row],[Churn]]</f>
        <v>0.85106039580367998</v>
      </c>
      <c r="N1075" t="b">
        <f>IF(Table1[[#This Row],[Not churn]]&gt;0.14,TRUE,FALSE)</f>
        <v>1</v>
      </c>
      <c r="O1075">
        <f>50*(1-Table1[[#This Row],[Churn]])</f>
        <v>42.553019790183995</v>
      </c>
      <c r="P1075">
        <v>2</v>
      </c>
      <c r="Q1075">
        <f>Table1[[#This Row],[Weighted revenue]]-7</f>
        <v>35.553019790183995</v>
      </c>
    </row>
    <row r="1076" spans="1:17" x14ac:dyDescent="0.35">
      <c r="A1076">
        <v>207</v>
      </c>
      <c r="B1076">
        <v>0</v>
      </c>
      <c r="C1076">
        <v>10</v>
      </c>
      <c r="D1076">
        <v>20.05</v>
      </c>
      <c r="E1076">
        <v>218.5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0.14878736920132199</v>
      </c>
      <c r="M1076">
        <f>1-Table1[[#This Row],[Churn]]</f>
        <v>0.85121263079867804</v>
      </c>
      <c r="N1076" t="b">
        <f>IF(Table1[[#This Row],[Not churn]]&gt;0.14,TRUE,FALSE)</f>
        <v>1</v>
      </c>
      <c r="O1076">
        <f>50*(1-Table1[[#This Row],[Churn]])</f>
        <v>42.560631539933901</v>
      </c>
      <c r="P1076">
        <v>5</v>
      </c>
      <c r="Q1076">
        <f>Table1[[#This Row],[Weighted revenue]]-7</f>
        <v>35.560631539933901</v>
      </c>
    </row>
    <row r="1077" spans="1:17" x14ac:dyDescent="0.35">
      <c r="A1077">
        <v>1180</v>
      </c>
      <c r="B1077">
        <v>0</v>
      </c>
      <c r="C1077">
        <v>5</v>
      </c>
      <c r="D1077">
        <v>20.55</v>
      </c>
      <c r="E1077">
        <v>96.1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0.14873813693370799</v>
      </c>
      <c r="M1077">
        <f>1-Table1[[#This Row],[Churn]]</f>
        <v>0.85126186306629203</v>
      </c>
      <c r="N1077" t="b">
        <f>IF(Table1[[#This Row],[Not churn]]&gt;0.14,TRUE,FALSE)</f>
        <v>1</v>
      </c>
      <c r="O1077">
        <f>50*(1-Table1[[#This Row],[Churn]])</f>
        <v>42.563093153314604</v>
      </c>
      <c r="P1077">
        <v>2</v>
      </c>
      <c r="Q1077">
        <f>Table1[[#This Row],[Weighted revenue]]-7</f>
        <v>35.563093153314604</v>
      </c>
    </row>
    <row r="1078" spans="1:17" x14ac:dyDescent="0.35">
      <c r="A1078">
        <v>1479</v>
      </c>
      <c r="B1078">
        <v>0</v>
      </c>
      <c r="C1078">
        <v>4</v>
      </c>
      <c r="D1078">
        <v>19</v>
      </c>
      <c r="E1078">
        <v>73.45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0.148711134433477</v>
      </c>
      <c r="M1078">
        <f>1-Table1[[#This Row],[Churn]]</f>
        <v>0.85128886556652295</v>
      </c>
      <c r="N1078" t="b">
        <f>IF(Table1[[#This Row],[Not churn]]&gt;0.14,TRUE,FALSE)</f>
        <v>1</v>
      </c>
      <c r="O1078">
        <f>50*(1-Table1[[#This Row],[Churn]])</f>
        <v>42.564443278326145</v>
      </c>
      <c r="P1078">
        <v>2</v>
      </c>
      <c r="Q1078">
        <f>Table1[[#This Row],[Weighted revenue]]-7</f>
        <v>35.564443278326145</v>
      </c>
    </row>
    <row r="1079" spans="1:17" x14ac:dyDescent="0.35">
      <c r="A1079">
        <v>657</v>
      </c>
      <c r="B1079">
        <v>0</v>
      </c>
      <c r="C1079">
        <v>1</v>
      </c>
      <c r="D1079">
        <v>20.55</v>
      </c>
      <c r="E1079">
        <v>20.55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0.148586071911288</v>
      </c>
      <c r="M1079">
        <f>1-Table1[[#This Row],[Churn]]</f>
        <v>0.85141392808871197</v>
      </c>
      <c r="N1079" t="b">
        <f>IF(Table1[[#This Row],[Not churn]]&gt;0.14,TRUE,FALSE)</f>
        <v>1</v>
      </c>
      <c r="O1079">
        <f>50*(1-Table1[[#This Row],[Churn]])</f>
        <v>42.570696404435601</v>
      </c>
      <c r="P1079">
        <v>5</v>
      </c>
      <c r="Q1079">
        <f>Table1[[#This Row],[Weighted revenue]]-7</f>
        <v>35.570696404435601</v>
      </c>
    </row>
    <row r="1080" spans="1:17" x14ac:dyDescent="0.35">
      <c r="A1080">
        <v>1788</v>
      </c>
      <c r="B1080">
        <v>0</v>
      </c>
      <c r="C1080">
        <v>62</v>
      </c>
      <c r="D1080">
        <v>94</v>
      </c>
      <c r="E1080">
        <v>5757.2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0.14853323819676001</v>
      </c>
      <c r="M1080">
        <f>1-Table1[[#This Row],[Churn]]</f>
        <v>0.85146676180323999</v>
      </c>
      <c r="N1080" t="b">
        <f>IF(Table1[[#This Row],[Not churn]]&gt;0.14,TRUE,FALSE)</f>
        <v>1</v>
      </c>
      <c r="O1080">
        <f>50*(1-Table1[[#This Row],[Churn]])</f>
        <v>42.573338090161997</v>
      </c>
      <c r="P1080">
        <v>2</v>
      </c>
      <c r="Q1080">
        <f>Table1[[#This Row],[Weighted revenue]]-7</f>
        <v>35.573338090161997</v>
      </c>
    </row>
    <row r="1081" spans="1:17" x14ac:dyDescent="0.35">
      <c r="A1081">
        <v>804</v>
      </c>
      <c r="B1081">
        <v>0</v>
      </c>
      <c r="C1081">
        <v>62</v>
      </c>
      <c r="D1081">
        <v>100.15</v>
      </c>
      <c r="E1081">
        <v>6283.3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0.148300366880072</v>
      </c>
      <c r="M1081">
        <f>1-Table1[[#This Row],[Churn]]</f>
        <v>0.85169963311992802</v>
      </c>
      <c r="N1081" t="b">
        <f>IF(Table1[[#This Row],[Not churn]]&gt;0.14,TRUE,FALSE)</f>
        <v>1</v>
      </c>
      <c r="O1081">
        <f>50*(1-Table1[[#This Row],[Churn]])</f>
        <v>42.584981655996401</v>
      </c>
      <c r="P1081">
        <v>5</v>
      </c>
      <c r="Q1081">
        <f>Table1[[#This Row],[Weighted revenue]]-7</f>
        <v>35.584981655996401</v>
      </c>
    </row>
    <row r="1082" spans="1:17" x14ac:dyDescent="0.35">
      <c r="A1082">
        <v>816</v>
      </c>
      <c r="B1082">
        <v>0</v>
      </c>
      <c r="C1082">
        <v>64</v>
      </c>
      <c r="D1082">
        <v>96.9</v>
      </c>
      <c r="E1082">
        <v>6314.35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0.147832709179267</v>
      </c>
      <c r="M1082">
        <f>1-Table1[[#This Row],[Churn]]</f>
        <v>0.85216729082073295</v>
      </c>
      <c r="N1082" t="b">
        <f>IF(Table1[[#This Row],[Not churn]]&gt;0.14,TRUE,FALSE)</f>
        <v>1</v>
      </c>
      <c r="O1082">
        <f>50*(1-Table1[[#This Row],[Churn]])</f>
        <v>42.60836454103665</v>
      </c>
      <c r="P1082">
        <v>2</v>
      </c>
      <c r="Q1082">
        <f>Table1[[#This Row],[Weighted revenue]]-7</f>
        <v>35.60836454103665</v>
      </c>
    </row>
    <row r="1083" spans="1:17" x14ac:dyDescent="0.35">
      <c r="A1083">
        <v>1310</v>
      </c>
      <c r="B1083">
        <v>0</v>
      </c>
      <c r="C1083">
        <v>61</v>
      </c>
      <c r="D1083">
        <v>98.45</v>
      </c>
      <c r="E1083">
        <v>6145.2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0.14770825721295799</v>
      </c>
      <c r="M1083">
        <f>1-Table1[[#This Row],[Churn]]</f>
        <v>0.85229174278704201</v>
      </c>
      <c r="N1083" t="b">
        <f>IF(Table1[[#This Row],[Not churn]]&gt;0.14,TRUE,FALSE)</f>
        <v>1</v>
      </c>
      <c r="O1083">
        <f>50*(1-Table1[[#This Row],[Churn]])</f>
        <v>42.614587139352103</v>
      </c>
      <c r="P1083">
        <v>5</v>
      </c>
      <c r="Q1083">
        <f>Table1[[#This Row],[Weighted revenue]]-7</f>
        <v>35.614587139352103</v>
      </c>
    </row>
    <row r="1084" spans="1:17" x14ac:dyDescent="0.35">
      <c r="A1084">
        <v>658</v>
      </c>
      <c r="B1084">
        <v>0</v>
      </c>
      <c r="C1084">
        <v>43</v>
      </c>
      <c r="D1084">
        <v>40.450000000000003</v>
      </c>
      <c r="E1084">
        <v>1912.85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0.14704858674298699</v>
      </c>
      <c r="M1084">
        <f>1-Table1[[#This Row],[Churn]]</f>
        <v>0.85295141325701307</v>
      </c>
      <c r="N1084" t="b">
        <f>IF(Table1[[#This Row],[Not churn]]&gt;0.14,TRUE,FALSE)</f>
        <v>1</v>
      </c>
      <c r="O1084">
        <f>50*(1-Table1[[#This Row],[Churn]])</f>
        <v>42.647570662850654</v>
      </c>
      <c r="P1084">
        <v>3</v>
      </c>
      <c r="Q1084">
        <f>Table1[[#This Row],[Weighted revenue]]-7</f>
        <v>35.647570662850654</v>
      </c>
    </row>
    <row r="1085" spans="1:17" x14ac:dyDescent="0.35">
      <c r="A1085">
        <v>758</v>
      </c>
      <c r="B1085">
        <v>0</v>
      </c>
      <c r="C1085">
        <v>5</v>
      </c>
      <c r="D1085">
        <v>19.95</v>
      </c>
      <c r="E1085">
        <v>107.05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0.14648228813296901</v>
      </c>
      <c r="M1085">
        <f>1-Table1[[#This Row],[Churn]]</f>
        <v>0.85351771186703096</v>
      </c>
      <c r="N1085" t="b">
        <f>IF(Table1[[#This Row],[Not churn]]&gt;0.14,TRUE,FALSE)</f>
        <v>1</v>
      </c>
      <c r="O1085">
        <f>50*(1-Table1[[#This Row],[Churn]])</f>
        <v>42.675885593351545</v>
      </c>
      <c r="P1085">
        <v>2</v>
      </c>
      <c r="Q1085">
        <f>Table1[[#This Row],[Weighted revenue]]-7</f>
        <v>35.675885593351545</v>
      </c>
    </row>
    <row r="1086" spans="1:17" x14ac:dyDescent="0.35">
      <c r="A1086">
        <v>726</v>
      </c>
      <c r="B1086">
        <v>0</v>
      </c>
      <c r="C1086">
        <v>1</v>
      </c>
      <c r="D1086">
        <v>19.95</v>
      </c>
      <c r="E1086">
        <v>19.95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0.146332132962182</v>
      </c>
      <c r="M1086">
        <f>1-Table1[[#This Row],[Churn]]</f>
        <v>0.85366786703781794</v>
      </c>
      <c r="N1086" t="b">
        <f>IF(Table1[[#This Row],[Not churn]]&gt;0.14,TRUE,FALSE)</f>
        <v>1</v>
      </c>
      <c r="O1086">
        <f>50*(1-Table1[[#This Row],[Churn]])</f>
        <v>42.683393351890899</v>
      </c>
      <c r="P1086">
        <v>5</v>
      </c>
      <c r="Q1086">
        <f>Table1[[#This Row],[Weighted revenue]]-7</f>
        <v>35.683393351890899</v>
      </c>
    </row>
    <row r="1087" spans="1:17" x14ac:dyDescent="0.35">
      <c r="A1087">
        <v>831</v>
      </c>
      <c r="B1087">
        <v>0</v>
      </c>
      <c r="C1087">
        <v>1</v>
      </c>
      <c r="D1087">
        <v>19.850000000000001</v>
      </c>
      <c r="E1087">
        <v>19.850000000000001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0.145959242808371</v>
      </c>
      <c r="M1087">
        <f>1-Table1[[#This Row],[Churn]]</f>
        <v>0.85404075719162897</v>
      </c>
      <c r="N1087" t="b">
        <f>IF(Table1[[#This Row],[Not churn]]&gt;0.14,TRUE,FALSE)</f>
        <v>1</v>
      </c>
      <c r="O1087">
        <f>50*(1-Table1[[#This Row],[Churn]])</f>
        <v>42.702037859581452</v>
      </c>
      <c r="P1087">
        <v>5</v>
      </c>
      <c r="Q1087">
        <f>Table1[[#This Row],[Weighted revenue]]-7</f>
        <v>35.702037859581452</v>
      </c>
    </row>
    <row r="1088" spans="1:17" x14ac:dyDescent="0.35">
      <c r="A1088">
        <v>1373</v>
      </c>
      <c r="B1088">
        <v>0</v>
      </c>
      <c r="C1088">
        <v>30</v>
      </c>
      <c r="D1088">
        <v>64.5</v>
      </c>
      <c r="E1088">
        <v>1929.95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0.145613104408438</v>
      </c>
      <c r="M1088">
        <f>1-Table1[[#This Row],[Churn]]</f>
        <v>0.854386895591562</v>
      </c>
      <c r="N1088" t="b">
        <f>IF(Table1[[#This Row],[Not churn]]&gt;0.14,TRUE,FALSE)</f>
        <v>1</v>
      </c>
      <c r="O1088">
        <f>50*(1-Table1[[#This Row],[Churn]])</f>
        <v>42.719344779578101</v>
      </c>
      <c r="P1088">
        <v>5</v>
      </c>
      <c r="Q1088">
        <f>Table1[[#This Row],[Weighted revenue]]-7</f>
        <v>35.719344779578101</v>
      </c>
    </row>
    <row r="1089" spans="1:17" x14ac:dyDescent="0.35">
      <c r="A1089">
        <v>1022</v>
      </c>
      <c r="B1089">
        <v>0</v>
      </c>
      <c r="C1089">
        <v>5</v>
      </c>
      <c r="D1089">
        <v>19.55</v>
      </c>
      <c r="E1089">
        <v>99.6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0.14499418658546301</v>
      </c>
      <c r="M1089">
        <f>1-Table1[[#This Row],[Churn]]</f>
        <v>0.85500581341453696</v>
      </c>
      <c r="N1089" t="b">
        <f>IF(Table1[[#This Row],[Not churn]]&gt;0.14,TRUE,FALSE)</f>
        <v>1</v>
      </c>
      <c r="O1089">
        <f>50*(1-Table1[[#This Row],[Churn]])</f>
        <v>42.750290670726848</v>
      </c>
      <c r="P1089">
        <v>2</v>
      </c>
      <c r="Q1089">
        <f>Table1[[#This Row],[Weighted revenue]]-7</f>
        <v>35.750290670726848</v>
      </c>
    </row>
    <row r="1090" spans="1:17" x14ac:dyDescent="0.35">
      <c r="A1090">
        <v>847</v>
      </c>
      <c r="B1090">
        <v>0</v>
      </c>
      <c r="C1090">
        <v>37</v>
      </c>
      <c r="D1090">
        <v>75.099999999999994</v>
      </c>
      <c r="E1090">
        <v>2658.8</v>
      </c>
      <c r="F1090">
        <v>0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0.14487101011376399</v>
      </c>
      <c r="M1090">
        <f>1-Table1[[#This Row],[Churn]]</f>
        <v>0.85512898988623598</v>
      </c>
      <c r="N1090" t="b">
        <f>IF(Table1[[#This Row],[Not churn]]&gt;0.14,TRUE,FALSE)</f>
        <v>1</v>
      </c>
      <c r="O1090">
        <f>50*(1-Table1[[#This Row],[Churn]])</f>
        <v>42.756449494311802</v>
      </c>
      <c r="P1090">
        <v>5</v>
      </c>
      <c r="Q1090">
        <f>Table1[[#This Row],[Weighted revenue]]-7</f>
        <v>35.756449494311802</v>
      </c>
    </row>
    <row r="1091" spans="1:17" x14ac:dyDescent="0.35">
      <c r="A1091">
        <v>480</v>
      </c>
      <c r="B1091">
        <v>0</v>
      </c>
      <c r="C1091">
        <v>27</v>
      </c>
      <c r="D1091">
        <v>53.45</v>
      </c>
      <c r="E1091">
        <v>1461.45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0.14483504911350201</v>
      </c>
      <c r="M1091">
        <f>1-Table1[[#This Row],[Churn]]</f>
        <v>0.85516495088649802</v>
      </c>
      <c r="N1091" t="b">
        <f>IF(Table1[[#This Row],[Not churn]]&gt;0.14,TRUE,FALSE)</f>
        <v>1</v>
      </c>
      <c r="O1091">
        <f>50*(1-Table1[[#This Row],[Churn]])</f>
        <v>42.758247544324902</v>
      </c>
      <c r="P1091">
        <v>2</v>
      </c>
      <c r="Q1091">
        <f>Table1[[#This Row],[Weighted revenue]]-7</f>
        <v>35.758247544324902</v>
      </c>
    </row>
    <row r="1092" spans="1:17" x14ac:dyDescent="0.35">
      <c r="A1092">
        <v>128</v>
      </c>
      <c r="B1092">
        <v>0</v>
      </c>
      <c r="C1092">
        <v>34</v>
      </c>
      <c r="D1092">
        <v>49.8</v>
      </c>
      <c r="E1092">
        <v>1734.2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0.14479413420505099</v>
      </c>
      <c r="M1092">
        <f>1-Table1[[#This Row],[Churn]]</f>
        <v>0.85520586579494906</v>
      </c>
      <c r="N1092" t="b">
        <f>IF(Table1[[#This Row],[Not churn]]&gt;0.14,TRUE,FALSE)</f>
        <v>1</v>
      </c>
      <c r="O1092">
        <f>50*(1-Table1[[#This Row],[Churn]])</f>
        <v>42.760293289747452</v>
      </c>
      <c r="P1092">
        <v>2</v>
      </c>
      <c r="Q1092">
        <f>Table1[[#This Row],[Weighted revenue]]-7</f>
        <v>35.760293289747452</v>
      </c>
    </row>
    <row r="1093" spans="1:17" x14ac:dyDescent="0.35">
      <c r="A1093">
        <v>247</v>
      </c>
      <c r="B1093">
        <v>0</v>
      </c>
      <c r="C1093">
        <v>63</v>
      </c>
      <c r="D1093">
        <v>100.55</v>
      </c>
      <c r="E1093">
        <v>6215.35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0.14403842887301099</v>
      </c>
      <c r="M1093">
        <f>1-Table1[[#This Row],[Churn]]</f>
        <v>0.85596157112698901</v>
      </c>
      <c r="N1093" t="b">
        <f>IF(Table1[[#This Row],[Not churn]]&gt;0.14,TRUE,FALSE)</f>
        <v>1</v>
      </c>
      <c r="O1093">
        <f>50*(1-Table1[[#This Row],[Churn]])</f>
        <v>42.798078556349452</v>
      </c>
      <c r="P1093">
        <v>5</v>
      </c>
      <c r="Q1093">
        <f>Table1[[#This Row],[Weighted revenue]]-7</f>
        <v>35.798078556349452</v>
      </c>
    </row>
    <row r="1094" spans="1:17" x14ac:dyDescent="0.35">
      <c r="A1094">
        <v>461</v>
      </c>
      <c r="B1094">
        <v>0</v>
      </c>
      <c r="C1094">
        <v>1</v>
      </c>
      <c r="D1094">
        <v>19.25</v>
      </c>
      <c r="E1094">
        <v>19.25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0.14373842377923199</v>
      </c>
      <c r="M1094">
        <f>1-Table1[[#This Row],[Churn]]</f>
        <v>0.85626157622076804</v>
      </c>
      <c r="N1094" t="b">
        <f>IF(Table1[[#This Row],[Not churn]]&gt;0.14,TRUE,FALSE)</f>
        <v>1</v>
      </c>
      <c r="O1094">
        <f>50*(1-Table1[[#This Row],[Churn]])</f>
        <v>42.813078811038402</v>
      </c>
      <c r="P1094">
        <v>5</v>
      </c>
      <c r="Q1094">
        <f>Table1[[#This Row],[Weighted revenue]]-7</f>
        <v>35.813078811038402</v>
      </c>
    </row>
    <row r="1095" spans="1:17" x14ac:dyDescent="0.35">
      <c r="A1095">
        <v>889</v>
      </c>
      <c r="B1095">
        <v>0</v>
      </c>
      <c r="C1095">
        <v>41</v>
      </c>
      <c r="D1095">
        <v>66.5</v>
      </c>
      <c r="E1095">
        <v>2728.6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0.14364458394413601</v>
      </c>
      <c r="M1095">
        <f>1-Table1[[#This Row],[Churn]]</f>
        <v>0.85635541605586396</v>
      </c>
      <c r="N1095" t="b">
        <f>IF(Table1[[#This Row],[Not churn]]&gt;0.14,TRUE,FALSE)</f>
        <v>1</v>
      </c>
      <c r="O1095">
        <f>50*(1-Table1[[#This Row],[Churn]])</f>
        <v>42.817770802793198</v>
      </c>
      <c r="P1095">
        <v>5</v>
      </c>
      <c r="Q1095">
        <f>Table1[[#This Row],[Weighted revenue]]-7</f>
        <v>35.817770802793198</v>
      </c>
    </row>
    <row r="1096" spans="1:17" x14ac:dyDescent="0.35">
      <c r="A1096">
        <v>896</v>
      </c>
      <c r="B1096">
        <v>0</v>
      </c>
      <c r="C1096">
        <v>38</v>
      </c>
      <c r="D1096">
        <v>69.95</v>
      </c>
      <c r="E1096">
        <v>2657.55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0.14309872321478301</v>
      </c>
      <c r="M1096">
        <f>1-Table1[[#This Row],[Churn]]</f>
        <v>0.85690127678521699</v>
      </c>
      <c r="N1096" t="b">
        <f>IF(Table1[[#This Row],[Not churn]]&gt;0.14,TRUE,FALSE)</f>
        <v>1</v>
      </c>
      <c r="O1096">
        <f>50*(1-Table1[[#This Row],[Churn]])</f>
        <v>42.845063839260852</v>
      </c>
      <c r="P1096">
        <v>2</v>
      </c>
      <c r="Q1096">
        <f>Table1[[#This Row],[Weighted revenue]]-7</f>
        <v>35.845063839260852</v>
      </c>
    </row>
    <row r="1097" spans="1:17" x14ac:dyDescent="0.35">
      <c r="A1097">
        <v>537</v>
      </c>
      <c r="B1097">
        <v>0</v>
      </c>
      <c r="C1097">
        <v>2</v>
      </c>
      <c r="D1097">
        <v>20.5</v>
      </c>
      <c r="E1097">
        <v>38.25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0.14266468186696499</v>
      </c>
      <c r="M1097">
        <f>1-Table1[[#This Row],[Churn]]</f>
        <v>0.85733531813303498</v>
      </c>
      <c r="N1097" t="b">
        <f>IF(Table1[[#This Row],[Not churn]]&gt;0.14,TRUE,FALSE)</f>
        <v>1</v>
      </c>
      <c r="O1097">
        <f>50*(1-Table1[[#This Row],[Churn]])</f>
        <v>42.86676590665175</v>
      </c>
      <c r="P1097">
        <v>5</v>
      </c>
      <c r="Q1097">
        <f>Table1[[#This Row],[Weighted revenue]]-7</f>
        <v>35.86676590665175</v>
      </c>
    </row>
    <row r="1098" spans="1:17" x14ac:dyDescent="0.35">
      <c r="A1098">
        <v>538</v>
      </c>
      <c r="B1098">
        <v>0</v>
      </c>
      <c r="C1098">
        <v>28</v>
      </c>
      <c r="D1098">
        <v>54.3</v>
      </c>
      <c r="E1098">
        <v>1546.3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0.14228948075703199</v>
      </c>
      <c r="M1098">
        <f>1-Table1[[#This Row],[Churn]]</f>
        <v>0.85771051924296804</v>
      </c>
      <c r="N1098" t="b">
        <f>IF(Table1[[#This Row],[Not churn]]&gt;0.14,TRUE,FALSE)</f>
        <v>1</v>
      </c>
      <c r="O1098">
        <f>50*(1-Table1[[#This Row],[Churn]])</f>
        <v>42.8855259621484</v>
      </c>
      <c r="P1098">
        <v>2</v>
      </c>
      <c r="Q1098">
        <f>Table1[[#This Row],[Weighted revenue]]-7</f>
        <v>35.8855259621484</v>
      </c>
    </row>
    <row r="1099" spans="1:17" x14ac:dyDescent="0.35">
      <c r="A1099">
        <v>1252</v>
      </c>
      <c r="B1099">
        <v>0</v>
      </c>
      <c r="C1099">
        <v>53</v>
      </c>
      <c r="D1099">
        <v>84.6</v>
      </c>
      <c r="E1099">
        <v>4449.75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0.14212821186324701</v>
      </c>
      <c r="M1099">
        <f>1-Table1[[#This Row],[Churn]]</f>
        <v>0.85787178813675302</v>
      </c>
      <c r="N1099" t="b">
        <f>IF(Table1[[#This Row],[Not churn]]&gt;0.14,TRUE,FALSE)</f>
        <v>1</v>
      </c>
      <c r="O1099">
        <f>50*(1-Table1[[#This Row],[Churn]])</f>
        <v>42.893589406837648</v>
      </c>
      <c r="P1099">
        <v>5</v>
      </c>
      <c r="Q1099">
        <f>Table1[[#This Row],[Weighted revenue]]-7</f>
        <v>35.893589406837648</v>
      </c>
    </row>
    <row r="1100" spans="1:17" x14ac:dyDescent="0.35">
      <c r="A1100">
        <v>1163</v>
      </c>
      <c r="B1100">
        <v>0</v>
      </c>
      <c r="C1100">
        <v>60</v>
      </c>
      <c r="D1100">
        <v>95.4</v>
      </c>
      <c r="E1100">
        <v>5812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0.14212807252707299</v>
      </c>
      <c r="M1100">
        <f>1-Table1[[#This Row],[Churn]]</f>
        <v>0.85787192747292695</v>
      </c>
      <c r="N1100" t="b">
        <f>IF(Table1[[#This Row],[Not churn]]&gt;0.14,TRUE,FALSE)</f>
        <v>1</v>
      </c>
      <c r="O1100">
        <f>50*(1-Table1[[#This Row],[Churn]])</f>
        <v>42.893596373646346</v>
      </c>
      <c r="P1100">
        <v>5</v>
      </c>
      <c r="Q1100">
        <f>Table1[[#This Row],[Weighted revenue]]-7</f>
        <v>35.893596373646346</v>
      </c>
    </row>
    <row r="1101" spans="1:17" x14ac:dyDescent="0.35">
      <c r="A1101">
        <v>359</v>
      </c>
      <c r="B1101">
        <v>0</v>
      </c>
      <c r="C1101">
        <v>1</v>
      </c>
      <c r="D1101">
        <v>18.8</v>
      </c>
      <c r="E1101">
        <v>18.8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0.142091319506051</v>
      </c>
      <c r="M1101">
        <f>1-Table1[[#This Row],[Churn]]</f>
        <v>0.85790868049394897</v>
      </c>
      <c r="N1101" t="b">
        <f>IF(Table1[[#This Row],[Not churn]]&gt;0.14,TRUE,FALSE)</f>
        <v>1</v>
      </c>
      <c r="O1101">
        <f>50*(1-Table1[[#This Row],[Churn]])</f>
        <v>42.895434024697451</v>
      </c>
      <c r="P1101">
        <v>5</v>
      </c>
      <c r="Q1101">
        <f>Table1[[#This Row],[Weighted revenue]]-7</f>
        <v>35.895434024697451</v>
      </c>
    </row>
    <row r="1102" spans="1:17" x14ac:dyDescent="0.35">
      <c r="A1102">
        <v>1528</v>
      </c>
      <c r="B1102">
        <v>0</v>
      </c>
      <c r="C1102">
        <v>52</v>
      </c>
      <c r="D1102">
        <v>91.25</v>
      </c>
      <c r="E1102">
        <v>4738.3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0.14200270115907901</v>
      </c>
      <c r="M1102">
        <f>1-Table1[[#This Row],[Churn]]</f>
        <v>0.85799729884092102</v>
      </c>
      <c r="N1102" t="b">
        <f>IF(Table1[[#This Row],[Not churn]]&gt;0.14,TRUE,FALSE)</f>
        <v>1</v>
      </c>
      <c r="O1102">
        <f>50*(1-Table1[[#This Row],[Churn]])</f>
        <v>42.899864942046051</v>
      </c>
      <c r="P1102">
        <v>2</v>
      </c>
      <c r="Q1102">
        <f>Table1[[#This Row],[Weighted revenue]]-7</f>
        <v>35.899864942046051</v>
      </c>
    </row>
    <row r="1103" spans="1:17" x14ac:dyDescent="0.35">
      <c r="A1103">
        <v>1768</v>
      </c>
      <c r="B1103">
        <v>0</v>
      </c>
      <c r="C1103">
        <v>2</v>
      </c>
      <c r="D1103">
        <v>20.3</v>
      </c>
      <c r="E1103">
        <v>40.25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0.14193525669807899</v>
      </c>
      <c r="M1103">
        <f>1-Table1[[#This Row],[Churn]]</f>
        <v>0.85806474330192106</v>
      </c>
      <c r="N1103" t="b">
        <f>IF(Table1[[#This Row],[Not churn]]&gt;0.14,TRUE,FALSE)</f>
        <v>1</v>
      </c>
      <c r="O1103">
        <f>50*(1-Table1[[#This Row],[Churn]])</f>
        <v>42.903237165096051</v>
      </c>
      <c r="P1103">
        <v>5</v>
      </c>
      <c r="Q1103">
        <f>Table1[[#This Row],[Weighted revenue]]-7</f>
        <v>35.903237165096051</v>
      </c>
    </row>
    <row r="1104" spans="1:17" x14ac:dyDescent="0.35">
      <c r="A1104">
        <v>1584</v>
      </c>
      <c r="B1104">
        <v>1</v>
      </c>
      <c r="C1104">
        <v>17</v>
      </c>
      <c r="D1104">
        <v>20.65</v>
      </c>
      <c r="E1104">
        <v>330.6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0.14187941967293899</v>
      </c>
      <c r="M1104">
        <f>1-Table1[[#This Row],[Churn]]</f>
        <v>0.85812058032706107</v>
      </c>
      <c r="N1104" t="b">
        <f>IF(Table1[[#This Row],[Not churn]]&gt;0.14,TRUE,FALSE)</f>
        <v>1</v>
      </c>
      <c r="O1104">
        <f>50*(1-Table1[[#This Row],[Churn]])</f>
        <v>42.906029016353052</v>
      </c>
      <c r="P1104">
        <v>4</v>
      </c>
      <c r="Q1104">
        <f>Table1[[#This Row],[Weighted revenue]]-7</f>
        <v>35.906029016353052</v>
      </c>
    </row>
    <row r="1105" spans="1:17" x14ac:dyDescent="0.35">
      <c r="A1105">
        <v>309</v>
      </c>
      <c r="B1105">
        <v>0</v>
      </c>
      <c r="C1105">
        <v>39</v>
      </c>
      <c r="D1105">
        <v>41.1</v>
      </c>
      <c r="E1105">
        <v>1597.05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0.14185715224308501</v>
      </c>
      <c r="M1105">
        <f>1-Table1[[#This Row],[Churn]]</f>
        <v>0.85814284775691496</v>
      </c>
      <c r="N1105" t="b">
        <f>IF(Table1[[#This Row],[Not churn]]&gt;0.14,TRUE,FALSE)</f>
        <v>1</v>
      </c>
      <c r="O1105">
        <f>50*(1-Table1[[#This Row],[Churn]])</f>
        <v>42.907142387845745</v>
      </c>
      <c r="P1105">
        <v>3</v>
      </c>
      <c r="Q1105">
        <f>Table1[[#This Row],[Weighted revenue]]-7</f>
        <v>35.907142387845745</v>
      </c>
    </row>
    <row r="1106" spans="1:17" x14ac:dyDescent="0.35">
      <c r="A1106">
        <v>334</v>
      </c>
      <c r="B1106">
        <v>0</v>
      </c>
      <c r="C1106">
        <v>6</v>
      </c>
      <c r="D1106">
        <v>40.549999999999997</v>
      </c>
      <c r="E1106">
        <v>217.5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0.141706783558426</v>
      </c>
      <c r="M1106">
        <f>1-Table1[[#This Row],[Churn]]</f>
        <v>0.85829321644157397</v>
      </c>
      <c r="N1106" t="b">
        <f>IF(Table1[[#This Row],[Not churn]]&gt;0.14,TRUE,FALSE)</f>
        <v>1</v>
      </c>
      <c r="O1106">
        <f>50*(1-Table1[[#This Row],[Churn]])</f>
        <v>42.914660822078702</v>
      </c>
      <c r="P1106">
        <v>3</v>
      </c>
      <c r="Q1106">
        <f>Table1[[#This Row],[Weighted revenue]]-7</f>
        <v>35.914660822078702</v>
      </c>
    </row>
    <row r="1107" spans="1:17" x14ac:dyDescent="0.35">
      <c r="A1107">
        <v>79</v>
      </c>
      <c r="B1107">
        <v>0</v>
      </c>
      <c r="C1107">
        <v>48</v>
      </c>
      <c r="D1107">
        <v>70.55</v>
      </c>
      <c r="E1107">
        <v>3420.5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1</v>
      </c>
      <c r="L1107">
        <v>0.14167691902035801</v>
      </c>
      <c r="M1107">
        <f>1-Table1[[#This Row],[Churn]]</f>
        <v>0.85832308097964205</v>
      </c>
      <c r="N1107" t="b">
        <f>IF(Table1[[#This Row],[Not churn]]&gt;0.14,TRUE,FALSE)</f>
        <v>1</v>
      </c>
      <c r="O1107">
        <f>50*(1-Table1[[#This Row],[Churn]])</f>
        <v>42.916154048982101</v>
      </c>
      <c r="P1107">
        <v>2</v>
      </c>
      <c r="Q1107">
        <f>Table1[[#This Row],[Weighted revenue]]-7</f>
        <v>35.916154048982101</v>
      </c>
    </row>
    <row r="1108" spans="1:17" x14ac:dyDescent="0.35">
      <c r="A1108">
        <v>466</v>
      </c>
      <c r="B1108">
        <v>0</v>
      </c>
      <c r="C1108">
        <v>62</v>
      </c>
      <c r="D1108">
        <v>92.05</v>
      </c>
      <c r="E1108">
        <v>5755.8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0.14131365044650299</v>
      </c>
      <c r="M1108">
        <f>1-Table1[[#This Row],[Churn]]</f>
        <v>0.85868634955349699</v>
      </c>
      <c r="N1108" t="b">
        <f>IF(Table1[[#This Row],[Not churn]]&gt;0.14,TRUE,FALSE)</f>
        <v>1</v>
      </c>
      <c r="O1108">
        <f>50*(1-Table1[[#This Row],[Churn]])</f>
        <v>42.934317477674853</v>
      </c>
      <c r="P1108">
        <v>2</v>
      </c>
      <c r="Q1108">
        <f>Table1[[#This Row],[Weighted revenue]]-7</f>
        <v>35.934317477674853</v>
      </c>
    </row>
    <row r="1109" spans="1:17" x14ac:dyDescent="0.35">
      <c r="A1109">
        <v>30</v>
      </c>
      <c r="B1109">
        <v>0</v>
      </c>
      <c r="C1109">
        <v>15</v>
      </c>
      <c r="D1109">
        <v>19.45</v>
      </c>
      <c r="E1109">
        <v>340.85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0.14100406366629201</v>
      </c>
      <c r="M1109">
        <f>1-Table1[[#This Row],[Churn]]</f>
        <v>0.85899593633370797</v>
      </c>
      <c r="N1109" t="b">
        <f>IF(Table1[[#This Row],[Not churn]]&gt;0.14,TRUE,FALSE)</f>
        <v>1</v>
      </c>
      <c r="O1109">
        <f>50*(1-Table1[[#This Row],[Churn]])</f>
        <v>42.949796816685399</v>
      </c>
      <c r="P1109">
        <v>2</v>
      </c>
      <c r="Q1109">
        <f>Table1[[#This Row],[Weighted revenue]]-7</f>
        <v>35.949796816685399</v>
      </c>
    </row>
    <row r="1110" spans="1:17" x14ac:dyDescent="0.35">
      <c r="A1110">
        <v>743</v>
      </c>
      <c r="B1110">
        <v>0</v>
      </c>
      <c r="C1110">
        <v>63</v>
      </c>
      <c r="D1110">
        <v>99.65</v>
      </c>
      <c r="E1110">
        <v>6311.2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0.14075428065097001</v>
      </c>
      <c r="M1110">
        <f>1-Table1[[#This Row],[Churn]]</f>
        <v>0.85924571934902993</v>
      </c>
      <c r="N1110" t="b">
        <f>IF(Table1[[#This Row],[Not churn]]&gt;0.14,TRUE,FALSE)</f>
        <v>1</v>
      </c>
      <c r="O1110">
        <f>50*(1-Table1[[#This Row],[Churn]])</f>
        <v>42.9622859674515</v>
      </c>
      <c r="P1110">
        <v>5</v>
      </c>
      <c r="Q1110">
        <f>Table1[[#This Row],[Weighted revenue]]-7</f>
        <v>35.9622859674515</v>
      </c>
    </row>
    <row r="1111" spans="1:17" x14ac:dyDescent="0.35">
      <c r="A1111">
        <v>1425</v>
      </c>
      <c r="B1111">
        <v>0</v>
      </c>
      <c r="C1111">
        <v>40</v>
      </c>
      <c r="D1111">
        <v>64.099999999999994</v>
      </c>
      <c r="E1111">
        <v>2460.35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0.14052256470207899</v>
      </c>
      <c r="M1111">
        <f>1-Table1[[#This Row],[Churn]]</f>
        <v>0.85947743529792098</v>
      </c>
      <c r="N1111" t="b">
        <f>IF(Table1[[#This Row],[Not churn]]&gt;0.14,TRUE,FALSE)</f>
        <v>1</v>
      </c>
      <c r="O1111">
        <f>50*(1-Table1[[#This Row],[Churn]])</f>
        <v>42.973871764896046</v>
      </c>
      <c r="P1111">
        <v>5</v>
      </c>
      <c r="Q1111">
        <f>Table1[[#This Row],[Weighted revenue]]-7</f>
        <v>35.973871764896046</v>
      </c>
    </row>
    <row r="1112" spans="1:17" x14ac:dyDescent="0.35">
      <c r="A1112">
        <v>545</v>
      </c>
      <c r="B1112">
        <v>0</v>
      </c>
      <c r="C1112">
        <v>69</v>
      </c>
      <c r="D1112">
        <v>108.75</v>
      </c>
      <c r="E1112">
        <v>7493.05</v>
      </c>
      <c r="F1112">
        <v>0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0.14018720291619699</v>
      </c>
      <c r="M1112">
        <f>1-Table1[[#This Row],[Churn]]</f>
        <v>0.85981279708380298</v>
      </c>
      <c r="N1112" t="b">
        <f>IF(Table1[[#This Row],[Not churn]]&gt;0.14,TRUE,FALSE)</f>
        <v>1</v>
      </c>
      <c r="O1112">
        <f>50*(1-Table1[[#This Row],[Churn]])</f>
        <v>42.99063985419015</v>
      </c>
      <c r="P1112">
        <v>5</v>
      </c>
      <c r="Q1112">
        <f>Table1[[#This Row],[Weighted revenue]]-7</f>
        <v>35.99063985419015</v>
      </c>
    </row>
    <row r="1113" spans="1:17" x14ac:dyDescent="0.35">
      <c r="A1113">
        <v>199</v>
      </c>
      <c r="B1113">
        <v>0</v>
      </c>
      <c r="C1113">
        <v>6</v>
      </c>
      <c r="D1113">
        <v>19.7</v>
      </c>
      <c r="E1113">
        <v>129.55000000000001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0.13991016559910799</v>
      </c>
      <c r="M1113">
        <f>1-Table1[[#This Row],[Churn]]</f>
        <v>0.86008983440089204</v>
      </c>
      <c r="N1113" t="b">
        <f>IF(Table1[[#This Row],[Not churn]]&gt;0.14,TRUE,FALSE)</f>
        <v>1</v>
      </c>
      <c r="O1113">
        <f>50*(1-Table1[[#This Row],[Churn]])</f>
        <v>43.004491720044605</v>
      </c>
      <c r="P1113">
        <v>2</v>
      </c>
      <c r="Q1113">
        <f>Table1[[#This Row],[Weighted revenue]]-7</f>
        <v>36.004491720044605</v>
      </c>
    </row>
    <row r="1114" spans="1:17" x14ac:dyDescent="0.35">
      <c r="A1114">
        <v>961</v>
      </c>
      <c r="B1114">
        <v>0</v>
      </c>
      <c r="C1114">
        <v>41</v>
      </c>
      <c r="D1114">
        <v>79.900000000000006</v>
      </c>
      <c r="E1114">
        <v>3326.2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0.139867560125884</v>
      </c>
      <c r="M1114">
        <f>1-Table1[[#This Row],[Churn]]</f>
        <v>0.86013243987411603</v>
      </c>
      <c r="N1114" t="b">
        <f>IF(Table1[[#This Row],[Not churn]]&gt;0.14,TRUE,FALSE)</f>
        <v>1</v>
      </c>
      <c r="O1114">
        <f>50*(1-Table1[[#This Row],[Churn]])</f>
        <v>43.006621993705799</v>
      </c>
      <c r="P1114">
        <v>5</v>
      </c>
      <c r="Q1114">
        <f>Table1[[#This Row],[Weighted revenue]]-7</f>
        <v>36.006621993705799</v>
      </c>
    </row>
    <row r="1115" spans="1:17" x14ac:dyDescent="0.35">
      <c r="A1115">
        <v>475</v>
      </c>
      <c r="B1115">
        <v>0</v>
      </c>
      <c r="C1115">
        <v>15</v>
      </c>
      <c r="D1115">
        <v>25.25</v>
      </c>
      <c r="E1115">
        <v>394.85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0.13952068410417601</v>
      </c>
      <c r="M1115">
        <f>1-Table1[[#This Row],[Churn]]</f>
        <v>0.86047931589582394</v>
      </c>
      <c r="N1115" t="b">
        <f>IF(Table1[[#This Row],[Not churn]]&gt;0.14,TRUE,FALSE)</f>
        <v>1</v>
      </c>
      <c r="O1115">
        <f>50*(1-Table1[[#This Row],[Churn]])</f>
        <v>43.023965794791195</v>
      </c>
      <c r="P1115">
        <v>5</v>
      </c>
      <c r="Q1115">
        <f>Table1[[#This Row],[Weighted revenue]]-7</f>
        <v>36.023965794791195</v>
      </c>
    </row>
    <row r="1116" spans="1:17" x14ac:dyDescent="0.35">
      <c r="A1116">
        <v>760</v>
      </c>
      <c r="B1116">
        <v>1</v>
      </c>
      <c r="C1116">
        <v>60</v>
      </c>
      <c r="D1116">
        <v>116.05</v>
      </c>
      <c r="E1116">
        <v>6925.9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0.13935794350875799</v>
      </c>
      <c r="M1116">
        <f>1-Table1[[#This Row],[Churn]]</f>
        <v>0.86064205649124204</v>
      </c>
      <c r="N1116" t="b">
        <f>IF(Table1[[#This Row],[Not churn]]&gt;0.14,TRUE,FALSE)</f>
        <v>1</v>
      </c>
      <c r="O1116">
        <f>50*(1-Table1[[#This Row],[Churn]])</f>
        <v>43.032102824562102</v>
      </c>
      <c r="P1116">
        <v>1</v>
      </c>
      <c r="Q1116">
        <f>Table1[[#This Row],[Weighted revenue]]-7</f>
        <v>36.032102824562102</v>
      </c>
    </row>
    <row r="1117" spans="1:17" x14ac:dyDescent="0.35">
      <c r="A1117">
        <v>1757</v>
      </c>
      <c r="B1117">
        <v>1</v>
      </c>
      <c r="C1117">
        <v>65</v>
      </c>
      <c r="D1117">
        <v>85.75</v>
      </c>
      <c r="E1117">
        <v>5688.45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0.139243977799968</v>
      </c>
      <c r="M1117">
        <f>1-Table1[[#This Row],[Churn]]</f>
        <v>0.860756022200032</v>
      </c>
      <c r="N1117" t="b">
        <f>IF(Table1[[#This Row],[Not churn]]&gt;0.14,TRUE,FALSE)</f>
        <v>1</v>
      </c>
      <c r="O1117">
        <f>50*(1-Table1[[#This Row],[Churn]])</f>
        <v>43.037801110001602</v>
      </c>
      <c r="P1117">
        <v>4</v>
      </c>
      <c r="Q1117">
        <f>Table1[[#This Row],[Weighted revenue]]-7</f>
        <v>36.037801110001602</v>
      </c>
    </row>
    <row r="1118" spans="1:17" x14ac:dyDescent="0.35">
      <c r="A1118">
        <v>1827</v>
      </c>
      <c r="B1118">
        <v>0</v>
      </c>
      <c r="C1118">
        <v>6</v>
      </c>
      <c r="D1118">
        <v>19.5</v>
      </c>
      <c r="E1118">
        <v>146.30000000000001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0.13919253737911599</v>
      </c>
      <c r="M1118">
        <f>1-Table1[[#This Row],[Churn]]</f>
        <v>0.86080746262088403</v>
      </c>
      <c r="N1118" t="b">
        <f>IF(Table1[[#This Row],[Not churn]]&gt;0.14,TRUE,FALSE)</f>
        <v>1</v>
      </c>
      <c r="O1118">
        <f>50*(1-Table1[[#This Row],[Churn]])</f>
        <v>43.040373131044198</v>
      </c>
      <c r="P1118">
        <v>2</v>
      </c>
      <c r="Q1118">
        <f>Table1[[#This Row],[Weighted revenue]]-7</f>
        <v>36.040373131044198</v>
      </c>
    </row>
    <row r="1119" spans="1:17" x14ac:dyDescent="0.35">
      <c r="A1119">
        <v>745</v>
      </c>
      <c r="B1119">
        <v>0</v>
      </c>
      <c r="C1119">
        <v>34</v>
      </c>
      <c r="D1119">
        <v>62.65</v>
      </c>
      <c r="E1119">
        <v>2274.9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0.13901306603142199</v>
      </c>
      <c r="M1119">
        <f>1-Table1[[#This Row],[Churn]]</f>
        <v>0.86098693396857806</v>
      </c>
      <c r="N1119" t="b">
        <f>IF(Table1[[#This Row],[Not churn]]&gt;0.14,TRUE,FALSE)</f>
        <v>1</v>
      </c>
      <c r="O1119">
        <f>50*(1-Table1[[#This Row],[Churn]])</f>
        <v>43.049346698428906</v>
      </c>
      <c r="P1119">
        <v>2</v>
      </c>
      <c r="Q1119">
        <f>Table1[[#This Row],[Weighted revenue]]-7</f>
        <v>36.049346698428906</v>
      </c>
    </row>
    <row r="1120" spans="1:17" x14ac:dyDescent="0.35">
      <c r="A1120">
        <v>431</v>
      </c>
      <c r="B1120">
        <v>0</v>
      </c>
      <c r="C1120">
        <v>59</v>
      </c>
      <c r="D1120">
        <v>101.1</v>
      </c>
      <c r="E1120">
        <v>6039.9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0.13857885284020099</v>
      </c>
      <c r="M1120">
        <f>1-Table1[[#This Row],[Churn]]</f>
        <v>0.86142114715979901</v>
      </c>
      <c r="N1120" t="b">
        <f>IF(Table1[[#This Row],[Not churn]]&gt;0.14,TRUE,FALSE)</f>
        <v>1</v>
      </c>
      <c r="O1120">
        <f>50*(1-Table1[[#This Row],[Churn]])</f>
        <v>43.07105735798995</v>
      </c>
      <c r="P1120">
        <v>2</v>
      </c>
      <c r="Q1120">
        <f>Table1[[#This Row],[Weighted revenue]]-7</f>
        <v>36.07105735798995</v>
      </c>
    </row>
    <row r="1121" spans="1:17" x14ac:dyDescent="0.35">
      <c r="A1121">
        <v>278</v>
      </c>
      <c r="B1121">
        <v>0</v>
      </c>
      <c r="C1121">
        <v>3</v>
      </c>
      <c r="D1121">
        <v>20.85</v>
      </c>
      <c r="E1121">
        <v>60.65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0.13836014198475399</v>
      </c>
      <c r="M1121">
        <f>1-Table1[[#This Row],[Churn]]</f>
        <v>0.86163985801524601</v>
      </c>
      <c r="N1121" t="b">
        <f>IF(Table1[[#This Row],[Not churn]]&gt;0.14,TRUE,FALSE)</f>
        <v>1</v>
      </c>
      <c r="O1121">
        <f>50*(1-Table1[[#This Row],[Churn]])</f>
        <v>43.081992900762302</v>
      </c>
      <c r="P1121">
        <v>5</v>
      </c>
      <c r="Q1121">
        <f>Table1[[#This Row],[Weighted revenue]]-7</f>
        <v>36.081992900762302</v>
      </c>
    </row>
    <row r="1122" spans="1:17" x14ac:dyDescent="0.35">
      <c r="A1122">
        <v>1099</v>
      </c>
      <c r="B1122">
        <v>1</v>
      </c>
      <c r="C1122">
        <v>45</v>
      </c>
      <c r="D1122">
        <v>62.7</v>
      </c>
      <c r="E1122">
        <v>2791.5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0.13774628400795899</v>
      </c>
      <c r="M1122">
        <f>1-Table1[[#This Row],[Churn]]</f>
        <v>0.86225371599204104</v>
      </c>
      <c r="N1122" t="b">
        <f>IF(Table1[[#This Row],[Not churn]]&gt;0.14,TRUE,FALSE)</f>
        <v>1</v>
      </c>
      <c r="O1122">
        <f>50*(1-Table1[[#This Row],[Churn]])</f>
        <v>43.112685799602055</v>
      </c>
      <c r="P1122">
        <v>4</v>
      </c>
      <c r="Q1122">
        <f>Table1[[#This Row],[Weighted revenue]]-7</f>
        <v>36.112685799602055</v>
      </c>
    </row>
    <row r="1123" spans="1:17" x14ac:dyDescent="0.35">
      <c r="A1123">
        <v>1395</v>
      </c>
      <c r="B1123">
        <v>0</v>
      </c>
      <c r="C1123">
        <v>68</v>
      </c>
      <c r="D1123">
        <v>100.3</v>
      </c>
      <c r="E1123">
        <v>6754.35</v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0.13770088627083901</v>
      </c>
      <c r="M1123">
        <f>1-Table1[[#This Row],[Churn]]</f>
        <v>0.86229911372916102</v>
      </c>
      <c r="N1123" t="b">
        <f>IF(Table1[[#This Row],[Not churn]]&gt;0.14,TRUE,FALSE)</f>
        <v>1</v>
      </c>
      <c r="O1123">
        <f>50*(1-Table1[[#This Row],[Churn]])</f>
        <v>43.114955686458053</v>
      </c>
      <c r="P1123">
        <v>2</v>
      </c>
      <c r="Q1123">
        <f>Table1[[#This Row],[Weighted revenue]]-7</f>
        <v>36.114955686458053</v>
      </c>
    </row>
    <row r="1124" spans="1:17" x14ac:dyDescent="0.35">
      <c r="A1124">
        <v>46</v>
      </c>
      <c r="B1124">
        <v>0</v>
      </c>
      <c r="C1124">
        <v>58</v>
      </c>
      <c r="D1124">
        <v>99.15</v>
      </c>
      <c r="E1124">
        <v>5720.95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0.13713290030094599</v>
      </c>
      <c r="M1124">
        <f>1-Table1[[#This Row],[Churn]]</f>
        <v>0.86286709969905395</v>
      </c>
      <c r="N1124" t="b">
        <f>IF(Table1[[#This Row],[Not churn]]&gt;0.14,TRUE,FALSE)</f>
        <v>1</v>
      </c>
      <c r="O1124">
        <f>50*(1-Table1[[#This Row],[Churn]])</f>
        <v>43.143354984952694</v>
      </c>
      <c r="P1124">
        <v>2</v>
      </c>
      <c r="Q1124">
        <f>Table1[[#This Row],[Weighted revenue]]-7</f>
        <v>36.143354984952694</v>
      </c>
    </row>
    <row r="1125" spans="1:17" x14ac:dyDescent="0.35">
      <c r="A1125">
        <v>1237</v>
      </c>
      <c r="B1125">
        <v>1</v>
      </c>
      <c r="C1125">
        <v>30</v>
      </c>
      <c r="D1125">
        <v>69.099999999999994</v>
      </c>
      <c r="E1125">
        <v>2093.9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0.136994735128699</v>
      </c>
      <c r="M1125">
        <f>1-Table1[[#This Row],[Churn]]</f>
        <v>0.86300526487130103</v>
      </c>
      <c r="N1125" t="b">
        <f>IF(Table1[[#This Row],[Not churn]]&gt;0.14,TRUE,FALSE)</f>
        <v>1</v>
      </c>
      <c r="O1125">
        <f>50*(1-Table1[[#This Row],[Churn]])</f>
        <v>43.15026324356505</v>
      </c>
      <c r="P1125">
        <v>1</v>
      </c>
      <c r="Q1125">
        <f>Table1[[#This Row],[Weighted revenue]]-7</f>
        <v>36.15026324356505</v>
      </c>
    </row>
    <row r="1126" spans="1:17" x14ac:dyDescent="0.35">
      <c r="A1126">
        <v>41</v>
      </c>
      <c r="B1126">
        <v>0</v>
      </c>
      <c r="C1126">
        <v>52</v>
      </c>
      <c r="D1126">
        <v>75.400000000000006</v>
      </c>
      <c r="E1126">
        <v>3865.45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0.136942632449957</v>
      </c>
      <c r="M1126">
        <f>1-Table1[[#This Row],[Churn]]</f>
        <v>0.86305736755004303</v>
      </c>
      <c r="N1126" t="b">
        <f>IF(Table1[[#This Row],[Not churn]]&gt;0.14,TRUE,FALSE)</f>
        <v>1</v>
      </c>
      <c r="O1126">
        <f>50*(1-Table1[[#This Row],[Churn]])</f>
        <v>43.152868377502152</v>
      </c>
      <c r="P1126">
        <v>2</v>
      </c>
      <c r="Q1126">
        <f>Table1[[#This Row],[Weighted revenue]]-7</f>
        <v>36.152868377502152</v>
      </c>
    </row>
    <row r="1127" spans="1:17" x14ac:dyDescent="0.35">
      <c r="A1127">
        <v>298</v>
      </c>
      <c r="B1127">
        <v>0</v>
      </c>
      <c r="C1127">
        <v>16</v>
      </c>
      <c r="D1127">
        <v>19.7</v>
      </c>
      <c r="E1127">
        <v>342.4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0.136389281342015</v>
      </c>
      <c r="M1127">
        <f>1-Table1[[#This Row],[Churn]]</f>
        <v>0.863610718657985</v>
      </c>
      <c r="N1127" t="b">
        <f>IF(Table1[[#This Row],[Not churn]]&gt;0.14,TRUE,FALSE)</f>
        <v>1</v>
      </c>
      <c r="O1127">
        <f>50*(1-Table1[[#This Row],[Churn]])</f>
        <v>43.180535932899247</v>
      </c>
      <c r="P1127">
        <v>2</v>
      </c>
      <c r="Q1127">
        <f>Table1[[#This Row],[Weighted revenue]]-7</f>
        <v>36.180535932899247</v>
      </c>
    </row>
    <row r="1128" spans="1:17" x14ac:dyDescent="0.35">
      <c r="A1128">
        <v>1290</v>
      </c>
      <c r="B1128">
        <v>1</v>
      </c>
      <c r="C1128">
        <v>69</v>
      </c>
      <c r="D1128">
        <v>84.9</v>
      </c>
      <c r="E1128">
        <v>5785.65</v>
      </c>
      <c r="F1128">
        <v>1</v>
      </c>
      <c r="G1128">
        <v>1</v>
      </c>
      <c r="H1128">
        <v>0</v>
      </c>
      <c r="I1128">
        <v>1</v>
      </c>
      <c r="J1128">
        <v>0</v>
      </c>
      <c r="K1128">
        <v>1</v>
      </c>
      <c r="L1128">
        <v>0.13636892821955399</v>
      </c>
      <c r="M1128">
        <f>1-Table1[[#This Row],[Churn]]</f>
        <v>0.86363107178044607</v>
      </c>
      <c r="N1128" t="b">
        <f>IF(Table1[[#This Row],[Not churn]]&gt;0.14,TRUE,FALSE)</f>
        <v>1</v>
      </c>
      <c r="O1128">
        <f>50*(1-Table1[[#This Row],[Churn]])</f>
        <v>43.1815535890223</v>
      </c>
      <c r="P1128">
        <v>4</v>
      </c>
      <c r="Q1128">
        <f>Table1[[#This Row],[Weighted revenue]]-7</f>
        <v>36.1815535890223</v>
      </c>
    </row>
    <row r="1129" spans="1:17" x14ac:dyDescent="0.35">
      <c r="A1129">
        <v>246</v>
      </c>
      <c r="B1129">
        <v>0</v>
      </c>
      <c r="C1129">
        <v>7</v>
      </c>
      <c r="D1129">
        <v>20</v>
      </c>
      <c r="E1129">
        <v>137.6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0.13550046869240401</v>
      </c>
      <c r="M1129">
        <f>1-Table1[[#This Row],[Churn]]</f>
        <v>0.86449953130759605</v>
      </c>
      <c r="N1129" t="b">
        <f>IF(Table1[[#This Row],[Not churn]]&gt;0.14,TRUE,FALSE)</f>
        <v>1</v>
      </c>
      <c r="O1129">
        <f>50*(1-Table1[[#This Row],[Churn]])</f>
        <v>43.224976565379805</v>
      </c>
      <c r="P1129">
        <v>2</v>
      </c>
      <c r="Q1129">
        <f>Table1[[#This Row],[Weighted revenue]]-7</f>
        <v>36.224976565379805</v>
      </c>
    </row>
    <row r="1130" spans="1:17" x14ac:dyDescent="0.35">
      <c r="A1130">
        <v>932</v>
      </c>
      <c r="B1130">
        <v>0</v>
      </c>
      <c r="C1130">
        <v>35</v>
      </c>
      <c r="D1130">
        <v>54.95</v>
      </c>
      <c r="E1130">
        <v>1916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0.135420576498369</v>
      </c>
      <c r="M1130">
        <f>1-Table1[[#This Row],[Churn]]</f>
        <v>0.86457942350163097</v>
      </c>
      <c r="N1130" t="b">
        <f>IF(Table1[[#This Row],[Not churn]]&gt;0.14,TRUE,FALSE)</f>
        <v>1</v>
      </c>
      <c r="O1130">
        <f>50*(1-Table1[[#This Row],[Churn]])</f>
        <v>43.228971175081547</v>
      </c>
      <c r="P1130">
        <v>5</v>
      </c>
      <c r="Q1130">
        <f>Table1[[#This Row],[Weighted revenue]]-7</f>
        <v>36.228971175081547</v>
      </c>
    </row>
    <row r="1131" spans="1:17" x14ac:dyDescent="0.35">
      <c r="A1131">
        <v>69</v>
      </c>
      <c r="B1131">
        <v>0</v>
      </c>
      <c r="C1131">
        <v>7</v>
      </c>
      <c r="D1131">
        <v>19.899999999999999</v>
      </c>
      <c r="E1131">
        <v>173.15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0.135150810429044</v>
      </c>
      <c r="M1131">
        <f>1-Table1[[#This Row],[Churn]]</f>
        <v>0.86484918957095602</v>
      </c>
      <c r="N1131" t="b">
        <f>IF(Table1[[#This Row],[Not churn]]&gt;0.14,TRUE,FALSE)</f>
        <v>1</v>
      </c>
      <c r="O1131">
        <f>50*(1-Table1[[#This Row],[Churn]])</f>
        <v>43.242459478547801</v>
      </c>
      <c r="P1131">
        <v>2</v>
      </c>
      <c r="Q1131">
        <f>Table1[[#This Row],[Weighted revenue]]-7</f>
        <v>36.242459478547801</v>
      </c>
    </row>
    <row r="1132" spans="1:17" x14ac:dyDescent="0.35">
      <c r="A1132">
        <v>697</v>
      </c>
      <c r="B1132">
        <v>0</v>
      </c>
      <c r="C1132">
        <v>53</v>
      </c>
      <c r="D1132">
        <v>46.3</v>
      </c>
      <c r="E1132">
        <v>2546.85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0.13487195971818</v>
      </c>
      <c r="M1132">
        <f>1-Table1[[#This Row],[Churn]]</f>
        <v>0.86512804028182</v>
      </c>
      <c r="N1132" t="b">
        <f>IF(Table1[[#This Row],[Not churn]]&gt;0.14,TRUE,FALSE)</f>
        <v>1</v>
      </c>
      <c r="O1132">
        <f>50*(1-Table1[[#This Row],[Churn]])</f>
        <v>43.256402014091002</v>
      </c>
      <c r="P1132">
        <v>3</v>
      </c>
      <c r="Q1132">
        <f>Table1[[#This Row],[Weighted revenue]]-7</f>
        <v>36.256402014091002</v>
      </c>
    </row>
    <row r="1133" spans="1:17" x14ac:dyDescent="0.35">
      <c r="A1133">
        <v>296</v>
      </c>
      <c r="B1133">
        <v>0</v>
      </c>
      <c r="C1133">
        <v>51</v>
      </c>
      <c r="D1133">
        <v>87.55</v>
      </c>
      <c r="E1133">
        <v>4475.8999999999996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0.134328792344797</v>
      </c>
      <c r="M1133">
        <f>1-Table1[[#This Row],[Churn]]</f>
        <v>0.865671207655203</v>
      </c>
      <c r="N1133" t="b">
        <f>IF(Table1[[#This Row],[Not churn]]&gt;0.14,TRUE,FALSE)</f>
        <v>1</v>
      </c>
      <c r="O1133">
        <f>50*(1-Table1[[#This Row],[Churn]])</f>
        <v>43.28356038276015</v>
      </c>
      <c r="P1133">
        <v>2</v>
      </c>
      <c r="Q1133">
        <f>Table1[[#This Row],[Weighted revenue]]-7</f>
        <v>36.28356038276015</v>
      </c>
    </row>
    <row r="1134" spans="1:17" x14ac:dyDescent="0.35">
      <c r="A1134">
        <v>524</v>
      </c>
      <c r="B1134">
        <v>0</v>
      </c>
      <c r="C1134">
        <v>3</v>
      </c>
      <c r="D1134">
        <v>19.649999999999999</v>
      </c>
      <c r="E1134">
        <v>60.65</v>
      </c>
      <c r="F1134">
        <v>0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0.134140381976215</v>
      </c>
      <c r="M1134">
        <f>1-Table1[[#This Row],[Churn]]</f>
        <v>0.86585961802378497</v>
      </c>
      <c r="N1134" t="b">
        <f>IF(Table1[[#This Row],[Not churn]]&gt;0.14,TRUE,FALSE)</f>
        <v>1</v>
      </c>
      <c r="O1134">
        <f>50*(1-Table1[[#This Row],[Churn]])</f>
        <v>43.292980901189246</v>
      </c>
      <c r="P1134">
        <v>5</v>
      </c>
      <c r="Q1134">
        <f>Table1[[#This Row],[Weighted revenue]]-7</f>
        <v>36.292980901189246</v>
      </c>
    </row>
    <row r="1135" spans="1:17" x14ac:dyDescent="0.35">
      <c r="A1135">
        <v>1043</v>
      </c>
      <c r="B1135">
        <v>0</v>
      </c>
      <c r="C1135">
        <v>49</v>
      </c>
      <c r="D1135">
        <v>84.35</v>
      </c>
      <c r="E1135">
        <v>4059.35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0.13393220261503799</v>
      </c>
      <c r="M1135">
        <f>1-Table1[[#This Row],[Churn]]</f>
        <v>0.86606779738496198</v>
      </c>
      <c r="N1135" t="b">
        <f>IF(Table1[[#This Row],[Not churn]]&gt;0.14,TRUE,FALSE)</f>
        <v>1</v>
      </c>
      <c r="O1135">
        <f>50*(1-Table1[[#This Row],[Churn]])</f>
        <v>43.3033898692481</v>
      </c>
      <c r="P1135">
        <v>2</v>
      </c>
      <c r="Q1135">
        <f>Table1[[#This Row],[Weighted revenue]]-7</f>
        <v>36.3033898692481</v>
      </c>
    </row>
    <row r="1136" spans="1:17" x14ac:dyDescent="0.35">
      <c r="A1136">
        <v>1306</v>
      </c>
      <c r="B1136">
        <v>0</v>
      </c>
      <c r="C1136">
        <v>39</v>
      </c>
      <c r="D1136">
        <v>45.05</v>
      </c>
      <c r="E1136">
        <v>1790.6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0.133827416845443</v>
      </c>
      <c r="M1136">
        <f>1-Table1[[#This Row],[Churn]]</f>
        <v>0.86617258315455703</v>
      </c>
      <c r="N1136" t="b">
        <f>IF(Table1[[#This Row],[Not churn]]&gt;0.14,TRUE,FALSE)</f>
        <v>1</v>
      </c>
      <c r="O1136">
        <f>50*(1-Table1[[#This Row],[Churn]])</f>
        <v>43.30862915772785</v>
      </c>
      <c r="P1136">
        <v>3</v>
      </c>
      <c r="Q1136">
        <f>Table1[[#This Row],[Weighted revenue]]-7</f>
        <v>36.30862915772785</v>
      </c>
    </row>
    <row r="1137" spans="1:17" x14ac:dyDescent="0.35">
      <c r="A1137">
        <v>728</v>
      </c>
      <c r="B1137">
        <v>0</v>
      </c>
      <c r="C1137">
        <v>51</v>
      </c>
      <c r="D1137">
        <v>79.150000000000006</v>
      </c>
      <c r="E1137">
        <v>4018.55</v>
      </c>
      <c r="F1137">
        <v>0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0.13372990247252201</v>
      </c>
      <c r="M1137">
        <f>1-Table1[[#This Row],[Churn]]</f>
        <v>0.86627009752747797</v>
      </c>
      <c r="N1137" t="b">
        <f>IF(Table1[[#This Row],[Not churn]]&gt;0.14,TRUE,FALSE)</f>
        <v>1</v>
      </c>
      <c r="O1137">
        <f>50*(1-Table1[[#This Row],[Churn]])</f>
        <v>43.313504876373898</v>
      </c>
      <c r="P1137">
        <v>5</v>
      </c>
      <c r="Q1137">
        <f>Table1[[#This Row],[Weighted revenue]]-7</f>
        <v>36.313504876373898</v>
      </c>
    </row>
    <row r="1138" spans="1:17" x14ac:dyDescent="0.35">
      <c r="A1138">
        <v>1142</v>
      </c>
      <c r="B1138">
        <v>0</v>
      </c>
      <c r="C1138">
        <v>22</v>
      </c>
      <c r="D1138">
        <v>56.75</v>
      </c>
      <c r="E1138">
        <v>1304.8499999999999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0.13364103506651001</v>
      </c>
      <c r="M1138">
        <f>1-Table1[[#This Row],[Churn]]</f>
        <v>0.86635896493348996</v>
      </c>
      <c r="N1138" t="b">
        <f>IF(Table1[[#This Row],[Not churn]]&gt;0.14,TRUE,FALSE)</f>
        <v>1</v>
      </c>
      <c r="O1138">
        <f>50*(1-Table1[[#This Row],[Churn]])</f>
        <v>43.317948246674497</v>
      </c>
      <c r="P1138">
        <v>3</v>
      </c>
      <c r="Q1138">
        <f>Table1[[#This Row],[Weighted revenue]]-7</f>
        <v>36.317948246674497</v>
      </c>
    </row>
    <row r="1139" spans="1:17" x14ac:dyDescent="0.35">
      <c r="A1139">
        <v>325</v>
      </c>
      <c r="B1139">
        <v>0</v>
      </c>
      <c r="C1139">
        <v>43</v>
      </c>
      <c r="D1139">
        <v>104.6</v>
      </c>
      <c r="E1139">
        <v>4759.8500000000004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0.133074910324985</v>
      </c>
      <c r="M1139">
        <f>1-Table1[[#This Row],[Churn]]</f>
        <v>0.86692508967501503</v>
      </c>
      <c r="N1139" t="b">
        <f>IF(Table1[[#This Row],[Not churn]]&gt;0.14,TRUE,FALSE)</f>
        <v>1</v>
      </c>
      <c r="O1139">
        <f>50*(1-Table1[[#This Row],[Churn]])</f>
        <v>43.346254483750748</v>
      </c>
      <c r="P1139">
        <v>1</v>
      </c>
      <c r="Q1139">
        <f>Table1[[#This Row],[Weighted revenue]]-7</f>
        <v>36.346254483750748</v>
      </c>
    </row>
    <row r="1140" spans="1:17" x14ac:dyDescent="0.35">
      <c r="A1140">
        <v>1409</v>
      </c>
      <c r="B1140">
        <v>0</v>
      </c>
      <c r="C1140">
        <v>7</v>
      </c>
      <c r="D1140">
        <v>19.3</v>
      </c>
      <c r="E1140">
        <v>144.94999999999999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0.13306882162922401</v>
      </c>
      <c r="M1140">
        <f>1-Table1[[#This Row],[Churn]]</f>
        <v>0.86693117837077605</v>
      </c>
      <c r="N1140" t="b">
        <f>IF(Table1[[#This Row],[Not churn]]&gt;0.14,TRUE,FALSE)</f>
        <v>1</v>
      </c>
      <c r="O1140">
        <f>50*(1-Table1[[#This Row],[Churn]])</f>
        <v>43.346558918538804</v>
      </c>
      <c r="P1140">
        <v>2</v>
      </c>
      <c r="Q1140">
        <f>Table1[[#This Row],[Weighted revenue]]-7</f>
        <v>36.346558918538804</v>
      </c>
    </row>
    <row r="1141" spans="1:17" x14ac:dyDescent="0.35">
      <c r="A1141">
        <v>162</v>
      </c>
      <c r="B1141">
        <v>0</v>
      </c>
      <c r="C1141">
        <v>4</v>
      </c>
      <c r="D1141">
        <v>20.85</v>
      </c>
      <c r="E1141">
        <v>62.9</v>
      </c>
      <c r="F1141">
        <v>0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0.132954859392209</v>
      </c>
      <c r="M1141">
        <f>1-Table1[[#This Row],[Churn]]</f>
        <v>0.86704514060779103</v>
      </c>
      <c r="N1141" t="b">
        <f>IF(Table1[[#This Row],[Not churn]]&gt;0.14,TRUE,FALSE)</f>
        <v>1</v>
      </c>
      <c r="O1141">
        <f>50*(1-Table1[[#This Row],[Churn]])</f>
        <v>43.352257030389552</v>
      </c>
      <c r="P1141">
        <v>5</v>
      </c>
      <c r="Q1141">
        <f>Table1[[#This Row],[Weighted revenue]]-7</f>
        <v>36.352257030389552</v>
      </c>
    </row>
    <row r="1142" spans="1:17" x14ac:dyDescent="0.35">
      <c r="A1142">
        <v>1428</v>
      </c>
      <c r="B1142">
        <v>0</v>
      </c>
      <c r="C1142">
        <v>7</v>
      </c>
      <c r="D1142">
        <v>19.25</v>
      </c>
      <c r="E1142">
        <v>112.3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0.13289655380700899</v>
      </c>
      <c r="M1142">
        <f>1-Table1[[#This Row],[Churn]]</f>
        <v>0.86710344619299096</v>
      </c>
      <c r="N1142" t="b">
        <f>IF(Table1[[#This Row],[Not churn]]&gt;0.14,TRUE,FALSE)</f>
        <v>1</v>
      </c>
      <c r="O1142">
        <f>50*(1-Table1[[#This Row],[Churn]])</f>
        <v>43.355172309649546</v>
      </c>
      <c r="P1142">
        <v>2</v>
      </c>
      <c r="Q1142">
        <f>Table1[[#This Row],[Weighted revenue]]-7</f>
        <v>36.355172309649546</v>
      </c>
    </row>
    <row r="1143" spans="1:17" x14ac:dyDescent="0.35">
      <c r="A1143">
        <v>92</v>
      </c>
      <c r="B1143">
        <v>0</v>
      </c>
      <c r="C1143">
        <v>17</v>
      </c>
      <c r="D1143">
        <v>20.100000000000001</v>
      </c>
      <c r="E1143">
        <v>279.5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0.13241643109508899</v>
      </c>
      <c r="M1143">
        <f>1-Table1[[#This Row],[Churn]]</f>
        <v>0.86758356890491095</v>
      </c>
      <c r="N1143" t="b">
        <f>IF(Table1[[#This Row],[Not churn]]&gt;0.14,TRUE,FALSE)</f>
        <v>1</v>
      </c>
      <c r="O1143">
        <f>50*(1-Table1[[#This Row],[Churn]])</f>
        <v>43.37917844524555</v>
      </c>
      <c r="P1143">
        <v>2</v>
      </c>
      <c r="Q1143">
        <f>Table1[[#This Row],[Weighted revenue]]-7</f>
        <v>36.37917844524555</v>
      </c>
    </row>
    <row r="1144" spans="1:17" x14ac:dyDescent="0.35">
      <c r="A1144">
        <v>694</v>
      </c>
      <c r="B1144">
        <v>0</v>
      </c>
      <c r="C1144">
        <v>63</v>
      </c>
      <c r="D1144">
        <v>105.4</v>
      </c>
      <c r="E1144">
        <v>6713.2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0.13203699765704299</v>
      </c>
      <c r="M1144">
        <f>1-Table1[[#This Row],[Churn]]</f>
        <v>0.86796300234295698</v>
      </c>
      <c r="N1144" t="b">
        <f>IF(Table1[[#This Row],[Not churn]]&gt;0.14,TRUE,FALSE)</f>
        <v>1</v>
      </c>
      <c r="O1144">
        <f>50*(1-Table1[[#This Row],[Churn]])</f>
        <v>43.39815011714785</v>
      </c>
      <c r="P1144">
        <v>2</v>
      </c>
      <c r="Q1144">
        <f>Table1[[#This Row],[Weighted revenue]]-7</f>
        <v>36.39815011714785</v>
      </c>
    </row>
    <row r="1145" spans="1:17" x14ac:dyDescent="0.35">
      <c r="A1145">
        <v>1607</v>
      </c>
      <c r="B1145">
        <v>0</v>
      </c>
      <c r="C1145">
        <v>4</v>
      </c>
      <c r="D1145">
        <v>20.350000000000001</v>
      </c>
      <c r="E1145">
        <v>76.349999999999994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0.13124191191498499</v>
      </c>
      <c r="M1145">
        <f>1-Table1[[#This Row],[Churn]]</f>
        <v>0.86875808808501498</v>
      </c>
      <c r="N1145" t="b">
        <f>IF(Table1[[#This Row],[Not churn]]&gt;0.14,TRUE,FALSE)</f>
        <v>1</v>
      </c>
      <c r="O1145">
        <f>50*(1-Table1[[#This Row],[Churn]])</f>
        <v>43.437904404250752</v>
      </c>
      <c r="P1145">
        <v>5</v>
      </c>
      <c r="Q1145">
        <f>Table1[[#This Row],[Weighted revenue]]-7</f>
        <v>36.437904404250752</v>
      </c>
    </row>
    <row r="1146" spans="1:17" x14ac:dyDescent="0.35">
      <c r="A1146">
        <v>1386</v>
      </c>
      <c r="B1146">
        <v>0</v>
      </c>
      <c r="C1146">
        <v>53</v>
      </c>
      <c r="D1146">
        <v>95.95</v>
      </c>
      <c r="E1146">
        <v>5036.8999999999996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0.13124099984208601</v>
      </c>
      <c r="M1146">
        <f>1-Table1[[#This Row],[Churn]]</f>
        <v>0.86875900015791396</v>
      </c>
      <c r="N1146" t="b">
        <f>IF(Table1[[#This Row],[Not churn]]&gt;0.14,TRUE,FALSE)</f>
        <v>1</v>
      </c>
      <c r="O1146">
        <f>50*(1-Table1[[#This Row],[Churn]])</f>
        <v>43.437950007895701</v>
      </c>
      <c r="P1146">
        <v>5</v>
      </c>
      <c r="Q1146">
        <f>Table1[[#This Row],[Weighted revenue]]-7</f>
        <v>36.437950007895701</v>
      </c>
    </row>
    <row r="1147" spans="1:17" x14ac:dyDescent="0.35">
      <c r="A1147">
        <v>1202</v>
      </c>
      <c r="B1147">
        <v>1</v>
      </c>
      <c r="C1147">
        <v>71</v>
      </c>
      <c r="D1147">
        <v>56.45</v>
      </c>
      <c r="E1147">
        <v>3985.35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0.13123364354272499</v>
      </c>
      <c r="M1147">
        <f>1-Table1[[#This Row],[Churn]]</f>
        <v>0.86876635645727496</v>
      </c>
      <c r="N1147" t="b">
        <f>IF(Table1[[#This Row],[Not churn]]&gt;0.14,TRUE,FALSE)</f>
        <v>1</v>
      </c>
      <c r="O1147">
        <f>50*(1-Table1[[#This Row],[Churn]])</f>
        <v>43.438317822863745</v>
      </c>
      <c r="P1147">
        <v>3</v>
      </c>
      <c r="Q1147">
        <f>Table1[[#This Row],[Weighted revenue]]-7</f>
        <v>36.438317822863745</v>
      </c>
    </row>
    <row r="1148" spans="1:17" x14ac:dyDescent="0.35">
      <c r="A1148">
        <v>1458</v>
      </c>
      <c r="B1148">
        <v>0</v>
      </c>
      <c r="C1148">
        <v>8</v>
      </c>
      <c r="D1148">
        <v>20.25</v>
      </c>
      <c r="E1148">
        <v>158.35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0.131038330824087</v>
      </c>
      <c r="M1148">
        <f>1-Table1[[#This Row],[Churn]]</f>
        <v>0.868961669175913</v>
      </c>
      <c r="N1148" t="b">
        <f>IF(Table1[[#This Row],[Not churn]]&gt;0.14,TRUE,FALSE)</f>
        <v>1</v>
      </c>
      <c r="O1148">
        <f>50*(1-Table1[[#This Row],[Churn]])</f>
        <v>43.448083458795651</v>
      </c>
      <c r="P1148">
        <v>2</v>
      </c>
      <c r="Q1148">
        <f>Table1[[#This Row],[Weighted revenue]]-7</f>
        <v>36.448083458795651</v>
      </c>
    </row>
    <row r="1149" spans="1:17" x14ac:dyDescent="0.35">
      <c r="A1149">
        <v>1376</v>
      </c>
      <c r="B1149">
        <v>0</v>
      </c>
      <c r="C1149">
        <v>43</v>
      </c>
      <c r="D1149">
        <v>44.15</v>
      </c>
      <c r="E1149">
        <v>1931.3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0.13087713324514799</v>
      </c>
      <c r="M1149">
        <f>1-Table1[[#This Row],[Churn]]</f>
        <v>0.86912286675485206</v>
      </c>
      <c r="N1149" t="b">
        <f>IF(Table1[[#This Row],[Not churn]]&gt;0.14,TRUE,FALSE)</f>
        <v>1</v>
      </c>
      <c r="O1149">
        <f>50*(1-Table1[[#This Row],[Churn]])</f>
        <v>43.456143337742603</v>
      </c>
      <c r="P1149">
        <v>3</v>
      </c>
      <c r="Q1149">
        <f>Table1[[#This Row],[Weighted revenue]]-7</f>
        <v>36.456143337742603</v>
      </c>
    </row>
    <row r="1150" spans="1:17" x14ac:dyDescent="0.35">
      <c r="A1150">
        <v>1673</v>
      </c>
      <c r="B1150">
        <v>0</v>
      </c>
      <c r="C1150">
        <v>8</v>
      </c>
      <c r="D1150">
        <v>20.149999999999999</v>
      </c>
      <c r="E1150">
        <v>156.25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0.13069844627347799</v>
      </c>
      <c r="M1150">
        <f>1-Table1[[#This Row],[Churn]]</f>
        <v>0.86930155372652207</v>
      </c>
      <c r="N1150" t="b">
        <f>IF(Table1[[#This Row],[Not churn]]&gt;0.14,TRUE,FALSE)</f>
        <v>1</v>
      </c>
      <c r="O1150">
        <f>50*(1-Table1[[#This Row],[Churn]])</f>
        <v>43.465077686326104</v>
      </c>
      <c r="P1150">
        <v>2</v>
      </c>
      <c r="Q1150">
        <f>Table1[[#This Row],[Weighted revenue]]-7</f>
        <v>36.465077686326104</v>
      </c>
    </row>
    <row r="1151" spans="1:17" x14ac:dyDescent="0.35">
      <c r="A1151">
        <v>438</v>
      </c>
      <c r="B1151">
        <v>0</v>
      </c>
      <c r="C1151">
        <v>56</v>
      </c>
      <c r="D1151">
        <v>85.85</v>
      </c>
      <c r="E1151">
        <v>4793.8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0.13025744031379299</v>
      </c>
      <c r="M1151">
        <f>1-Table1[[#This Row],[Churn]]</f>
        <v>0.86974255968620695</v>
      </c>
      <c r="N1151" t="b">
        <f>IF(Table1[[#This Row],[Not churn]]&gt;0.14,TRUE,FALSE)</f>
        <v>1</v>
      </c>
      <c r="O1151">
        <f>50*(1-Table1[[#This Row],[Churn]])</f>
        <v>43.487127984310348</v>
      </c>
      <c r="P1151">
        <v>5</v>
      </c>
      <c r="Q1151">
        <f>Table1[[#This Row],[Weighted revenue]]-7</f>
        <v>36.487127984310348</v>
      </c>
    </row>
    <row r="1152" spans="1:17" x14ac:dyDescent="0.35">
      <c r="A1152">
        <v>913</v>
      </c>
      <c r="B1152">
        <v>0</v>
      </c>
      <c r="C1152">
        <v>70</v>
      </c>
      <c r="D1152">
        <v>115.65</v>
      </c>
      <c r="E1152">
        <v>7968.85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0.130164709559313</v>
      </c>
      <c r="M1152">
        <f>1-Table1[[#This Row],[Churn]]</f>
        <v>0.86983529044068697</v>
      </c>
      <c r="N1152" t="b">
        <f>IF(Table1[[#This Row],[Not churn]]&gt;0.14,TRUE,FALSE)</f>
        <v>1</v>
      </c>
      <c r="O1152">
        <f>50*(1-Table1[[#This Row],[Churn]])</f>
        <v>43.491764522034352</v>
      </c>
      <c r="P1152">
        <v>2</v>
      </c>
      <c r="Q1152">
        <f>Table1[[#This Row],[Weighted revenue]]-7</f>
        <v>36.491764522034352</v>
      </c>
    </row>
    <row r="1153" spans="1:17" x14ac:dyDescent="0.35">
      <c r="A1153">
        <v>934</v>
      </c>
      <c r="B1153">
        <v>0</v>
      </c>
      <c r="C1153">
        <v>37</v>
      </c>
      <c r="D1153">
        <v>64.650000000000006</v>
      </c>
      <c r="E1153">
        <v>2347.85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0.12987559509765001</v>
      </c>
      <c r="M1153">
        <f>1-Table1[[#This Row],[Churn]]</f>
        <v>0.87012440490234999</v>
      </c>
      <c r="N1153" t="b">
        <f>IF(Table1[[#This Row],[Not churn]]&gt;0.14,TRUE,FALSE)</f>
        <v>1</v>
      </c>
      <c r="O1153">
        <f>50*(1-Table1[[#This Row],[Churn]])</f>
        <v>43.506220245117497</v>
      </c>
      <c r="P1153">
        <v>2</v>
      </c>
      <c r="Q1153">
        <f>Table1[[#This Row],[Weighted revenue]]-7</f>
        <v>36.506220245117497</v>
      </c>
    </row>
    <row r="1154" spans="1:17" x14ac:dyDescent="0.35">
      <c r="A1154">
        <v>387</v>
      </c>
      <c r="B1154">
        <v>0</v>
      </c>
      <c r="C1154">
        <v>62</v>
      </c>
      <c r="D1154">
        <v>94.95</v>
      </c>
      <c r="E1154">
        <v>5791.85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0.12972626792158601</v>
      </c>
      <c r="M1154">
        <f>1-Table1[[#This Row],[Churn]]</f>
        <v>0.87027373207841396</v>
      </c>
      <c r="N1154" t="b">
        <f>IF(Table1[[#This Row],[Not churn]]&gt;0.14,TRUE,FALSE)</f>
        <v>1</v>
      </c>
      <c r="O1154">
        <f>50*(1-Table1[[#This Row],[Churn]])</f>
        <v>43.513686603920696</v>
      </c>
      <c r="P1154">
        <v>5</v>
      </c>
      <c r="Q1154">
        <f>Table1[[#This Row],[Weighted revenue]]-7</f>
        <v>36.513686603920696</v>
      </c>
    </row>
    <row r="1155" spans="1:17" x14ac:dyDescent="0.35">
      <c r="A1155">
        <v>351</v>
      </c>
      <c r="B1155">
        <v>0</v>
      </c>
      <c r="C1155">
        <v>31</v>
      </c>
      <c r="D1155">
        <v>99.45</v>
      </c>
      <c r="E1155">
        <v>3109.9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0.12941370339480099</v>
      </c>
      <c r="M1155">
        <f>1-Table1[[#This Row],[Churn]]</f>
        <v>0.87058629660519904</v>
      </c>
      <c r="N1155" t="b">
        <f>IF(Table1[[#This Row],[Not churn]]&gt;0.14,TRUE,FALSE)</f>
        <v>1</v>
      </c>
      <c r="O1155">
        <f>50*(1-Table1[[#This Row],[Churn]])</f>
        <v>43.529314830259949</v>
      </c>
      <c r="P1155">
        <v>1</v>
      </c>
      <c r="Q1155">
        <f>Table1[[#This Row],[Weighted revenue]]-7</f>
        <v>36.529314830259949</v>
      </c>
    </row>
    <row r="1156" spans="1:17" x14ac:dyDescent="0.35">
      <c r="A1156">
        <v>1222</v>
      </c>
      <c r="B1156">
        <v>0</v>
      </c>
      <c r="C1156">
        <v>63</v>
      </c>
      <c r="D1156">
        <v>90.05</v>
      </c>
      <c r="E1156">
        <v>5817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0.12894826909740401</v>
      </c>
      <c r="M1156">
        <f>1-Table1[[#This Row],[Churn]]</f>
        <v>0.87105173090259602</v>
      </c>
      <c r="N1156" t="b">
        <f>IF(Table1[[#This Row],[Not churn]]&gt;0.14,TRUE,FALSE)</f>
        <v>1</v>
      </c>
      <c r="O1156">
        <f>50*(1-Table1[[#This Row],[Churn]])</f>
        <v>43.552586545129799</v>
      </c>
      <c r="P1156">
        <v>2</v>
      </c>
      <c r="Q1156">
        <f>Table1[[#This Row],[Weighted revenue]]-7</f>
        <v>36.552586545129799</v>
      </c>
    </row>
    <row r="1157" spans="1:17" x14ac:dyDescent="0.35">
      <c r="A1157">
        <v>1408</v>
      </c>
      <c r="B1157">
        <v>1</v>
      </c>
      <c r="C1157">
        <v>60</v>
      </c>
      <c r="D1157">
        <v>74.849999999999994</v>
      </c>
      <c r="E1157">
        <v>4456.3500000000004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0.12822123255576701</v>
      </c>
      <c r="M1157">
        <f>1-Table1[[#This Row],[Churn]]</f>
        <v>0.87177876744423299</v>
      </c>
      <c r="N1157" t="b">
        <f>IF(Table1[[#This Row],[Not churn]]&gt;0.14,TRUE,FALSE)</f>
        <v>1</v>
      </c>
      <c r="O1157">
        <f>50*(1-Table1[[#This Row],[Churn]])</f>
        <v>43.588938372211651</v>
      </c>
      <c r="P1157">
        <v>4</v>
      </c>
      <c r="Q1157">
        <f>Table1[[#This Row],[Weighted revenue]]-7</f>
        <v>36.588938372211651</v>
      </c>
    </row>
    <row r="1158" spans="1:17" x14ac:dyDescent="0.35">
      <c r="A1158">
        <v>557</v>
      </c>
      <c r="B1158">
        <v>0</v>
      </c>
      <c r="C1158">
        <v>27</v>
      </c>
      <c r="D1158">
        <v>48.7</v>
      </c>
      <c r="E1158">
        <v>1421.75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0.12812508879911799</v>
      </c>
      <c r="M1158">
        <f>1-Table1[[#This Row],[Churn]]</f>
        <v>0.87187491120088201</v>
      </c>
      <c r="N1158" t="b">
        <f>IF(Table1[[#This Row],[Not churn]]&gt;0.14,TRUE,FALSE)</f>
        <v>1</v>
      </c>
      <c r="O1158">
        <f>50*(1-Table1[[#This Row],[Churn]])</f>
        <v>43.593745560044098</v>
      </c>
      <c r="P1158">
        <v>2</v>
      </c>
      <c r="Q1158">
        <f>Table1[[#This Row],[Weighted revenue]]-7</f>
        <v>36.593745560044098</v>
      </c>
    </row>
    <row r="1159" spans="1:17" x14ac:dyDescent="0.35">
      <c r="A1159">
        <v>1303</v>
      </c>
      <c r="B1159">
        <v>0</v>
      </c>
      <c r="C1159">
        <v>33</v>
      </c>
      <c r="D1159">
        <v>34.049999999999997</v>
      </c>
      <c r="E1159">
        <v>1113.95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0.127904792864941</v>
      </c>
      <c r="M1159">
        <f>1-Table1[[#This Row],[Churn]]</f>
        <v>0.87209520713505895</v>
      </c>
      <c r="N1159" t="b">
        <f>IF(Table1[[#This Row],[Not churn]]&gt;0.14,TRUE,FALSE)</f>
        <v>1</v>
      </c>
      <c r="O1159">
        <f>50*(1-Table1[[#This Row],[Churn]])</f>
        <v>43.604760356752948</v>
      </c>
      <c r="P1159">
        <v>3</v>
      </c>
      <c r="Q1159">
        <f>Table1[[#This Row],[Weighted revenue]]-7</f>
        <v>36.604760356752948</v>
      </c>
    </row>
    <row r="1160" spans="1:17" x14ac:dyDescent="0.35">
      <c r="A1160">
        <v>897</v>
      </c>
      <c r="B1160">
        <v>0</v>
      </c>
      <c r="C1160">
        <v>67</v>
      </c>
      <c r="D1160">
        <v>109.9</v>
      </c>
      <c r="E1160">
        <v>7332.4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0.12641741782495999</v>
      </c>
      <c r="M1160">
        <f>1-Table1[[#This Row],[Churn]]</f>
        <v>0.87358258217504003</v>
      </c>
      <c r="N1160" t="b">
        <f>IF(Table1[[#This Row],[Not churn]]&gt;0.14,TRUE,FALSE)</f>
        <v>1</v>
      </c>
      <c r="O1160">
        <f>50*(1-Table1[[#This Row],[Churn]])</f>
        <v>43.679129108752001</v>
      </c>
      <c r="P1160">
        <v>2</v>
      </c>
      <c r="Q1160">
        <f>Table1[[#This Row],[Weighted revenue]]-7</f>
        <v>36.679129108752001</v>
      </c>
    </row>
    <row r="1161" spans="1:17" x14ac:dyDescent="0.35">
      <c r="A1161">
        <v>287</v>
      </c>
      <c r="B1161">
        <v>0</v>
      </c>
      <c r="C1161">
        <v>4</v>
      </c>
      <c r="D1161">
        <v>18.850000000000001</v>
      </c>
      <c r="E1161">
        <v>84.2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0.12621521442820199</v>
      </c>
      <c r="M1161">
        <f>1-Table1[[#This Row],[Churn]]</f>
        <v>0.87378478557179795</v>
      </c>
      <c r="N1161" t="b">
        <f>IF(Table1[[#This Row],[Not churn]]&gt;0.14,TRUE,FALSE)</f>
        <v>1</v>
      </c>
      <c r="O1161">
        <f>50*(1-Table1[[#This Row],[Churn]])</f>
        <v>43.689239278589895</v>
      </c>
      <c r="P1161">
        <v>5</v>
      </c>
      <c r="Q1161">
        <f>Table1[[#This Row],[Weighted revenue]]-7</f>
        <v>36.689239278589895</v>
      </c>
    </row>
    <row r="1162" spans="1:17" x14ac:dyDescent="0.35">
      <c r="A1162">
        <v>1423</v>
      </c>
      <c r="B1162">
        <v>0</v>
      </c>
      <c r="C1162">
        <v>12</v>
      </c>
      <c r="D1162">
        <v>24.95</v>
      </c>
      <c r="E1162">
        <v>280.39999999999998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0.126112290481079</v>
      </c>
      <c r="M1162">
        <f>1-Table1[[#This Row],[Churn]]</f>
        <v>0.87388770951892103</v>
      </c>
      <c r="N1162" t="b">
        <f>IF(Table1[[#This Row],[Not churn]]&gt;0.14,TRUE,FALSE)</f>
        <v>1</v>
      </c>
      <c r="O1162">
        <f>50*(1-Table1[[#This Row],[Churn]])</f>
        <v>43.694385475946049</v>
      </c>
      <c r="P1162">
        <v>2</v>
      </c>
      <c r="Q1162">
        <f>Table1[[#This Row],[Weighted revenue]]-7</f>
        <v>36.694385475946049</v>
      </c>
    </row>
    <row r="1163" spans="1:17" x14ac:dyDescent="0.35">
      <c r="A1163">
        <v>1750</v>
      </c>
      <c r="B1163">
        <v>0</v>
      </c>
      <c r="C1163">
        <v>70</v>
      </c>
      <c r="D1163">
        <v>106.15</v>
      </c>
      <c r="E1163">
        <v>7475.1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0.12591907848935999</v>
      </c>
      <c r="M1163">
        <f>1-Table1[[#This Row],[Churn]]</f>
        <v>0.87408092151063999</v>
      </c>
      <c r="N1163" t="b">
        <f>IF(Table1[[#This Row],[Not churn]]&gt;0.14,TRUE,FALSE)</f>
        <v>1</v>
      </c>
      <c r="O1163">
        <f>50*(1-Table1[[#This Row],[Churn]])</f>
        <v>43.704046075531998</v>
      </c>
      <c r="P1163">
        <v>5</v>
      </c>
      <c r="Q1163">
        <f>Table1[[#This Row],[Weighted revenue]]-7</f>
        <v>36.704046075531998</v>
      </c>
    </row>
    <row r="1164" spans="1:17" x14ac:dyDescent="0.35">
      <c r="A1164">
        <v>1585</v>
      </c>
      <c r="B1164">
        <v>0</v>
      </c>
      <c r="C1164">
        <v>9</v>
      </c>
      <c r="D1164">
        <v>20.25</v>
      </c>
      <c r="E1164">
        <v>178.5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0.12587730006457501</v>
      </c>
      <c r="M1164">
        <f>1-Table1[[#This Row],[Churn]]</f>
        <v>0.87412269993542502</v>
      </c>
      <c r="N1164" t="b">
        <f>IF(Table1[[#This Row],[Not churn]]&gt;0.14,TRUE,FALSE)</f>
        <v>1</v>
      </c>
      <c r="O1164">
        <f>50*(1-Table1[[#This Row],[Churn]])</f>
        <v>43.706134996771254</v>
      </c>
      <c r="P1164">
        <v>2</v>
      </c>
      <c r="Q1164">
        <f>Table1[[#This Row],[Weighted revenue]]-7</f>
        <v>36.706134996771254</v>
      </c>
    </row>
    <row r="1165" spans="1:17" x14ac:dyDescent="0.35">
      <c r="A1165">
        <v>1418</v>
      </c>
      <c r="B1165">
        <v>0</v>
      </c>
      <c r="C1165">
        <v>70</v>
      </c>
      <c r="D1165">
        <v>106.05</v>
      </c>
      <c r="E1165">
        <v>7554.05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0.125590553058336</v>
      </c>
      <c r="M1165">
        <f>1-Table1[[#This Row],[Churn]]</f>
        <v>0.874409446941664</v>
      </c>
      <c r="N1165" t="b">
        <f>IF(Table1[[#This Row],[Not churn]]&gt;0.14,TRUE,FALSE)</f>
        <v>1</v>
      </c>
      <c r="O1165">
        <f>50*(1-Table1[[#This Row],[Churn]])</f>
        <v>43.720472347083202</v>
      </c>
      <c r="P1165">
        <v>5</v>
      </c>
      <c r="Q1165">
        <f>Table1[[#This Row],[Weighted revenue]]-7</f>
        <v>36.720472347083202</v>
      </c>
    </row>
    <row r="1166" spans="1:17" x14ac:dyDescent="0.35">
      <c r="A1166">
        <v>494</v>
      </c>
      <c r="B1166">
        <v>0</v>
      </c>
      <c r="C1166">
        <v>9</v>
      </c>
      <c r="D1166">
        <v>20.149999999999999</v>
      </c>
      <c r="E1166">
        <v>238.15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0.125548867977954</v>
      </c>
      <c r="M1166">
        <f>1-Table1[[#This Row],[Churn]]</f>
        <v>0.87445113202204605</v>
      </c>
      <c r="N1166" t="b">
        <f>IF(Table1[[#This Row],[Not churn]]&gt;0.14,TRUE,FALSE)</f>
        <v>1</v>
      </c>
      <c r="O1166">
        <f>50*(1-Table1[[#This Row],[Churn]])</f>
        <v>43.722556601102305</v>
      </c>
      <c r="P1166">
        <v>2</v>
      </c>
      <c r="Q1166">
        <f>Table1[[#This Row],[Weighted revenue]]-7</f>
        <v>36.722556601102305</v>
      </c>
    </row>
    <row r="1167" spans="1:17" x14ac:dyDescent="0.35">
      <c r="A1167">
        <v>1324</v>
      </c>
      <c r="B1167">
        <v>0</v>
      </c>
      <c r="C1167">
        <v>14</v>
      </c>
      <c r="D1167">
        <v>19.5</v>
      </c>
      <c r="E1167">
        <v>272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0.125100142017009</v>
      </c>
      <c r="M1167">
        <f>1-Table1[[#This Row],[Churn]]</f>
        <v>0.87489985798299097</v>
      </c>
      <c r="N1167" t="b">
        <f>IF(Table1[[#This Row],[Not churn]]&gt;0.14,TRUE,FALSE)</f>
        <v>1</v>
      </c>
      <c r="O1167">
        <f>50*(1-Table1[[#This Row],[Churn]])</f>
        <v>43.744992899149551</v>
      </c>
      <c r="P1167">
        <v>5</v>
      </c>
      <c r="Q1167">
        <f>Table1[[#This Row],[Weighted revenue]]-7</f>
        <v>36.744992899149551</v>
      </c>
    </row>
    <row r="1168" spans="1:17" x14ac:dyDescent="0.35">
      <c r="A1168">
        <v>1349</v>
      </c>
      <c r="B1168">
        <v>0</v>
      </c>
      <c r="C1168">
        <v>32</v>
      </c>
      <c r="D1168">
        <v>61.4</v>
      </c>
      <c r="E1168">
        <v>1864.65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0.12408811828442</v>
      </c>
      <c r="M1168">
        <f>1-Table1[[#This Row],[Churn]]</f>
        <v>0.87591188171557999</v>
      </c>
      <c r="N1168" t="b">
        <f>IF(Table1[[#This Row],[Not churn]]&gt;0.14,TRUE,FALSE)</f>
        <v>1</v>
      </c>
      <c r="O1168">
        <f>50*(1-Table1[[#This Row],[Churn]])</f>
        <v>43.795594085779001</v>
      </c>
      <c r="P1168">
        <v>5</v>
      </c>
      <c r="Q1168">
        <f>Table1[[#This Row],[Weighted revenue]]-7</f>
        <v>36.795594085779001</v>
      </c>
    </row>
    <row r="1169" spans="1:17" x14ac:dyDescent="0.35">
      <c r="A1169">
        <v>1035</v>
      </c>
      <c r="B1169">
        <v>0</v>
      </c>
      <c r="C1169">
        <v>41</v>
      </c>
      <c r="D1169">
        <v>98.8</v>
      </c>
      <c r="E1169">
        <v>3959.15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0.12399303598129099</v>
      </c>
      <c r="M1169">
        <f>1-Table1[[#This Row],[Churn]]</f>
        <v>0.87600696401870903</v>
      </c>
      <c r="N1169" t="b">
        <f>IF(Table1[[#This Row],[Not churn]]&gt;0.14,TRUE,FALSE)</f>
        <v>1</v>
      </c>
      <c r="O1169">
        <f>50*(1-Table1[[#This Row],[Churn]])</f>
        <v>43.800348200935453</v>
      </c>
      <c r="P1169">
        <v>1</v>
      </c>
      <c r="Q1169">
        <f>Table1[[#This Row],[Weighted revenue]]-7</f>
        <v>36.800348200935453</v>
      </c>
    </row>
    <row r="1170" spans="1:17" x14ac:dyDescent="0.35">
      <c r="A1170">
        <v>1508</v>
      </c>
      <c r="B1170">
        <v>0</v>
      </c>
      <c r="C1170">
        <v>40</v>
      </c>
      <c r="D1170">
        <v>67.45</v>
      </c>
      <c r="E1170">
        <v>2731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0.12382449314621401</v>
      </c>
      <c r="M1170">
        <f>1-Table1[[#This Row],[Churn]]</f>
        <v>0.87617550685378598</v>
      </c>
      <c r="N1170" t="b">
        <f>IF(Table1[[#This Row],[Not churn]]&gt;0.14,TRUE,FALSE)</f>
        <v>1</v>
      </c>
      <c r="O1170">
        <f>50*(1-Table1[[#This Row],[Churn]])</f>
        <v>43.808775342689302</v>
      </c>
      <c r="P1170">
        <v>2</v>
      </c>
      <c r="Q1170">
        <f>Table1[[#This Row],[Weighted revenue]]-7</f>
        <v>36.808775342689302</v>
      </c>
    </row>
    <row r="1171" spans="1:17" x14ac:dyDescent="0.35">
      <c r="A1171">
        <v>1449</v>
      </c>
      <c r="B1171">
        <v>0</v>
      </c>
      <c r="C1171">
        <v>26</v>
      </c>
      <c r="D1171">
        <v>45.45</v>
      </c>
      <c r="E1171">
        <v>1233.1500000000001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0.122533770888255</v>
      </c>
      <c r="M1171">
        <f>1-Table1[[#This Row],[Churn]]</f>
        <v>0.87746622911174499</v>
      </c>
      <c r="N1171" t="b">
        <f>IF(Table1[[#This Row],[Not churn]]&gt;0.14,TRUE,FALSE)</f>
        <v>1</v>
      </c>
      <c r="O1171">
        <f>50*(1-Table1[[#This Row],[Churn]])</f>
        <v>43.873311455587249</v>
      </c>
      <c r="P1171">
        <v>2</v>
      </c>
      <c r="Q1171">
        <f>Table1[[#This Row],[Weighted revenue]]-7</f>
        <v>36.873311455587249</v>
      </c>
    </row>
    <row r="1172" spans="1:17" x14ac:dyDescent="0.35">
      <c r="A1172">
        <v>752</v>
      </c>
      <c r="B1172">
        <v>0</v>
      </c>
      <c r="C1172">
        <v>59</v>
      </c>
      <c r="D1172">
        <v>51.7</v>
      </c>
      <c r="E1172">
        <v>3005.8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0.121980007612569</v>
      </c>
      <c r="M1172">
        <f>1-Table1[[#This Row],[Churn]]</f>
        <v>0.878019992387431</v>
      </c>
      <c r="N1172" t="b">
        <f>IF(Table1[[#This Row],[Not churn]]&gt;0.14,TRUE,FALSE)</f>
        <v>1</v>
      </c>
      <c r="O1172">
        <f>50*(1-Table1[[#This Row],[Churn]])</f>
        <v>43.900999619371547</v>
      </c>
      <c r="P1172">
        <v>3</v>
      </c>
      <c r="Q1172">
        <f>Table1[[#This Row],[Weighted revenue]]-7</f>
        <v>36.900999619371547</v>
      </c>
    </row>
    <row r="1173" spans="1:17" x14ac:dyDescent="0.35">
      <c r="A1173">
        <v>456</v>
      </c>
      <c r="B1173">
        <v>0</v>
      </c>
      <c r="C1173">
        <v>10</v>
      </c>
      <c r="D1173">
        <v>20.350000000000001</v>
      </c>
      <c r="E1173">
        <v>176.3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0.121209197374095</v>
      </c>
      <c r="M1173">
        <f>1-Table1[[#This Row],[Churn]]</f>
        <v>0.87879080262590503</v>
      </c>
      <c r="N1173" t="b">
        <f>IF(Table1[[#This Row],[Not churn]]&gt;0.14,TRUE,FALSE)</f>
        <v>1</v>
      </c>
      <c r="O1173">
        <f>50*(1-Table1[[#This Row],[Churn]])</f>
        <v>43.939540131295253</v>
      </c>
      <c r="P1173">
        <v>2</v>
      </c>
      <c r="Q1173">
        <f>Table1[[#This Row],[Weighted revenue]]-7</f>
        <v>36.939540131295253</v>
      </c>
    </row>
    <row r="1174" spans="1:17" x14ac:dyDescent="0.35">
      <c r="A1174">
        <v>158</v>
      </c>
      <c r="B1174">
        <v>0</v>
      </c>
      <c r="C1174">
        <v>19</v>
      </c>
      <c r="D1174">
        <v>19.7</v>
      </c>
      <c r="E1174">
        <v>386.5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0.120901483110144</v>
      </c>
      <c r="M1174">
        <f>1-Table1[[#This Row],[Churn]]</f>
        <v>0.87909851688985596</v>
      </c>
      <c r="N1174" t="b">
        <f>IF(Table1[[#This Row],[Not churn]]&gt;0.14,TRUE,FALSE)</f>
        <v>1</v>
      </c>
      <c r="O1174">
        <f>50*(1-Table1[[#This Row],[Churn]])</f>
        <v>43.954925844492799</v>
      </c>
      <c r="P1174">
        <v>2</v>
      </c>
      <c r="Q1174">
        <f>Table1[[#This Row],[Weighted revenue]]-7</f>
        <v>36.954925844492799</v>
      </c>
    </row>
    <row r="1175" spans="1:17" x14ac:dyDescent="0.35">
      <c r="A1175">
        <v>939</v>
      </c>
      <c r="B1175">
        <v>0</v>
      </c>
      <c r="C1175">
        <v>10</v>
      </c>
      <c r="D1175">
        <v>20.100000000000001</v>
      </c>
      <c r="E1175">
        <v>184.4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0.120415704205022</v>
      </c>
      <c r="M1175">
        <f>1-Table1[[#This Row],[Churn]]</f>
        <v>0.87958429579497799</v>
      </c>
      <c r="N1175" t="b">
        <f>IF(Table1[[#This Row],[Not churn]]&gt;0.14,TRUE,FALSE)</f>
        <v>1</v>
      </c>
      <c r="O1175">
        <f>50*(1-Table1[[#This Row],[Churn]])</f>
        <v>43.979214789748902</v>
      </c>
      <c r="P1175">
        <v>2</v>
      </c>
      <c r="Q1175">
        <f>Table1[[#This Row],[Weighted revenue]]-7</f>
        <v>36.979214789748902</v>
      </c>
    </row>
    <row r="1176" spans="1:17" x14ac:dyDescent="0.35">
      <c r="A1176">
        <v>118</v>
      </c>
      <c r="B1176">
        <v>1</v>
      </c>
      <c r="C1176">
        <v>21</v>
      </c>
      <c r="D1176">
        <v>20.5</v>
      </c>
      <c r="E1176">
        <v>429.55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0.12039812860858699</v>
      </c>
      <c r="M1176">
        <f>1-Table1[[#This Row],[Churn]]</f>
        <v>0.87960187139141299</v>
      </c>
      <c r="N1176" t="b">
        <f>IF(Table1[[#This Row],[Not churn]]&gt;0.14,TRUE,FALSE)</f>
        <v>1</v>
      </c>
      <c r="O1176">
        <f>50*(1-Table1[[#This Row],[Churn]])</f>
        <v>43.980093569570649</v>
      </c>
      <c r="P1176">
        <v>4</v>
      </c>
      <c r="Q1176">
        <f>Table1[[#This Row],[Weighted revenue]]-7</f>
        <v>36.980093569570649</v>
      </c>
    </row>
    <row r="1177" spans="1:17" x14ac:dyDescent="0.35">
      <c r="A1177">
        <v>1289</v>
      </c>
      <c r="B1177">
        <v>0</v>
      </c>
      <c r="C1177">
        <v>46</v>
      </c>
      <c r="D1177">
        <v>45.55</v>
      </c>
      <c r="E1177">
        <v>2062.15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0.120288332855204</v>
      </c>
      <c r="M1177">
        <f>1-Table1[[#This Row],[Churn]]</f>
        <v>0.87971166714479598</v>
      </c>
      <c r="N1177" t="b">
        <f>IF(Table1[[#This Row],[Not churn]]&gt;0.14,TRUE,FALSE)</f>
        <v>1</v>
      </c>
      <c r="O1177">
        <f>50*(1-Table1[[#This Row],[Churn]])</f>
        <v>43.985583357239797</v>
      </c>
      <c r="P1177">
        <v>3</v>
      </c>
      <c r="Q1177">
        <f>Table1[[#This Row],[Weighted revenue]]-7</f>
        <v>36.985583357239797</v>
      </c>
    </row>
    <row r="1178" spans="1:17" x14ac:dyDescent="0.35">
      <c r="A1178">
        <v>1753</v>
      </c>
      <c r="B1178">
        <v>0</v>
      </c>
      <c r="C1178">
        <v>10</v>
      </c>
      <c r="D1178">
        <v>20</v>
      </c>
      <c r="E1178">
        <v>185.4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0.120099564329046</v>
      </c>
      <c r="M1178">
        <f>1-Table1[[#This Row],[Churn]]</f>
        <v>0.879900435670954</v>
      </c>
      <c r="N1178" t="b">
        <f>IF(Table1[[#This Row],[Not churn]]&gt;0.14,TRUE,FALSE)</f>
        <v>1</v>
      </c>
      <c r="O1178">
        <f>50*(1-Table1[[#This Row],[Churn]])</f>
        <v>43.995021783547699</v>
      </c>
      <c r="P1178">
        <v>2</v>
      </c>
      <c r="Q1178">
        <f>Table1[[#This Row],[Weighted revenue]]-7</f>
        <v>36.995021783547699</v>
      </c>
    </row>
    <row r="1179" spans="1:17" x14ac:dyDescent="0.35">
      <c r="A1179">
        <v>1241</v>
      </c>
      <c r="B1179">
        <v>0</v>
      </c>
      <c r="C1179">
        <v>34</v>
      </c>
      <c r="D1179">
        <v>56.95</v>
      </c>
      <c r="E1179">
        <v>1889.5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0.11985125842802501</v>
      </c>
      <c r="M1179">
        <f>1-Table1[[#This Row],[Churn]]</f>
        <v>0.88014874157197498</v>
      </c>
      <c r="N1179" t="b">
        <f>IF(Table1[[#This Row],[Not churn]]&gt;0.14,TRUE,FALSE)</f>
        <v>1</v>
      </c>
      <c r="O1179">
        <f>50*(1-Table1[[#This Row],[Churn]])</f>
        <v>44.007437078598748</v>
      </c>
      <c r="P1179">
        <v>2</v>
      </c>
      <c r="Q1179">
        <f>Table1[[#This Row],[Weighted revenue]]-7</f>
        <v>37.007437078598748</v>
      </c>
    </row>
    <row r="1180" spans="1:17" x14ac:dyDescent="0.35">
      <c r="A1180">
        <v>1666</v>
      </c>
      <c r="B1180">
        <v>0</v>
      </c>
      <c r="C1180">
        <v>42</v>
      </c>
      <c r="D1180">
        <v>99</v>
      </c>
      <c r="E1180">
        <v>4135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0.119699782158338</v>
      </c>
      <c r="M1180">
        <f>1-Table1[[#This Row],[Churn]]</f>
        <v>0.88030021784166201</v>
      </c>
      <c r="N1180" t="b">
        <f>IF(Table1[[#This Row],[Not churn]]&gt;0.14,TRUE,FALSE)</f>
        <v>1</v>
      </c>
      <c r="O1180">
        <f>50*(1-Table1[[#This Row],[Churn]])</f>
        <v>44.015010892083097</v>
      </c>
      <c r="P1180">
        <v>1</v>
      </c>
      <c r="Q1180">
        <f>Table1[[#This Row],[Weighted revenue]]-7</f>
        <v>37.015010892083097</v>
      </c>
    </row>
    <row r="1181" spans="1:17" x14ac:dyDescent="0.35">
      <c r="A1181">
        <v>308</v>
      </c>
      <c r="B1181">
        <v>0</v>
      </c>
      <c r="C1181">
        <v>46</v>
      </c>
      <c r="D1181">
        <v>30.75</v>
      </c>
      <c r="E1181">
        <v>1489.3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0.119151427856465</v>
      </c>
      <c r="M1181">
        <f>1-Table1[[#This Row],[Churn]]</f>
        <v>0.88084857214353496</v>
      </c>
      <c r="N1181" t="b">
        <f>IF(Table1[[#This Row],[Not churn]]&gt;0.14,TRUE,FALSE)</f>
        <v>1</v>
      </c>
      <c r="O1181">
        <f>50*(1-Table1[[#This Row],[Churn]])</f>
        <v>44.042428607176745</v>
      </c>
      <c r="P1181">
        <v>3</v>
      </c>
      <c r="Q1181">
        <f>Table1[[#This Row],[Weighted revenue]]-7</f>
        <v>37.042428607176745</v>
      </c>
    </row>
    <row r="1182" spans="1:17" x14ac:dyDescent="0.35">
      <c r="A1182">
        <v>1696</v>
      </c>
      <c r="B1182">
        <v>0</v>
      </c>
      <c r="C1182">
        <v>6</v>
      </c>
      <c r="D1182">
        <v>19.7</v>
      </c>
      <c r="E1182">
        <v>113.5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0.119029392731258</v>
      </c>
      <c r="M1182">
        <f>1-Table1[[#This Row],[Churn]]</f>
        <v>0.88097060726874199</v>
      </c>
      <c r="N1182" t="b">
        <f>IF(Table1[[#This Row],[Not churn]]&gt;0.14,TRUE,FALSE)</f>
        <v>1</v>
      </c>
      <c r="O1182">
        <f>50*(1-Table1[[#This Row],[Churn]])</f>
        <v>44.048530363437102</v>
      </c>
      <c r="P1182">
        <v>5</v>
      </c>
      <c r="Q1182">
        <f>Table1[[#This Row],[Weighted revenue]]-7</f>
        <v>37.048530363437102</v>
      </c>
    </row>
    <row r="1183" spans="1:17" x14ac:dyDescent="0.35">
      <c r="A1183">
        <v>508</v>
      </c>
      <c r="B1183">
        <v>0</v>
      </c>
      <c r="C1183">
        <v>29</v>
      </c>
      <c r="D1183">
        <v>48.95</v>
      </c>
      <c r="E1183">
        <v>1323.7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0.118953642243067</v>
      </c>
      <c r="M1183">
        <f>1-Table1[[#This Row],[Churn]]</f>
        <v>0.88104635775693296</v>
      </c>
      <c r="N1183" t="b">
        <f>IF(Table1[[#This Row],[Not churn]]&gt;0.14,TRUE,FALSE)</f>
        <v>1</v>
      </c>
      <c r="O1183">
        <f>50*(1-Table1[[#This Row],[Churn]])</f>
        <v>44.052317887846648</v>
      </c>
      <c r="P1183">
        <v>2</v>
      </c>
      <c r="Q1183">
        <f>Table1[[#This Row],[Weighted revenue]]-7</f>
        <v>37.052317887846648</v>
      </c>
    </row>
    <row r="1184" spans="1:17" x14ac:dyDescent="0.35">
      <c r="A1184">
        <v>1532</v>
      </c>
      <c r="B1184">
        <v>0</v>
      </c>
      <c r="C1184">
        <v>10</v>
      </c>
      <c r="D1184">
        <v>19.600000000000001</v>
      </c>
      <c r="E1184">
        <v>189.45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0.118842164129238</v>
      </c>
      <c r="M1184">
        <f>1-Table1[[#This Row],[Churn]]</f>
        <v>0.88115783587076202</v>
      </c>
      <c r="N1184" t="b">
        <f>IF(Table1[[#This Row],[Not churn]]&gt;0.14,TRUE,FALSE)</f>
        <v>1</v>
      </c>
      <c r="O1184">
        <f>50*(1-Table1[[#This Row],[Churn]])</f>
        <v>44.057891793538104</v>
      </c>
      <c r="P1184">
        <v>2</v>
      </c>
      <c r="Q1184">
        <f>Table1[[#This Row],[Weighted revenue]]-7</f>
        <v>37.057891793538104</v>
      </c>
    </row>
    <row r="1185" spans="1:17" x14ac:dyDescent="0.35">
      <c r="A1185">
        <v>479</v>
      </c>
      <c r="B1185">
        <v>0</v>
      </c>
      <c r="C1185">
        <v>52</v>
      </c>
      <c r="D1185">
        <v>39.9</v>
      </c>
      <c r="E1185">
        <v>2020.9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0.118815707133841</v>
      </c>
      <c r="M1185">
        <f>1-Table1[[#This Row],[Churn]]</f>
        <v>0.88118429286615896</v>
      </c>
      <c r="N1185" t="b">
        <f>IF(Table1[[#This Row],[Not churn]]&gt;0.14,TRUE,FALSE)</f>
        <v>1</v>
      </c>
      <c r="O1185">
        <f>50*(1-Table1[[#This Row],[Churn]])</f>
        <v>44.059214643307946</v>
      </c>
      <c r="P1185">
        <v>3</v>
      </c>
      <c r="Q1185">
        <f>Table1[[#This Row],[Weighted revenue]]-7</f>
        <v>37.059214643307946</v>
      </c>
    </row>
    <row r="1186" spans="1:17" x14ac:dyDescent="0.35">
      <c r="A1186">
        <v>650</v>
      </c>
      <c r="B1186">
        <v>0</v>
      </c>
      <c r="C1186">
        <v>56</v>
      </c>
      <c r="D1186">
        <v>90.55</v>
      </c>
      <c r="E1186">
        <v>5116.6000000000004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0.118774339839101</v>
      </c>
      <c r="M1186">
        <f>1-Table1[[#This Row],[Churn]]</f>
        <v>0.88122566016089898</v>
      </c>
      <c r="N1186" t="b">
        <f>IF(Table1[[#This Row],[Not churn]]&gt;0.14,TRUE,FALSE)</f>
        <v>1</v>
      </c>
      <c r="O1186">
        <f>50*(1-Table1[[#This Row],[Churn]])</f>
        <v>44.061283008044953</v>
      </c>
      <c r="P1186">
        <v>2</v>
      </c>
      <c r="Q1186">
        <f>Table1[[#This Row],[Weighted revenue]]-7</f>
        <v>37.061283008044953</v>
      </c>
    </row>
    <row r="1187" spans="1:17" x14ac:dyDescent="0.35">
      <c r="A1187">
        <v>367</v>
      </c>
      <c r="B1187">
        <v>0</v>
      </c>
      <c r="C1187">
        <v>26</v>
      </c>
      <c r="D1187">
        <v>50.35</v>
      </c>
      <c r="E1187">
        <v>1285.8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0.118381502984705</v>
      </c>
      <c r="M1187">
        <f>1-Table1[[#This Row],[Churn]]</f>
        <v>0.88161849701529504</v>
      </c>
      <c r="N1187" t="b">
        <f>IF(Table1[[#This Row],[Not churn]]&gt;0.14,TRUE,FALSE)</f>
        <v>1</v>
      </c>
      <c r="O1187">
        <f>50*(1-Table1[[#This Row],[Churn]])</f>
        <v>44.080924850764752</v>
      </c>
      <c r="P1187">
        <v>5</v>
      </c>
      <c r="Q1187">
        <f>Table1[[#This Row],[Weighted revenue]]-7</f>
        <v>37.080924850764752</v>
      </c>
    </row>
    <row r="1188" spans="1:17" x14ac:dyDescent="0.35">
      <c r="A1188">
        <v>876</v>
      </c>
      <c r="B1188">
        <v>0</v>
      </c>
      <c r="C1188">
        <v>56</v>
      </c>
      <c r="D1188">
        <v>52</v>
      </c>
      <c r="E1188">
        <v>2884.9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0.117932820337338</v>
      </c>
      <c r="M1188">
        <f>1-Table1[[#This Row],[Churn]]</f>
        <v>0.88206717966266202</v>
      </c>
      <c r="N1188" t="b">
        <f>IF(Table1[[#This Row],[Not churn]]&gt;0.14,TRUE,FALSE)</f>
        <v>1</v>
      </c>
      <c r="O1188">
        <f>50*(1-Table1[[#This Row],[Churn]])</f>
        <v>44.103358983133099</v>
      </c>
      <c r="P1188">
        <v>3</v>
      </c>
      <c r="Q1188">
        <f>Table1[[#This Row],[Weighted revenue]]-7</f>
        <v>37.103358983133099</v>
      </c>
    </row>
    <row r="1189" spans="1:17" x14ac:dyDescent="0.35">
      <c r="A1189">
        <v>791</v>
      </c>
      <c r="B1189">
        <v>0</v>
      </c>
      <c r="C1189">
        <v>46</v>
      </c>
      <c r="D1189">
        <v>104.4</v>
      </c>
      <c r="E1189">
        <v>4904.2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0.117291908806035</v>
      </c>
      <c r="M1189">
        <f>1-Table1[[#This Row],[Churn]]</f>
        <v>0.88270809119396498</v>
      </c>
      <c r="N1189" t="b">
        <f>IF(Table1[[#This Row],[Not churn]]&gt;0.14,TRUE,FALSE)</f>
        <v>1</v>
      </c>
      <c r="O1189">
        <f>50*(1-Table1[[#This Row],[Churn]])</f>
        <v>44.135404559698252</v>
      </c>
      <c r="P1189">
        <v>1</v>
      </c>
      <c r="Q1189">
        <f>Table1[[#This Row],[Weighted revenue]]-7</f>
        <v>37.135404559698252</v>
      </c>
    </row>
    <row r="1190" spans="1:17" x14ac:dyDescent="0.35">
      <c r="A1190">
        <v>966</v>
      </c>
      <c r="B1190">
        <v>0</v>
      </c>
      <c r="C1190">
        <v>26</v>
      </c>
      <c r="D1190">
        <v>73.5</v>
      </c>
      <c r="E1190">
        <v>1905.7</v>
      </c>
      <c r="F1190">
        <v>0</v>
      </c>
      <c r="G1190">
        <v>1</v>
      </c>
      <c r="H1190">
        <v>0</v>
      </c>
      <c r="I1190">
        <v>1</v>
      </c>
      <c r="J1190">
        <v>1</v>
      </c>
      <c r="K1190">
        <v>1</v>
      </c>
      <c r="L1190">
        <v>0.117159718765872</v>
      </c>
      <c r="M1190">
        <f>1-Table1[[#This Row],[Churn]]</f>
        <v>0.88284028123412805</v>
      </c>
      <c r="N1190" t="b">
        <f>IF(Table1[[#This Row],[Not churn]]&gt;0.14,TRUE,FALSE)</f>
        <v>1</v>
      </c>
      <c r="O1190">
        <f>50*(1-Table1[[#This Row],[Churn]])</f>
        <v>44.142014061706405</v>
      </c>
      <c r="P1190">
        <v>1</v>
      </c>
      <c r="Q1190">
        <f>Table1[[#This Row],[Weighted revenue]]-7</f>
        <v>37.142014061706405</v>
      </c>
    </row>
    <row r="1191" spans="1:17" x14ac:dyDescent="0.35">
      <c r="A1191">
        <v>1517</v>
      </c>
      <c r="B1191">
        <v>0</v>
      </c>
      <c r="C1191">
        <v>20</v>
      </c>
      <c r="D1191">
        <v>20</v>
      </c>
      <c r="E1191">
        <v>416.45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0.117009397205801</v>
      </c>
      <c r="M1191">
        <f>1-Table1[[#This Row],[Churn]]</f>
        <v>0.88299060279419894</v>
      </c>
      <c r="N1191" t="b">
        <f>IF(Table1[[#This Row],[Not churn]]&gt;0.14,TRUE,FALSE)</f>
        <v>1</v>
      </c>
      <c r="O1191">
        <f>50*(1-Table1[[#This Row],[Churn]])</f>
        <v>44.149530139709945</v>
      </c>
      <c r="P1191">
        <v>2</v>
      </c>
      <c r="Q1191">
        <f>Table1[[#This Row],[Weighted revenue]]-7</f>
        <v>37.149530139709945</v>
      </c>
    </row>
    <row r="1192" spans="1:17" x14ac:dyDescent="0.35">
      <c r="A1192">
        <v>238</v>
      </c>
      <c r="B1192">
        <v>0</v>
      </c>
      <c r="C1192">
        <v>58</v>
      </c>
      <c r="D1192">
        <v>99.25</v>
      </c>
      <c r="E1192">
        <v>5846.65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0.116918597416534</v>
      </c>
      <c r="M1192">
        <f>1-Table1[[#This Row],[Churn]]</f>
        <v>0.88308140258346601</v>
      </c>
      <c r="N1192" t="b">
        <f>IF(Table1[[#This Row],[Not churn]]&gt;0.14,TRUE,FALSE)</f>
        <v>1</v>
      </c>
      <c r="O1192">
        <f>50*(1-Table1[[#This Row],[Churn]])</f>
        <v>44.154070129173299</v>
      </c>
      <c r="P1192">
        <v>5</v>
      </c>
      <c r="Q1192">
        <f>Table1[[#This Row],[Weighted revenue]]-7</f>
        <v>37.154070129173299</v>
      </c>
    </row>
    <row r="1193" spans="1:17" x14ac:dyDescent="0.35">
      <c r="A1193">
        <v>547</v>
      </c>
      <c r="B1193">
        <v>0</v>
      </c>
      <c r="C1193">
        <v>71</v>
      </c>
      <c r="D1193">
        <v>98.65</v>
      </c>
      <c r="E1193">
        <v>6962.85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0.116898319668037</v>
      </c>
      <c r="M1193">
        <f>1-Table1[[#This Row],[Churn]]</f>
        <v>0.88310168033196301</v>
      </c>
      <c r="N1193" t="b">
        <f>IF(Table1[[#This Row],[Not churn]]&gt;0.14,TRUE,FALSE)</f>
        <v>1</v>
      </c>
      <c r="O1193">
        <f>50*(1-Table1[[#This Row],[Churn]])</f>
        <v>44.155084016598153</v>
      </c>
      <c r="P1193">
        <v>2</v>
      </c>
      <c r="Q1193">
        <f>Table1[[#This Row],[Weighted revenue]]-7</f>
        <v>37.155084016598153</v>
      </c>
    </row>
    <row r="1194" spans="1:17" x14ac:dyDescent="0.35">
      <c r="A1194">
        <v>1667</v>
      </c>
      <c r="B1194">
        <v>0</v>
      </c>
      <c r="C1194">
        <v>7</v>
      </c>
      <c r="D1194">
        <v>20.45</v>
      </c>
      <c r="E1194">
        <v>150.75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0.116567311539962</v>
      </c>
      <c r="M1194">
        <f>1-Table1[[#This Row],[Churn]]</f>
        <v>0.88343268846003797</v>
      </c>
      <c r="N1194" t="b">
        <f>IF(Table1[[#This Row],[Not churn]]&gt;0.14,TRUE,FALSE)</f>
        <v>1</v>
      </c>
      <c r="O1194">
        <f>50*(1-Table1[[#This Row],[Churn]])</f>
        <v>44.171634423001898</v>
      </c>
      <c r="P1194">
        <v>5</v>
      </c>
      <c r="Q1194">
        <f>Table1[[#This Row],[Weighted revenue]]-7</f>
        <v>37.171634423001898</v>
      </c>
    </row>
    <row r="1195" spans="1:17" x14ac:dyDescent="0.35">
      <c r="A1195">
        <v>1819</v>
      </c>
      <c r="B1195">
        <v>0</v>
      </c>
      <c r="C1195">
        <v>11</v>
      </c>
      <c r="D1195">
        <v>20.25</v>
      </c>
      <c r="E1195">
        <v>208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0.11607649346023199</v>
      </c>
      <c r="M1195">
        <f>1-Table1[[#This Row],[Churn]]</f>
        <v>0.88392350653976803</v>
      </c>
      <c r="N1195" t="b">
        <f>IF(Table1[[#This Row],[Not churn]]&gt;0.14,TRUE,FALSE)</f>
        <v>1</v>
      </c>
      <c r="O1195">
        <f>50*(1-Table1[[#This Row],[Churn]])</f>
        <v>44.196175326988403</v>
      </c>
      <c r="P1195">
        <v>2</v>
      </c>
      <c r="Q1195">
        <f>Table1[[#This Row],[Weighted revenue]]-7</f>
        <v>37.196175326988403</v>
      </c>
    </row>
    <row r="1196" spans="1:17" x14ac:dyDescent="0.35">
      <c r="A1196">
        <v>1068</v>
      </c>
      <c r="B1196">
        <v>0</v>
      </c>
      <c r="C1196">
        <v>20</v>
      </c>
      <c r="D1196">
        <v>19.600000000000001</v>
      </c>
      <c r="E1196">
        <v>356.15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0.115780092863385</v>
      </c>
      <c r="M1196">
        <f>1-Table1[[#This Row],[Churn]]</f>
        <v>0.88421990713661502</v>
      </c>
      <c r="N1196" t="b">
        <f>IF(Table1[[#This Row],[Not churn]]&gt;0.14,TRUE,FALSE)</f>
        <v>1</v>
      </c>
      <c r="O1196">
        <f>50*(1-Table1[[#This Row],[Churn]])</f>
        <v>44.21099535683075</v>
      </c>
      <c r="P1196">
        <v>2</v>
      </c>
      <c r="Q1196">
        <f>Table1[[#This Row],[Weighted revenue]]-7</f>
        <v>37.21099535683075</v>
      </c>
    </row>
    <row r="1197" spans="1:17" x14ac:dyDescent="0.35">
      <c r="A1197">
        <v>301</v>
      </c>
      <c r="B1197">
        <v>0</v>
      </c>
      <c r="C1197">
        <v>53</v>
      </c>
      <c r="D1197">
        <v>54.9</v>
      </c>
      <c r="E1197">
        <v>3045.75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0.11577808392662001</v>
      </c>
      <c r="M1197">
        <f>1-Table1[[#This Row],[Churn]]</f>
        <v>0.88422191607337997</v>
      </c>
      <c r="N1197" t="b">
        <f>IF(Table1[[#This Row],[Not churn]]&gt;0.14,TRUE,FALSE)</f>
        <v>1</v>
      </c>
      <c r="O1197">
        <f>50*(1-Table1[[#This Row],[Churn]])</f>
        <v>44.211095803668996</v>
      </c>
      <c r="P1197">
        <v>3</v>
      </c>
      <c r="Q1197">
        <f>Table1[[#This Row],[Weighted revenue]]-7</f>
        <v>37.211095803668996</v>
      </c>
    </row>
    <row r="1198" spans="1:17" x14ac:dyDescent="0.35">
      <c r="A1198">
        <v>965</v>
      </c>
      <c r="B1198">
        <v>0</v>
      </c>
      <c r="C1198">
        <v>45</v>
      </c>
      <c r="D1198">
        <v>78.75</v>
      </c>
      <c r="E1198">
        <v>3600.65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0.115559384103704</v>
      </c>
      <c r="M1198">
        <f>1-Table1[[#This Row],[Churn]]</f>
        <v>0.88444061589629597</v>
      </c>
      <c r="N1198" t="b">
        <f>IF(Table1[[#This Row],[Not churn]]&gt;0.14,TRUE,FALSE)</f>
        <v>1</v>
      </c>
      <c r="O1198">
        <f>50*(1-Table1[[#This Row],[Churn]])</f>
        <v>44.222030794814799</v>
      </c>
      <c r="P1198">
        <v>5</v>
      </c>
      <c r="Q1198">
        <f>Table1[[#This Row],[Weighted revenue]]-7</f>
        <v>37.222030794814799</v>
      </c>
    </row>
    <row r="1199" spans="1:17" x14ac:dyDescent="0.35">
      <c r="A1199">
        <v>600</v>
      </c>
      <c r="B1199">
        <v>0</v>
      </c>
      <c r="C1199">
        <v>11</v>
      </c>
      <c r="D1199">
        <v>20</v>
      </c>
      <c r="E1199">
        <v>211.95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0.115312192381911</v>
      </c>
      <c r="M1199">
        <f>1-Table1[[#This Row],[Churn]]</f>
        <v>0.88468780761808896</v>
      </c>
      <c r="N1199" t="b">
        <f>IF(Table1[[#This Row],[Not churn]]&gt;0.14,TRUE,FALSE)</f>
        <v>1</v>
      </c>
      <c r="O1199">
        <f>50*(1-Table1[[#This Row],[Churn]])</f>
        <v>44.234390380904451</v>
      </c>
      <c r="P1199">
        <v>2</v>
      </c>
      <c r="Q1199">
        <f>Table1[[#This Row],[Weighted revenue]]-7</f>
        <v>37.234390380904451</v>
      </c>
    </row>
    <row r="1200" spans="1:17" x14ac:dyDescent="0.35">
      <c r="A1200">
        <v>1740</v>
      </c>
      <c r="B1200">
        <v>0</v>
      </c>
      <c r="C1200">
        <v>19</v>
      </c>
      <c r="D1200">
        <v>24.1</v>
      </c>
      <c r="E1200">
        <v>439.2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0.11526471445028701</v>
      </c>
      <c r="M1200">
        <f>1-Table1[[#This Row],[Churn]]</f>
        <v>0.88473528554971304</v>
      </c>
      <c r="N1200" t="b">
        <f>IF(Table1[[#This Row],[Not churn]]&gt;0.14,TRUE,FALSE)</f>
        <v>1</v>
      </c>
      <c r="O1200">
        <f>50*(1-Table1[[#This Row],[Churn]])</f>
        <v>44.236764277485655</v>
      </c>
      <c r="P1200">
        <v>5</v>
      </c>
      <c r="Q1200">
        <f>Table1[[#This Row],[Weighted revenue]]-7</f>
        <v>37.236764277485655</v>
      </c>
    </row>
    <row r="1201" spans="1:17" x14ac:dyDescent="0.35">
      <c r="A1201">
        <v>1505</v>
      </c>
      <c r="B1201">
        <v>0</v>
      </c>
      <c r="C1201">
        <v>45</v>
      </c>
      <c r="D1201">
        <v>42.3</v>
      </c>
      <c r="E1201">
        <v>1840.75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0.114993900970742</v>
      </c>
      <c r="M1201">
        <f>1-Table1[[#This Row],[Churn]]</f>
        <v>0.88500609902925798</v>
      </c>
      <c r="N1201" t="b">
        <f>IF(Table1[[#This Row],[Not churn]]&gt;0.14,TRUE,FALSE)</f>
        <v>1</v>
      </c>
      <c r="O1201">
        <f>50*(1-Table1[[#This Row],[Churn]])</f>
        <v>44.250304951462901</v>
      </c>
      <c r="P1201">
        <v>3</v>
      </c>
      <c r="Q1201">
        <f>Table1[[#This Row],[Weighted revenue]]-7</f>
        <v>37.250304951462901</v>
      </c>
    </row>
    <row r="1202" spans="1:17" x14ac:dyDescent="0.35">
      <c r="A1202">
        <v>1343</v>
      </c>
      <c r="B1202">
        <v>0</v>
      </c>
      <c r="C1202">
        <v>35</v>
      </c>
      <c r="D1202">
        <v>56.85</v>
      </c>
      <c r="E1202">
        <v>1861.1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0.11476854776605901</v>
      </c>
      <c r="M1202">
        <f>1-Table1[[#This Row],[Churn]]</f>
        <v>0.88523145223394095</v>
      </c>
      <c r="N1202" t="b">
        <f>IF(Table1[[#This Row],[Not churn]]&gt;0.14,TRUE,FALSE)</f>
        <v>1</v>
      </c>
      <c r="O1202">
        <f>50*(1-Table1[[#This Row],[Churn]])</f>
        <v>44.261572611697048</v>
      </c>
      <c r="P1202">
        <v>2</v>
      </c>
      <c r="Q1202">
        <f>Table1[[#This Row],[Weighted revenue]]-7</f>
        <v>37.261572611697048</v>
      </c>
    </row>
    <row r="1203" spans="1:17" x14ac:dyDescent="0.35">
      <c r="A1203">
        <v>1783</v>
      </c>
      <c r="B1203">
        <v>0</v>
      </c>
      <c r="C1203">
        <v>50</v>
      </c>
      <c r="D1203">
        <v>109.65</v>
      </c>
      <c r="E1203">
        <v>5551.15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0.114471001947252</v>
      </c>
      <c r="M1203">
        <f>1-Table1[[#This Row],[Churn]]</f>
        <v>0.88552899805274798</v>
      </c>
      <c r="N1203" t="b">
        <f>IF(Table1[[#This Row],[Not churn]]&gt;0.14,TRUE,FALSE)</f>
        <v>1</v>
      </c>
      <c r="O1203">
        <f>50*(1-Table1[[#This Row],[Churn]])</f>
        <v>44.276449902637403</v>
      </c>
      <c r="P1203">
        <v>1</v>
      </c>
      <c r="Q1203">
        <f>Table1[[#This Row],[Weighted revenue]]-7</f>
        <v>37.276449902637403</v>
      </c>
    </row>
    <row r="1204" spans="1:17" x14ac:dyDescent="0.35">
      <c r="A1204">
        <v>1194</v>
      </c>
      <c r="B1204">
        <v>0</v>
      </c>
      <c r="C1204">
        <v>11</v>
      </c>
      <c r="D1204">
        <v>19.5</v>
      </c>
      <c r="E1204">
        <v>226.8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0.113796714662347</v>
      </c>
      <c r="M1204">
        <f>1-Table1[[#This Row],[Churn]]</f>
        <v>0.88620328533765302</v>
      </c>
      <c r="N1204" t="b">
        <f>IF(Table1[[#This Row],[Not churn]]&gt;0.14,TRUE,FALSE)</f>
        <v>1</v>
      </c>
      <c r="O1204">
        <f>50*(1-Table1[[#This Row],[Churn]])</f>
        <v>44.310164266882651</v>
      </c>
      <c r="P1204">
        <v>2</v>
      </c>
      <c r="Q1204">
        <f>Table1[[#This Row],[Weighted revenue]]-7</f>
        <v>37.310164266882651</v>
      </c>
    </row>
    <row r="1205" spans="1:17" x14ac:dyDescent="0.35">
      <c r="A1205">
        <v>1157</v>
      </c>
      <c r="B1205">
        <v>0</v>
      </c>
      <c r="C1205">
        <v>8</v>
      </c>
      <c r="D1205">
        <v>21.05</v>
      </c>
      <c r="E1205">
        <v>139.75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0.11369709275695</v>
      </c>
      <c r="M1205">
        <f>1-Table1[[#This Row],[Churn]]</f>
        <v>0.88630290724304994</v>
      </c>
      <c r="N1205" t="b">
        <f>IF(Table1[[#This Row],[Not churn]]&gt;0.14,TRUE,FALSE)</f>
        <v>1</v>
      </c>
      <c r="O1205">
        <f>50*(1-Table1[[#This Row],[Churn]])</f>
        <v>44.315145362152499</v>
      </c>
      <c r="P1205">
        <v>5</v>
      </c>
      <c r="Q1205">
        <f>Table1[[#This Row],[Weighted revenue]]-7</f>
        <v>37.315145362152499</v>
      </c>
    </row>
    <row r="1206" spans="1:17" x14ac:dyDescent="0.35">
      <c r="A1206">
        <v>1598</v>
      </c>
      <c r="B1206">
        <v>0</v>
      </c>
      <c r="C1206">
        <v>63</v>
      </c>
      <c r="D1206">
        <v>91.35</v>
      </c>
      <c r="E1206">
        <v>5764.7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0.113340867552831</v>
      </c>
      <c r="M1206">
        <f>1-Table1[[#This Row],[Churn]]</f>
        <v>0.88665913244716899</v>
      </c>
      <c r="N1206" t="b">
        <f>IF(Table1[[#This Row],[Not churn]]&gt;0.14,TRUE,FALSE)</f>
        <v>1</v>
      </c>
      <c r="O1206">
        <f>50*(1-Table1[[#This Row],[Churn]])</f>
        <v>44.332956622358452</v>
      </c>
      <c r="P1206">
        <v>5</v>
      </c>
      <c r="Q1206">
        <f>Table1[[#This Row],[Weighted revenue]]-7</f>
        <v>37.332956622358452</v>
      </c>
    </row>
    <row r="1207" spans="1:17" x14ac:dyDescent="0.35">
      <c r="A1207">
        <v>285</v>
      </c>
      <c r="B1207">
        <v>0</v>
      </c>
      <c r="C1207">
        <v>64</v>
      </c>
      <c r="D1207">
        <v>92.85</v>
      </c>
      <c r="E1207">
        <v>5980.75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0.11321221510716201</v>
      </c>
      <c r="M1207">
        <f>1-Table1[[#This Row],[Churn]]</f>
        <v>0.88678778489283805</v>
      </c>
      <c r="N1207" t="b">
        <f>IF(Table1[[#This Row],[Not churn]]&gt;0.14,TRUE,FALSE)</f>
        <v>1</v>
      </c>
      <c r="O1207">
        <f>50*(1-Table1[[#This Row],[Churn]])</f>
        <v>44.3393892446419</v>
      </c>
      <c r="P1207">
        <v>5</v>
      </c>
      <c r="Q1207">
        <f>Table1[[#This Row],[Weighted revenue]]-7</f>
        <v>37.3393892446419</v>
      </c>
    </row>
    <row r="1208" spans="1:17" x14ac:dyDescent="0.35">
      <c r="A1208">
        <v>1244</v>
      </c>
      <c r="B1208">
        <v>0</v>
      </c>
      <c r="C1208">
        <v>44</v>
      </c>
      <c r="D1208">
        <v>61.9</v>
      </c>
      <c r="E1208">
        <v>2924.05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0.112934267639269</v>
      </c>
      <c r="M1208">
        <f>1-Table1[[#This Row],[Churn]]</f>
        <v>0.88706573236073094</v>
      </c>
      <c r="N1208" t="b">
        <f>IF(Table1[[#This Row],[Not churn]]&gt;0.14,TRUE,FALSE)</f>
        <v>1</v>
      </c>
      <c r="O1208">
        <f>50*(1-Table1[[#This Row],[Churn]])</f>
        <v>44.353286618036549</v>
      </c>
      <c r="P1208">
        <v>5</v>
      </c>
      <c r="Q1208">
        <f>Table1[[#This Row],[Weighted revenue]]-7</f>
        <v>37.353286618036549</v>
      </c>
    </row>
    <row r="1209" spans="1:17" x14ac:dyDescent="0.35">
      <c r="A1209">
        <v>1430</v>
      </c>
      <c r="B1209">
        <v>0</v>
      </c>
      <c r="C1209">
        <v>72</v>
      </c>
      <c r="D1209">
        <v>104.9</v>
      </c>
      <c r="E1209">
        <v>7537.5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0.11233647662488699</v>
      </c>
      <c r="M1209">
        <f>1-Table1[[#This Row],[Churn]]</f>
        <v>0.88766352337511301</v>
      </c>
      <c r="N1209" t="b">
        <f>IF(Table1[[#This Row],[Not churn]]&gt;0.14,TRUE,FALSE)</f>
        <v>1</v>
      </c>
      <c r="O1209">
        <f>50*(1-Table1[[#This Row],[Churn]])</f>
        <v>44.383176168755654</v>
      </c>
      <c r="P1209">
        <v>5</v>
      </c>
      <c r="Q1209">
        <f>Table1[[#This Row],[Weighted revenue]]-7</f>
        <v>37.383176168755654</v>
      </c>
    </row>
    <row r="1210" spans="1:17" x14ac:dyDescent="0.35">
      <c r="A1210">
        <v>821</v>
      </c>
      <c r="B1210">
        <v>0</v>
      </c>
      <c r="C1210">
        <v>56</v>
      </c>
      <c r="D1210">
        <v>73.849999999999994</v>
      </c>
      <c r="E1210">
        <v>4092.85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0.11188274867234201</v>
      </c>
      <c r="M1210">
        <f>1-Table1[[#This Row],[Churn]]</f>
        <v>0.88811725132765795</v>
      </c>
      <c r="N1210" t="b">
        <f>IF(Table1[[#This Row],[Not churn]]&gt;0.14,TRUE,FALSE)</f>
        <v>1</v>
      </c>
      <c r="O1210">
        <f>50*(1-Table1[[#This Row],[Churn]])</f>
        <v>44.405862566382901</v>
      </c>
      <c r="P1210">
        <v>2</v>
      </c>
      <c r="Q1210">
        <f>Table1[[#This Row],[Weighted revenue]]-7</f>
        <v>37.405862566382901</v>
      </c>
    </row>
    <row r="1211" spans="1:17" x14ac:dyDescent="0.35">
      <c r="A1211">
        <v>1350</v>
      </c>
      <c r="B1211">
        <v>0</v>
      </c>
      <c r="C1211">
        <v>46</v>
      </c>
      <c r="D1211">
        <v>72.8</v>
      </c>
      <c r="E1211">
        <v>3249.4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0.111703662282645</v>
      </c>
      <c r="M1211">
        <f>1-Table1[[#This Row],[Churn]]</f>
        <v>0.88829633771735494</v>
      </c>
      <c r="N1211" t="b">
        <f>IF(Table1[[#This Row],[Not churn]]&gt;0.14,TRUE,FALSE)</f>
        <v>1</v>
      </c>
      <c r="O1211">
        <f>50*(1-Table1[[#This Row],[Churn]])</f>
        <v>44.414816885867751</v>
      </c>
      <c r="P1211">
        <v>2</v>
      </c>
      <c r="Q1211">
        <f>Table1[[#This Row],[Weighted revenue]]-7</f>
        <v>37.414816885867751</v>
      </c>
    </row>
    <row r="1212" spans="1:17" x14ac:dyDescent="0.35">
      <c r="A1212">
        <v>1653</v>
      </c>
      <c r="B1212">
        <v>0</v>
      </c>
      <c r="C1212">
        <v>12</v>
      </c>
      <c r="D1212">
        <v>26.4</v>
      </c>
      <c r="E1212">
        <v>314.95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0.11124687968039899</v>
      </c>
      <c r="M1212">
        <f>1-Table1[[#This Row],[Churn]]</f>
        <v>0.88875312031960096</v>
      </c>
      <c r="N1212" t="b">
        <f>IF(Table1[[#This Row],[Not churn]]&gt;0.14,TRUE,FALSE)</f>
        <v>1</v>
      </c>
      <c r="O1212">
        <f>50*(1-Table1[[#This Row],[Churn]])</f>
        <v>44.437656015980046</v>
      </c>
      <c r="P1212">
        <v>5</v>
      </c>
      <c r="Q1212">
        <f>Table1[[#This Row],[Weighted revenue]]-7</f>
        <v>37.437656015980046</v>
      </c>
    </row>
    <row r="1213" spans="1:17" x14ac:dyDescent="0.35">
      <c r="A1213">
        <v>1804</v>
      </c>
      <c r="B1213">
        <v>0</v>
      </c>
      <c r="C1213">
        <v>72</v>
      </c>
      <c r="D1213">
        <v>104.45</v>
      </c>
      <c r="E1213">
        <v>7459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0.11100256068577601</v>
      </c>
      <c r="M1213">
        <f>1-Table1[[#This Row],[Churn]]</f>
        <v>0.88899743931422404</v>
      </c>
      <c r="N1213" t="b">
        <f>IF(Table1[[#This Row],[Not churn]]&gt;0.14,TRUE,FALSE)</f>
        <v>1</v>
      </c>
      <c r="O1213">
        <f>50*(1-Table1[[#This Row],[Churn]])</f>
        <v>44.449871965711203</v>
      </c>
      <c r="P1213">
        <v>5</v>
      </c>
      <c r="Q1213">
        <f>Table1[[#This Row],[Weighted revenue]]-7</f>
        <v>37.449871965711203</v>
      </c>
    </row>
    <row r="1214" spans="1:17" x14ac:dyDescent="0.35">
      <c r="A1214">
        <v>1260</v>
      </c>
      <c r="B1214">
        <v>0</v>
      </c>
      <c r="C1214">
        <v>12</v>
      </c>
      <c r="D1214">
        <v>20.05</v>
      </c>
      <c r="E1214">
        <v>265.45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0.11083881024671199</v>
      </c>
      <c r="M1214">
        <f>1-Table1[[#This Row],[Churn]]</f>
        <v>0.88916118975328806</v>
      </c>
      <c r="N1214" t="b">
        <f>IF(Table1[[#This Row],[Not churn]]&gt;0.14,TRUE,FALSE)</f>
        <v>1</v>
      </c>
      <c r="O1214">
        <f>50*(1-Table1[[#This Row],[Churn]])</f>
        <v>44.4580594876644</v>
      </c>
      <c r="P1214">
        <v>2</v>
      </c>
      <c r="Q1214">
        <f>Table1[[#This Row],[Weighted revenue]]-7</f>
        <v>37.4580594876644</v>
      </c>
    </row>
    <row r="1215" spans="1:17" x14ac:dyDescent="0.35">
      <c r="A1215">
        <v>1170</v>
      </c>
      <c r="B1215">
        <v>0</v>
      </c>
      <c r="C1215">
        <v>8</v>
      </c>
      <c r="D1215">
        <v>19.899999999999999</v>
      </c>
      <c r="E1215">
        <v>153.94999999999999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0.11027988666039699</v>
      </c>
      <c r="M1215">
        <f>1-Table1[[#This Row],[Churn]]</f>
        <v>0.88972011333960299</v>
      </c>
      <c r="N1215" t="b">
        <f>IF(Table1[[#This Row],[Not churn]]&gt;0.14,TRUE,FALSE)</f>
        <v>1</v>
      </c>
      <c r="O1215">
        <f>50*(1-Table1[[#This Row],[Churn]])</f>
        <v>44.486005666980148</v>
      </c>
      <c r="P1215">
        <v>5</v>
      </c>
      <c r="Q1215">
        <f>Table1[[#This Row],[Weighted revenue]]-7</f>
        <v>37.486005666980148</v>
      </c>
    </row>
    <row r="1216" spans="1:17" x14ac:dyDescent="0.35">
      <c r="A1216">
        <v>1478</v>
      </c>
      <c r="B1216">
        <v>0</v>
      </c>
      <c r="C1216">
        <v>51</v>
      </c>
      <c r="D1216">
        <v>80</v>
      </c>
      <c r="E1216">
        <v>4242.3500000000004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0.11018775848026199</v>
      </c>
      <c r="M1216">
        <f>1-Table1[[#This Row],[Churn]]</f>
        <v>0.88981224151973803</v>
      </c>
      <c r="N1216" t="b">
        <f>IF(Table1[[#This Row],[Not churn]]&gt;0.14,TRUE,FALSE)</f>
        <v>1</v>
      </c>
      <c r="O1216">
        <f>50*(1-Table1[[#This Row],[Churn]])</f>
        <v>44.490612075986903</v>
      </c>
      <c r="P1216">
        <v>2</v>
      </c>
      <c r="Q1216">
        <f>Table1[[#This Row],[Weighted revenue]]-7</f>
        <v>37.490612075986903</v>
      </c>
    </row>
    <row r="1217" spans="1:17" x14ac:dyDescent="0.35">
      <c r="A1217">
        <v>176</v>
      </c>
      <c r="B1217">
        <v>0</v>
      </c>
      <c r="C1217">
        <v>64</v>
      </c>
      <c r="D1217">
        <v>91.8</v>
      </c>
      <c r="E1217">
        <v>5960.5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0.110100215169673</v>
      </c>
      <c r="M1217">
        <f>1-Table1[[#This Row],[Churn]]</f>
        <v>0.88989978483032695</v>
      </c>
      <c r="N1217" t="b">
        <f>IF(Table1[[#This Row],[Not churn]]&gt;0.14,TRUE,FALSE)</f>
        <v>1</v>
      </c>
      <c r="O1217">
        <f>50*(1-Table1[[#This Row],[Churn]])</f>
        <v>44.49498924151635</v>
      </c>
      <c r="P1217">
        <v>5</v>
      </c>
      <c r="Q1217">
        <f>Table1[[#This Row],[Weighted revenue]]-7</f>
        <v>37.49498924151635</v>
      </c>
    </row>
    <row r="1218" spans="1:17" x14ac:dyDescent="0.35">
      <c r="A1218">
        <v>1672</v>
      </c>
      <c r="B1218">
        <v>0</v>
      </c>
      <c r="C1218">
        <v>54</v>
      </c>
      <c r="D1218">
        <v>70.150000000000006</v>
      </c>
      <c r="E1218">
        <v>3715.65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0.110071774256845</v>
      </c>
      <c r="M1218">
        <f>1-Table1[[#This Row],[Churn]]</f>
        <v>0.889928225743155</v>
      </c>
      <c r="N1218" t="b">
        <f>IF(Table1[[#This Row],[Not churn]]&gt;0.14,TRUE,FALSE)</f>
        <v>1</v>
      </c>
      <c r="O1218">
        <f>50*(1-Table1[[#This Row],[Churn]])</f>
        <v>44.496411287157748</v>
      </c>
      <c r="P1218">
        <v>2</v>
      </c>
      <c r="Q1218">
        <f>Table1[[#This Row],[Weighted revenue]]-7</f>
        <v>37.496411287157748</v>
      </c>
    </row>
    <row r="1219" spans="1:17" x14ac:dyDescent="0.35">
      <c r="A1219">
        <v>1164</v>
      </c>
      <c r="B1219">
        <v>0</v>
      </c>
      <c r="C1219">
        <v>8</v>
      </c>
      <c r="D1219">
        <v>19.8</v>
      </c>
      <c r="E1219">
        <v>160.05000000000001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0.10998702989400801</v>
      </c>
      <c r="M1219">
        <f>1-Table1[[#This Row],[Churn]]</f>
        <v>0.89001297010599201</v>
      </c>
      <c r="N1219" t="b">
        <f>IF(Table1[[#This Row],[Not churn]]&gt;0.14,TRUE,FALSE)</f>
        <v>1</v>
      </c>
      <c r="O1219">
        <f>50*(1-Table1[[#This Row],[Churn]])</f>
        <v>44.500648505299601</v>
      </c>
      <c r="P1219">
        <v>5</v>
      </c>
      <c r="Q1219">
        <f>Table1[[#This Row],[Weighted revenue]]-7</f>
        <v>37.500648505299601</v>
      </c>
    </row>
    <row r="1220" spans="1:17" x14ac:dyDescent="0.35">
      <c r="A1220">
        <v>1285</v>
      </c>
      <c r="B1220">
        <v>0</v>
      </c>
      <c r="C1220">
        <v>12</v>
      </c>
      <c r="D1220">
        <v>19.7</v>
      </c>
      <c r="E1220">
        <v>220.35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0.109812251656201</v>
      </c>
      <c r="M1220">
        <f>1-Table1[[#This Row],[Churn]]</f>
        <v>0.89018774834379899</v>
      </c>
      <c r="N1220" t="b">
        <f>IF(Table1[[#This Row],[Not churn]]&gt;0.14,TRUE,FALSE)</f>
        <v>1</v>
      </c>
      <c r="O1220">
        <f>50*(1-Table1[[#This Row],[Churn]])</f>
        <v>44.509387417189949</v>
      </c>
      <c r="P1220">
        <v>2</v>
      </c>
      <c r="Q1220">
        <f>Table1[[#This Row],[Weighted revenue]]-7</f>
        <v>37.509387417189949</v>
      </c>
    </row>
    <row r="1221" spans="1:17" x14ac:dyDescent="0.35">
      <c r="A1221">
        <v>1388</v>
      </c>
      <c r="B1221">
        <v>0</v>
      </c>
      <c r="C1221">
        <v>12</v>
      </c>
      <c r="D1221">
        <v>19.7</v>
      </c>
      <c r="E1221">
        <v>260.89999999999998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0.109812251656201</v>
      </c>
      <c r="M1221">
        <f>1-Table1[[#This Row],[Churn]]</f>
        <v>0.89018774834379899</v>
      </c>
      <c r="N1221" t="b">
        <f>IF(Table1[[#This Row],[Not churn]]&gt;0.14,TRUE,FALSE)</f>
        <v>1</v>
      </c>
      <c r="O1221">
        <f>50*(1-Table1[[#This Row],[Churn]])</f>
        <v>44.509387417189949</v>
      </c>
      <c r="P1221">
        <v>2</v>
      </c>
      <c r="Q1221">
        <f>Table1[[#This Row],[Weighted revenue]]-7</f>
        <v>37.509387417189949</v>
      </c>
    </row>
    <row r="1222" spans="1:17" x14ac:dyDescent="0.35">
      <c r="A1222">
        <v>1086</v>
      </c>
      <c r="B1222">
        <v>0</v>
      </c>
      <c r="C1222">
        <v>48</v>
      </c>
      <c r="D1222">
        <v>75.150000000000006</v>
      </c>
      <c r="E1222">
        <v>3772.65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0.109540728588802</v>
      </c>
      <c r="M1222">
        <f>1-Table1[[#This Row],[Churn]]</f>
        <v>0.89045927141119796</v>
      </c>
      <c r="N1222" t="b">
        <f>IF(Table1[[#This Row],[Not churn]]&gt;0.14,TRUE,FALSE)</f>
        <v>1</v>
      </c>
      <c r="O1222">
        <f>50*(1-Table1[[#This Row],[Churn]])</f>
        <v>44.522963570559895</v>
      </c>
      <c r="P1222">
        <v>2</v>
      </c>
      <c r="Q1222">
        <f>Table1[[#This Row],[Weighted revenue]]-7</f>
        <v>37.522963570559895</v>
      </c>
    </row>
    <row r="1223" spans="1:17" x14ac:dyDescent="0.35">
      <c r="A1223">
        <v>1205</v>
      </c>
      <c r="B1223">
        <v>0</v>
      </c>
      <c r="C1223">
        <v>35</v>
      </c>
      <c r="D1223">
        <v>55</v>
      </c>
      <c r="E1223">
        <v>2010.55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0.109270573069188</v>
      </c>
      <c r="M1223">
        <f>1-Table1[[#This Row],[Churn]]</f>
        <v>0.89072942693081203</v>
      </c>
      <c r="N1223" t="b">
        <f>IF(Table1[[#This Row],[Not churn]]&gt;0.14,TRUE,FALSE)</f>
        <v>1</v>
      </c>
      <c r="O1223">
        <f>50*(1-Table1[[#This Row],[Churn]])</f>
        <v>44.536471346540601</v>
      </c>
      <c r="P1223">
        <v>2</v>
      </c>
      <c r="Q1223">
        <f>Table1[[#This Row],[Weighted revenue]]-7</f>
        <v>37.536471346540601</v>
      </c>
    </row>
    <row r="1224" spans="1:17" x14ac:dyDescent="0.35">
      <c r="A1224">
        <v>1502</v>
      </c>
      <c r="B1224">
        <v>0</v>
      </c>
      <c r="C1224">
        <v>12</v>
      </c>
      <c r="D1224">
        <v>19.45</v>
      </c>
      <c r="E1224">
        <v>227.45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0.109084107022485</v>
      </c>
      <c r="M1224">
        <f>1-Table1[[#This Row],[Churn]]</f>
        <v>0.89091589297751494</v>
      </c>
      <c r="N1224" t="b">
        <f>IF(Table1[[#This Row],[Not churn]]&gt;0.14,TRUE,FALSE)</f>
        <v>1</v>
      </c>
      <c r="O1224">
        <f>50*(1-Table1[[#This Row],[Churn]])</f>
        <v>44.545794648875749</v>
      </c>
      <c r="P1224">
        <v>2</v>
      </c>
      <c r="Q1224">
        <f>Table1[[#This Row],[Weighted revenue]]-7</f>
        <v>37.545794648875749</v>
      </c>
    </row>
    <row r="1225" spans="1:17" x14ac:dyDescent="0.35">
      <c r="A1225">
        <v>509</v>
      </c>
      <c r="B1225">
        <v>0</v>
      </c>
      <c r="C1225">
        <v>50</v>
      </c>
      <c r="D1225">
        <v>69.75</v>
      </c>
      <c r="E1225">
        <v>3557.7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1</v>
      </c>
      <c r="L1225">
        <v>0.10878982045571201</v>
      </c>
      <c r="M1225">
        <f>1-Table1[[#This Row],[Churn]]</f>
        <v>0.89121017954428794</v>
      </c>
      <c r="N1225" t="b">
        <f>IF(Table1[[#This Row],[Not churn]]&gt;0.14,TRUE,FALSE)</f>
        <v>1</v>
      </c>
      <c r="O1225">
        <f>50*(1-Table1[[#This Row],[Churn]])</f>
        <v>44.560508977214397</v>
      </c>
      <c r="P1225">
        <v>5</v>
      </c>
      <c r="Q1225">
        <f>Table1[[#This Row],[Weighted revenue]]-7</f>
        <v>37.560508977214397</v>
      </c>
    </row>
    <row r="1226" spans="1:17" x14ac:dyDescent="0.35">
      <c r="A1226">
        <v>276</v>
      </c>
      <c r="B1226">
        <v>0</v>
      </c>
      <c r="C1226">
        <v>41</v>
      </c>
      <c r="D1226">
        <v>70.2</v>
      </c>
      <c r="E1226">
        <v>2894.55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0.108491134733981</v>
      </c>
      <c r="M1226">
        <f>1-Table1[[#This Row],[Churn]]</f>
        <v>0.89150886526601902</v>
      </c>
      <c r="N1226" t="b">
        <f>IF(Table1[[#This Row],[Not churn]]&gt;0.14,TRUE,FALSE)</f>
        <v>1</v>
      </c>
      <c r="O1226">
        <f>50*(1-Table1[[#This Row],[Churn]])</f>
        <v>44.575443263300954</v>
      </c>
      <c r="P1226">
        <v>5</v>
      </c>
      <c r="Q1226">
        <f>Table1[[#This Row],[Weighted revenue]]-7</f>
        <v>37.575443263300954</v>
      </c>
    </row>
    <row r="1227" spans="1:17" x14ac:dyDescent="0.35">
      <c r="A1227">
        <v>620</v>
      </c>
      <c r="B1227">
        <v>0</v>
      </c>
      <c r="C1227">
        <v>67</v>
      </c>
      <c r="D1227">
        <v>104.1</v>
      </c>
      <c r="E1227">
        <v>7040.85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0.108483131887048</v>
      </c>
      <c r="M1227">
        <f>1-Table1[[#This Row],[Churn]]</f>
        <v>0.89151686811295194</v>
      </c>
      <c r="N1227" t="b">
        <f>IF(Table1[[#This Row],[Not churn]]&gt;0.14,TRUE,FALSE)</f>
        <v>1</v>
      </c>
      <c r="O1227">
        <f>50*(1-Table1[[#This Row],[Churn]])</f>
        <v>44.575843405647596</v>
      </c>
      <c r="P1227">
        <v>2</v>
      </c>
      <c r="Q1227">
        <f>Table1[[#This Row],[Weighted revenue]]-7</f>
        <v>37.575843405647596</v>
      </c>
    </row>
    <row r="1228" spans="1:17" x14ac:dyDescent="0.35">
      <c r="A1228">
        <v>336</v>
      </c>
      <c r="B1228">
        <v>0</v>
      </c>
      <c r="C1228">
        <v>50</v>
      </c>
      <c r="D1228">
        <v>39.450000000000003</v>
      </c>
      <c r="E1228">
        <v>2021.35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0.108075673156905</v>
      </c>
      <c r="M1228">
        <f>1-Table1[[#This Row],[Churn]]</f>
        <v>0.89192432684309497</v>
      </c>
      <c r="N1228" t="b">
        <f>IF(Table1[[#This Row],[Not churn]]&gt;0.14,TRUE,FALSE)</f>
        <v>1</v>
      </c>
      <c r="O1228">
        <f>50*(1-Table1[[#This Row],[Churn]])</f>
        <v>44.596216342154747</v>
      </c>
      <c r="P1228">
        <v>3</v>
      </c>
      <c r="Q1228">
        <f>Table1[[#This Row],[Weighted revenue]]-7</f>
        <v>37.596216342154747</v>
      </c>
    </row>
    <row r="1229" spans="1:17" x14ac:dyDescent="0.35">
      <c r="A1229">
        <v>237</v>
      </c>
      <c r="B1229">
        <v>0</v>
      </c>
      <c r="C1229">
        <v>31</v>
      </c>
      <c r="D1229">
        <v>54.35</v>
      </c>
      <c r="E1229">
        <v>1647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0</v>
      </c>
      <c r="L1229">
        <v>0.107279260550313</v>
      </c>
      <c r="M1229">
        <f>1-Table1[[#This Row],[Churn]]</f>
        <v>0.892720739449687</v>
      </c>
      <c r="N1229" t="b">
        <f>IF(Table1[[#This Row],[Not churn]]&gt;0.14,TRUE,FALSE)</f>
        <v>1</v>
      </c>
      <c r="O1229">
        <f>50*(1-Table1[[#This Row],[Churn]])</f>
        <v>44.636036972484348</v>
      </c>
      <c r="P1229">
        <v>5</v>
      </c>
      <c r="Q1229">
        <f>Table1[[#This Row],[Weighted revenue]]-7</f>
        <v>37.636036972484348</v>
      </c>
    </row>
    <row r="1230" spans="1:17" x14ac:dyDescent="0.35">
      <c r="A1230">
        <v>1557</v>
      </c>
      <c r="B1230">
        <v>0</v>
      </c>
      <c r="C1230">
        <v>13</v>
      </c>
      <c r="D1230">
        <v>20.2</v>
      </c>
      <c r="E1230">
        <v>273.25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0.106802801137018</v>
      </c>
      <c r="M1230">
        <f>1-Table1[[#This Row],[Churn]]</f>
        <v>0.89319719886298199</v>
      </c>
      <c r="N1230" t="b">
        <f>IF(Table1[[#This Row],[Not churn]]&gt;0.14,TRUE,FALSE)</f>
        <v>1</v>
      </c>
      <c r="O1230">
        <f>50*(1-Table1[[#This Row],[Churn]])</f>
        <v>44.659859943149101</v>
      </c>
      <c r="P1230">
        <v>2</v>
      </c>
      <c r="Q1230">
        <f>Table1[[#This Row],[Weighted revenue]]-7</f>
        <v>37.659859943149101</v>
      </c>
    </row>
    <row r="1231" spans="1:17" x14ac:dyDescent="0.35">
      <c r="A1231">
        <v>1500</v>
      </c>
      <c r="B1231">
        <v>0</v>
      </c>
      <c r="C1231">
        <v>61</v>
      </c>
      <c r="D1231">
        <v>94.15</v>
      </c>
      <c r="E1231">
        <v>5731.85</v>
      </c>
      <c r="F1231">
        <v>1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0.106497014769523</v>
      </c>
      <c r="M1231">
        <f>1-Table1[[#This Row],[Churn]]</f>
        <v>0.893502985230477</v>
      </c>
      <c r="N1231" t="b">
        <f>IF(Table1[[#This Row],[Not churn]]&gt;0.14,TRUE,FALSE)</f>
        <v>1</v>
      </c>
      <c r="O1231">
        <f>50*(1-Table1[[#This Row],[Churn]])</f>
        <v>44.675149261523849</v>
      </c>
      <c r="P1231">
        <v>2</v>
      </c>
      <c r="Q1231">
        <f>Table1[[#This Row],[Weighted revenue]]-7</f>
        <v>37.675149261523849</v>
      </c>
    </row>
    <row r="1232" spans="1:17" x14ac:dyDescent="0.35">
      <c r="A1232">
        <v>1625</v>
      </c>
      <c r="B1232">
        <v>0</v>
      </c>
      <c r="C1232">
        <v>64</v>
      </c>
      <c r="D1232">
        <v>84.3</v>
      </c>
      <c r="E1232">
        <v>5289.05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0.106384450970979</v>
      </c>
      <c r="M1232">
        <f>1-Table1[[#This Row],[Churn]]</f>
        <v>0.89361554902902096</v>
      </c>
      <c r="N1232" t="b">
        <f>IF(Table1[[#This Row],[Not churn]]&gt;0.14,TRUE,FALSE)</f>
        <v>1</v>
      </c>
      <c r="O1232">
        <f>50*(1-Table1[[#This Row],[Churn]])</f>
        <v>44.68077745145105</v>
      </c>
      <c r="P1232">
        <v>2</v>
      </c>
      <c r="Q1232">
        <f>Table1[[#This Row],[Weighted revenue]]-7</f>
        <v>37.68077745145105</v>
      </c>
    </row>
    <row r="1233" spans="1:17" x14ac:dyDescent="0.35">
      <c r="A1233">
        <v>302</v>
      </c>
      <c r="B1233">
        <v>0</v>
      </c>
      <c r="C1233">
        <v>42</v>
      </c>
      <c r="D1233">
        <v>50.25</v>
      </c>
      <c r="E1233">
        <v>2203.65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1</v>
      </c>
      <c r="L1233">
        <v>0.106080803789922</v>
      </c>
      <c r="M1233">
        <f>1-Table1[[#This Row],[Churn]]</f>
        <v>0.89391919621007798</v>
      </c>
      <c r="N1233" t="b">
        <f>IF(Table1[[#This Row],[Not churn]]&gt;0.14,TRUE,FALSE)</f>
        <v>1</v>
      </c>
      <c r="O1233">
        <f>50*(1-Table1[[#This Row],[Churn]])</f>
        <v>44.695959810503901</v>
      </c>
      <c r="P1233">
        <v>2</v>
      </c>
      <c r="Q1233">
        <f>Table1[[#This Row],[Weighted revenue]]-7</f>
        <v>37.695959810503901</v>
      </c>
    </row>
    <row r="1234" spans="1:17" x14ac:dyDescent="0.35">
      <c r="A1234">
        <v>28</v>
      </c>
      <c r="B1234">
        <v>0</v>
      </c>
      <c r="C1234">
        <v>13</v>
      </c>
      <c r="D1234">
        <v>19.649999999999999</v>
      </c>
      <c r="E1234">
        <v>244.8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0.105245054530011</v>
      </c>
      <c r="M1234">
        <f>1-Table1[[#This Row],[Churn]]</f>
        <v>0.89475494546998902</v>
      </c>
      <c r="N1234" t="b">
        <f>IF(Table1[[#This Row],[Not churn]]&gt;0.14,TRUE,FALSE)</f>
        <v>1</v>
      </c>
      <c r="O1234">
        <f>50*(1-Table1[[#This Row],[Churn]])</f>
        <v>44.737747273499451</v>
      </c>
      <c r="P1234">
        <v>2</v>
      </c>
      <c r="Q1234">
        <f>Table1[[#This Row],[Weighted revenue]]-7</f>
        <v>37.737747273499451</v>
      </c>
    </row>
    <row r="1235" spans="1:17" x14ac:dyDescent="0.35">
      <c r="A1235">
        <v>855</v>
      </c>
      <c r="B1235">
        <v>0</v>
      </c>
      <c r="C1235">
        <v>61</v>
      </c>
      <c r="D1235">
        <v>93.7</v>
      </c>
      <c r="E1235">
        <v>5860.7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0.10522421874999301</v>
      </c>
      <c r="M1235">
        <f>1-Table1[[#This Row],[Churn]]</f>
        <v>0.89477578125000701</v>
      </c>
      <c r="N1235" t="b">
        <f>IF(Table1[[#This Row],[Not churn]]&gt;0.14,TRUE,FALSE)</f>
        <v>1</v>
      </c>
      <c r="O1235">
        <f>50*(1-Table1[[#This Row],[Churn]])</f>
        <v>44.738789062500352</v>
      </c>
      <c r="P1235">
        <v>2</v>
      </c>
      <c r="Q1235">
        <f>Table1[[#This Row],[Weighted revenue]]-7</f>
        <v>37.738789062500352</v>
      </c>
    </row>
    <row r="1236" spans="1:17" x14ac:dyDescent="0.35">
      <c r="A1236">
        <v>776</v>
      </c>
      <c r="B1236">
        <v>0</v>
      </c>
      <c r="C1236">
        <v>13</v>
      </c>
      <c r="D1236">
        <v>19.45</v>
      </c>
      <c r="E1236">
        <v>270.2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0.104683589830116</v>
      </c>
      <c r="M1236">
        <f>1-Table1[[#This Row],[Churn]]</f>
        <v>0.89531641016988406</v>
      </c>
      <c r="N1236" t="b">
        <f>IF(Table1[[#This Row],[Not churn]]&gt;0.14,TRUE,FALSE)</f>
        <v>1</v>
      </c>
      <c r="O1236">
        <f>50*(1-Table1[[#This Row],[Churn]])</f>
        <v>44.765820508494201</v>
      </c>
      <c r="P1236">
        <v>2</v>
      </c>
      <c r="Q1236">
        <f>Table1[[#This Row],[Weighted revenue]]-7</f>
        <v>37.765820508494201</v>
      </c>
    </row>
    <row r="1237" spans="1:17" x14ac:dyDescent="0.35">
      <c r="A1237">
        <v>362</v>
      </c>
      <c r="B1237">
        <v>0</v>
      </c>
      <c r="C1237">
        <v>51</v>
      </c>
      <c r="D1237">
        <v>84.2</v>
      </c>
      <c r="E1237">
        <v>4299.75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0.104430571307011</v>
      </c>
      <c r="M1237">
        <f>1-Table1[[#This Row],[Churn]]</f>
        <v>0.89556942869298894</v>
      </c>
      <c r="N1237" t="b">
        <f>IF(Table1[[#This Row],[Not churn]]&gt;0.14,TRUE,FALSE)</f>
        <v>1</v>
      </c>
      <c r="O1237">
        <f>50*(1-Table1[[#This Row],[Churn]])</f>
        <v>44.778471434649447</v>
      </c>
      <c r="P1237">
        <v>5</v>
      </c>
      <c r="Q1237">
        <f>Table1[[#This Row],[Weighted revenue]]-7</f>
        <v>37.778471434649447</v>
      </c>
    </row>
    <row r="1238" spans="1:17" x14ac:dyDescent="0.35">
      <c r="A1238">
        <v>675</v>
      </c>
      <c r="B1238">
        <v>0</v>
      </c>
      <c r="C1238">
        <v>23</v>
      </c>
      <c r="D1238">
        <v>20.3</v>
      </c>
      <c r="E1238">
        <v>470.6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0.10429313416960299</v>
      </c>
      <c r="M1238">
        <f>1-Table1[[#This Row],[Churn]]</f>
        <v>0.89570686583039705</v>
      </c>
      <c r="N1238" t="b">
        <f>IF(Table1[[#This Row],[Not churn]]&gt;0.14,TRUE,FALSE)</f>
        <v>1</v>
      </c>
      <c r="O1238">
        <f>50*(1-Table1[[#This Row],[Churn]])</f>
        <v>44.785343291519851</v>
      </c>
      <c r="P1238">
        <v>2</v>
      </c>
      <c r="Q1238">
        <f>Table1[[#This Row],[Weighted revenue]]-7</f>
        <v>37.785343291519851</v>
      </c>
    </row>
    <row r="1239" spans="1:17" x14ac:dyDescent="0.35">
      <c r="A1239">
        <v>1756</v>
      </c>
      <c r="B1239">
        <v>1</v>
      </c>
      <c r="C1239">
        <v>28</v>
      </c>
      <c r="D1239">
        <v>25.7</v>
      </c>
      <c r="E1239">
        <v>734.6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0.10377128158183101</v>
      </c>
      <c r="M1239">
        <f>1-Table1[[#This Row],[Churn]]</f>
        <v>0.89622871841816898</v>
      </c>
      <c r="N1239" t="b">
        <f>IF(Table1[[#This Row],[Not churn]]&gt;0.14,TRUE,FALSE)</f>
        <v>1</v>
      </c>
      <c r="O1239">
        <f>50*(1-Table1[[#This Row],[Churn]])</f>
        <v>44.811435920908451</v>
      </c>
      <c r="P1239">
        <v>4</v>
      </c>
      <c r="Q1239">
        <f>Table1[[#This Row],[Weighted revenue]]-7</f>
        <v>37.811435920908451</v>
      </c>
    </row>
    <row r="1240" spans="1:17" x14ac:dyDescent="0.35">
      <c r="A1240">
        <v>1439</v>
      </c>
      <c r="B1240">
        <v>0</v>
      </c>
      <c r="C1240">
        <v>63</v>
      </c>
      <c r="D1240">
        <v>81.55</v>
      </c>
      <c r="E1240">
        <v>5029.05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0.10300358813447</v>
      </c>
      <c r="M1240">
        <f>1-Table1[[#This Row],[Churn]]</f>
        <v>0.89699641186553003</v>
      </c>
      <c r="N1240" t="b">
        <f>IF(Table1[[#This Row],[Not churn]]&gt;0.14,TRUE,FALSE)</f>
        <v>1</v>
      </c>
      <c r="O1240">
        <f>50*(1-Table1[[#This Row],[Churn]])</f>
        <v>44.849820593276505</v>
      </c>
      <c r="P1240">
        <v>2</v>
      </c>
      <c r="Q1240">
        <f>Table1[[#This Row],[Weighted revenue]]-7</f>
        <v>37.849820593276505</v>
      </c>
    </row>
    <row r="1241" spans="1:17" x14ac:dyDescent="0.35">
      <c r="A1241">
        <v>1658</v>
      </c>
      <c r="B1241">
        <v>0</v>
      </c>
      <c r="C1241">
        <v>49</v>
      </c>
      <c r="D1241">
        <v>59.75</v>
      </c>
      <c r="E1241">
        <v>2934.3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0.102452922235254</v>
      </c>
      <c r="M1241">
        <f>1-Table1[[#This Row],[Churn]]</f>
        <v>0.89754707776474596</v>
      </c>
      <c r="N1241" t="b">
        <f>IF(Table1[[#This Row],[Not churn]]&gt;0.14,TRUE,FALSE)</f>
        <v>1</v>
      </c>
      <c r="O1241">
        <f>50*(1-Table1[[#This Row],[Churn]])</f>
        <v>44.877353888237295</v>
      </c>
      <c r="P1241">
        <v>2</v>
      </c>
      <c r="Q1241">
        <f>Table1[[#This Row],[Weighted revenue]]-7</f>
        <v>37.877353888237295</v>
      </c>
    </row>
    <row r="1242" spans="1:17" x14ac:dyDescent="0.35">
      <c r="A1242">
        <v>788</v>
      </c>
      <c r="B1242">
        <v>0</v>
      </c>
      <c r="C1242">
        <v>48</v>
      </c>
      <c r="D1242">
        <v>64.400000000000006</v>
      </c>
      <c r="E1242">
        <v>3035.35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0.102401284845954</v>
      </c>
      <c r="M1242">
        <f>1-Table1[[#This Row],[Churn]]</f>
        <v>0.89759871515404599</v>
      </c>
      <c r="N1242" t="b">
        <f>IF(Table1[[#This Row],[Not churn]]&gt;0.14,TRUE,FALSE)</f>
        <v>1</v>
      </c>
      <c r="O1242">
        <f>50*(1-Table1[[#This Row],[Churn]])</f>
        <v>44.879935757702299</v>
      </c>
      <c r="P1242">
        <v>5</v>
      </c>
      <c r="Q1242">
        <f>Table1[[#This Row],[Weighted revenue]]-7</f>
        <v>37.879935757702299</v>
      </c>
    </row>
    <row r="1243" spans="1:17" x14ac:dyDescent="0.35">
      <c r="A1243">
        <v>1596</v>
      </c>
      <c r="B1243">
        <v>0</v>
      </c>
      <c r="C1243">
        <v>63</v>
      </c>
      <c r="D1243">
        <v>81.2</v>
      </c>
      <c r="E1243">
        <v>4965.1000000000004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0.102041269258732</v>
      </c>
      <c r="M1243">
        <f>1-Table1[[#This Row],[Churn]]</f>
        <v>0.89795873074126797</v>
      </c>
      <c r="N1243" t="b">
        <f>IF(Table1[[#This Row],[Not churn]]&gt;0.14,TRUE,FALSE)</f>
        <v>1</v>
      </c>
      <c r="O1243">
        <f>50*(1-Table1[[#This Row],[Churn]])</f>
        <v>44.897936537063401</v>
      </c>
      <c r="P1243">
        <v>2</v>
      </c>
      <c r="Q1243">
        <f>Table1[[#This Row],[Weighted revenue]]-7</f>
        <v>37.897936537063401</v>
      </c>
    </row>
    <row r="1244" spans="1:17" x14ac:dyDescent="0.35">
      <c r="A1244">
        <v>895</v>
      </c>
      <c r="B1244">
        <v>0</v>
      </c>
      <c r="C1244">
        <v>14</v>
      </c>
      <c r="D1244">
        <v>19.899999999999999</v>
      </c>
      <c r="E1244">
        <v>283.75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0.101662085994268</v>
      </c>
      <c r="M1244">
        <f>1-Table1[[#This Row],[Churn]]</f>
        <v>0.89833791400573204</v>
      </c>
      <c r="N1244" t="b">
        <f>IF(Table1[[#This Row],[Not churn]]&gt;0.14,TRUE,FALSE)</f>
        <v>1</v>
      </c>
      <c r="O1244">
        <f>50*(1-Table1[[#This Row],[Churn]])</f>
        <v>44.916895700286602</v>
      </c>
      <c r="P1244">
        <v>2</v>
      </c>
      <c r="Q1244">
        <f>Table1[[#This Row],[Weighted revenue]]-7</f>
        <v>37.916895700286602</v>
      </c>
    </row>
    <row r="1245" spans="1:17" x14ac:dyDescent="0.35">
      <c r="A1245">
        <v>425</v>
      </c>
      <c r="B1245">
        <v>0</v>
      </c>
      <c r="C1245">
        <v>71</v>
      </c>
      <c r="D1245">
        <v>93.25</v>
      </c>
      <c r="E1245">
        <v>6669.45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0.101242076838086</v>
      </c>
      <c r="M1245">
        <f>1-Table1[[#This Row],[Churn]]</f>
        <v>0.89875792316191405</v>
      </c>
      <c r="N1245" t="b">
        <f>IF(Table1[[#This Row],[Not churn]]&gt;0.14,TRUE,FALSE)</f>
        <v>1</v>
      </c>
      <c r="O1245">
        <f>50*(1-Table1[[#This Row],[Churn]])</f>
        <v>44.937896158095704</v>
      </c>
      <c r="P1245">
        <v>2</v>
      </c>
      <c r="Q1245">
        <f>Table1[[#This Row],[Weighted revenue]]-7</f>
        <v>37.937896158095704</v>
      </c>
    </row>
    <row r="1246" spans="1:17" x14ac:dyDescent="0.35">
      <c r="A1246">
        <v>530</v>
      </c>
      <c r="B1246">
        <v>1</v>
      </c>
      <c r="C1246">
        <v>64</v>
      </c>
      <c r="D1246">
        <v>80.3</v>
      </c>
      <c r="E1246">
        <v>5017.7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0.10117953213910801</v>
      </c>
      <c r="M1246">
        <f>1-Table1[[#This Row],[Churn]]</f>
        <v>0.89882046786089198</v>
      </c>
      <c r="N1246" t="b">
        <f>IF(Table1[[#This Row],[Not churn]]&gt;0.14,TRUE,FALSE)</f>
        <v>1</v>
      </c>
      <c r="O1246">
        <f>50*(1-Table1[[#This Row],[Churn]])</f>
        <v>44.941023393044603</v>
      </c>
      <c r="P1246">
        <v>4</v>
      </c>
      <c r="Q1246">
        <f>Table1[[#This Row],[Weighted revenue]]-7</f>
        <v>37.941023393044603</v>
      </c>
    </row>
    <row r="1247" spans="1:17" x14ac:dyDescent="0.35">
      <c r="A1247">
        <v>1634</v>
      </c>
      <c r="B1247">
        <v>0</v>
      </c>
      <c r="C1247">
        <v>72</v>
      </c>
      <c r="D1247">
        <v>109.15</v>
      </c>
      <c r="E1247">
        <v>7789.6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0.10101975456928</v>
      </c>
      <c r="M1247">
        <f>1-Table1[[#This Row],[Churn]]</f>
        <v>0.89898024543071997</v>
      </c>
      <c r="N1247" t="b">
        <f>IF(Table1[[#This Row],[Not churn]]&gt;0.14,TRUE,FALSE)</f>
        <v>1</v>
      </c>
      <c r="O1247">
        <f>50*(1-Table1[[#This Row],[Churn]])</f>
        <v>44.949012271535999</v>
      </c>
      <c r="P1247">
        <v>2</v>
      </c>
      <c r="Q1247">
        <f>Table1[[#This Row],[Weighted revenue]]-7</f>
        <v>37.949012271535999</v>
      </c>
    </row>
    <row r="1248" spans="1:17" x14ac:dyDescent="0.35">
      <c r="A1248">
        <v>1284</v>
      </c>
      <c r="B1248">
        <v>0</v>
      </c>
      <c r="C1248">
        <v>70</v>
      </c>
      <c r="D1248">
        <v>97.55</v>
      </c>
      <c r="E1248">
        <v>6669.05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0.100243703965697</v>
      </c>
      <c r="M1248">
        <f>1-Table1[[#This Row],[Churn]]</f>
        <v>0.89975629603430296</v>
      </c>
      <c r="N1248" t="b">
        <f>IF(Table1[[#This Row],[Not churn]]&gt;0.14,TRUE,FALSE)</f>
        <v>1</v>
      </c>
      <c r="O1248">
        <f>50*(1-Table1[[#This Row],[Churn]])</f>
        <v>44.987814801715146</v>
      </c>
      <c r="P1248">
        <v>5</v>
      </c>
      <c r="Q1248">
        <f>Table1[[#This Row],[Weighted revenue]]-7</f>
        <v>37.987814801715146</v>
      </c>
    </row>
    <row r="1249" spans="1:17" x14ac:dyDescent="0.35">
      <c r="A1249">
        <v>259</v>
      </c>
      <c r="B1249">
        <v>0</v>
      </c>
      <c r="C1249">
        <v>59</v>
      </c>
      <c r="D1249">
        <v>44.3</v>
      </c>
      <c r="E1249">
        <v>2666.75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0.100205812805368</v>
      </c>
      <c r="M1249">
        <f>1-Table1[[#This Row],[Churn]]</f>
        <v>0.899794187194632</v>
      </c>
      <c r="N1249" t="b">
        <f>IF(Table1[[#This Row],[Not churn]]&gt;0.14,TRUE,FALSE)</f>
        <v>1</v>
      </c>
      <c r="O1249">
        <f>50*(1-Table1[[#This Row],[Churn]])</f>
        <v>44.989709359731599</v>
      </c>
      <c r="P1249">
        <v>3</v>
      </c>
      <c r="Q1249">
        <f>Table1[[#This Row],[Weighted revenue]]-7</f>
        <v>37.989709359731599</v>
      </c>
    </row>
    <row r="1250" spans="1:17" x14ac:dyDescent="0.35">
      <c r="A1250">
        <v>414</v>
      </c>
      <c r="B1250">
        <v>0</v>
      </c>
      <c r="C1250">
        <v>14</v>
      </c>
      <c r="D1250">
        <v>19.350000000000001</v>
      </c>
      <c r="E1250">
        <v>324.8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0.10017090929309599</v>
      </c>
      <c r="M1250">
        <f>1-Table1[[#This Row],[Churn]]</f>
        <v>0.89982909070690398</v>
      </c>
      <c r="N1250" t="b">
        <f>IF(Table1[[#This Row],[Not churn]]&gt;0.14,TRUE,FALSE)</f>
        <v>1</v>
      </c>
      <c r="O1250">
        <f>50*(1-Table1[[#This Row],[Churn]])</f>
        <v>44.991454535345198</v>
      </c>
      <c r="P1250">
        <v>2</v>
      </c>
      <c r="Q1250">
        <f>Table1[[#This Row],[Weighted revenue]]-7</f>
        <v>37.991454535345198</v>
      </c>
    </row>
    <row r="1251" spans="1:17" x14ac:dyDescent="0.35">
      <c r="A1251">
        <v>473</v>
      </c>
      <c r="B1251">
        <v>0</v>
      </c>
      <c r="C1251">
        <v>47</v>
      </c>
      <c r="D1251">
        <v>39.65</v>
      </c>
      <c r="E1251">
        <v>1798.65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9.8668172858548397E-2</v>
      </c>
      <c r="M1251">
        <f>1-Table1[[#This Row],[Churn]]</f>
        <v>0.90133182714145166</v>
      </c>
      <c r="N1251" t="b">
        <f>IF(Table1[[#This Row],[Not churn]]&gt;0.14,TRUE,FALSE)</f>
        <v>1</v>
      </c>
      <c r="O1251">
        <f>50*(1-Table1[[#This Row],[Churn]])</f>
        <v>45.066591357072582</v>
      </c>
      <c r="P1251">
        <v>3</v>
      </c>
      <c r="Q1251">
        <f>Table1[[#This Row],[Weighted revenue]]-7</f>
        <v>38.066591357072582</v>
      </c>
    </row>
    <row r="1252" spans="1:17" x14ac:dyDescent="0.35">
      <c r="A1252">
        <v>8</v>
      </c>
      <c r="B1252">
        <v>0</v>
      </c>
      <c r="C1252">
        <v>52</v>
      </c>
      <c r="D1252">
        <v>68.75</v>
      </c>
      <c r="E1252">
        <v>3482.85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9.7505603340462696E-2</v>
      </c>
      <c r="M1252">
        <f>1-Table1[[#This Row],[Churn]]</f>
        <v>0.90249439665953735</v>
      </c>
      <c r="N1252" t="b">
        <f>IF(Table1[[#This Row],[Not churn]]&gt;0.14,TRUE,FALSE)</f>
        <v>1</v>
      </c>
      <c r="O1252">
        <f>50*(1-Table1[[#This Row],[Churn]])</f>
        <v>45.124719832976865</v>
      </c>
      <c r="P1252">
        <v>5</v>
      </c>
      <c r="Q1252">
        <f>Table1[[#This Row],[Weighted revenue]]-7</f>
        <v>38.124719832976865</v>
      </c>
    </row>
    <row r="1253" spans="1:17" x14ac:dyDescent="0.35">
      <c r="A1253">
        <v>1831</v>
      </c>
      <c r="B1253">
        <v>0</v>
      </c>
      <c r="C1253">
        <v>49</v>
      </c>
      <c r="D1253">
        <v>107.95</v>
      </c>
      <c r="E1253">
        <v>5293.2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9.6548516083609301E-2</v>
      </c>
      <c r="M1253">
        <f>1-Table1[[#This Row],[Churn]]</f>
        <v>0.90345148391639074</v>
      </c>
      <c r="N1253" t="b">
        <f>IF(Table1[[#This Row],[Not churn]]&gt;0.14,TRUE,FALSE)</f>
        <v>1</v>
      </c>
      <c r="O1253">
        <f>50*(1-Table1[[#This Row],[Churn]])</f>
        <v>45.172574195819536</v>
      </c>
      <c r="P1253">
        <v>1</v>
      </c>
      <c r="Q1253">
        <f>Table1[[#This Row],[Weighted revenue]]-7</f>
        <v>38.172574195819536</v>
      </c>
    </row>
    <row r="1254" spans="1:17" x14ac:dyDescent="0.35">
      <c r="A1254">
        <v>882</v>
      </c>
      <c r="B1254">
        <v>0</v>
      </c>
      <c r="C1254">
        <v>51</v>
      </c>
      <c r="D1254">
        <v>60.5</v>
      </c>
      <c r="E1254">
        <v>3145.15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9.6210447347853903E-2</v>
      </c>
      <c r="M1254">
        <f>1-Table1[[#This Row],[Churn]]</f>
        <v>0.90378955265214611</v>
      </c>
      <c r="N1254" t="b">
        <f>IF(Table1[[#This Row],[Not churn]]&gt;0.14,TRUE,FALSE)</f>
        <v>1</v>
      </c>
      <c r="O1254">
        <f>50*(1-Table1[[#This Row],[Churn]])</f>
        <v>45.189477632607307</v>
      </c>
      <c r="P1254">
        <v>2</v>
      </c>
      <c r="Q1254">
        <f>Table1[[#This Row],[Weighted revenue]]-7</f>
        <v>38.189477632607307</v>
      </c>
    </row>
    <row r="1255" spans="1:17" x14ac:dyDescent="0.35">
      <c r="A1255">
        <v>36</v>
      </c>
      <c r="B1255">
        <v>0</v>
      </c>
      <c r="C1255">
        <v>58</v>
      </c>
      <c r="D1255">
        <v>71.099999999999994</v>
      </c>
      <c r="E1255">
        <v>4299.2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9.5691927190949794E-2</v>
      </c>
      <c r="M1255">
        <f>1-Table1[[#This Row],[Churn]]</f>
        <v>0.90430807280905023</v>
      </c>
      <c r="N1255" t="b">
        <f>IF(Table1[[#This Row],[Not churn]]&gt;0.14,TRUE,FALSE)</f>
        <v>1</v>
      </c>
      <c r="O1255">
        <f>50*(1-Table1[[#This Row],[Churn]])</f>
        <v>45.215403640452514</v>
      </c>
      <c r="P1255">
        <v>2</v>
      </c>
      <c r="Q1255">
        <f>Table1[[#This Row],[Weighted revenue]]-7</f>
        <v>38.215403640452514</v>
      </c>
    </row>
    <row r="1256" spans="1:17" x14ac:dyDescent="0.35">
      <c r="A1256">
        <v>1671</v>
      </c>
      <c r="B1256">
        <v>0</v>
      </c>
      <c r="C1256">
        <v>51</v>
      </c>
      <c r="D1256">
        <v>30.05</v>
      </c>
      <c r="E1256">
        <v>1529.45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9.5183288081686093E-2</v>
      </c>
      <c r="M1256">
        <f>1-Table1[[#This Row],[Churn]]</f>
        <v>0.90481671191831392</v>
      </c>
      <c r="N1256" t="b">
        <f>IF(Table1[[#This Row],[Not churn]]&gt;0.14,TRUE,FALSE)</f>
        <v>1</v>
      </c>
      <c r="O1256">
        <f>50*(1-Table1[[#This Row],[Churn]])</f>
        <v>45.240835595915698</v>
      </c>
      <c r="P1256">
        <v>3</v>
      </c>
      <c r="Q1256">
        <f>Table1[[#This Row],[Weighted revenue]]-7</f>
        <v>38.240835595915698</v>
      </c>
    </row>
    <row r="1257" spans="1:17" x14ac:dyDescent="0.35">
      <c r="A1257">
        <v>836</v>
      </c>
      <c r="B1257">
        <v>0</v>
      </c>
      <c r="C1257">
        <v>57</v>
      </c>
      <c r="D1257">
        <v>39.299999999999997</v>
      </c>
      <c r="E1257">
        <v>2111.4499999999998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9.5164822822900702E-2</v>
      </c>
      <c r="M1257">
        <f>1-Table1[[#This Row],[Churn]]</f>
        <v>0.90483517717709927</v>
      </c>
      <c r="N1257" t="b">
        <f>IF(Table1[[#This Row],[Not churn]]&gt;0.14,TRUE,FALSE)</f>
        <v>1</v>
      </c>
      <c r="O1257">
        <f>50*(1-Table1[[#This Row],[Churn]])</f>
        <v>45.241758858854965</v>
      </c>
      <c r="P1257">
        <v>3</v>
      </c>
      <c r="Q1257">
        <f>Table1[[#This Row],[Weighted revenue]]-7</f>
        <v>38.241758858854965</v>
      </c>
    </row>
    <row r="1258" spans="1:17" x14ac:dyDescent="0.35">
      <c r="A1258">
        <v>1078</v>
      </c>
      <c r="B1258">
        <v>0</v>
      </c>
      <c r="C1258">
        <v>15</v>
      </c>
      <c r="D1258">
        <v>18.8</v>
      </c>
      <c r="E1258">
        <v>294.95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9.4673100122980997E-2</v>
      </c>
      <c r="M1258">
        <f>1-Table1[[#This Row],[Churn]]</f>
        <v>0.90532689987701898</v>
      </c>
      <c r="N1258" t="b">
        <f>IF(Table1[[#This Row],[Not churn]]&gt;0.14,TRUE,FALSE)</f>
        <v>1</v>
      </c>
      <c r="O1258">
        <f>50*(1-Table1[[#This Row],[Churn]])</f>
        <v>45.26634499385095</v>
      </c>
      <c r="P1258">
        <v>2</v>
      </c>
      <c r="Q1258">
        <f>Table1[[#This Row],[Weighted revenue]]-7</f>
        <v>38.26634499385095</v>
      </c>
    </row>
    <row r="1259" spans="1:17" x14ac:dyDescent="0.35">
      <c r="A1259">
        <v>95</v>
      </c>
      <c r="B1259">
        <v>0</v>
      </c>
      <c r="C1259">
        <v>55</v>
      </c>
      <c r="D1259">
        <v>66.05</v>
      </c>
      <c r="E1259">
        <v>3462.1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9.4607753420275706E-2</v>
      </c>
      <c r="M1259">
        <f>1-Table1[[#This Row],[Churn]]</f>
        <v>0.90539224657972428</v>
      </c>
      <c r="N1259" t="b">
        <f>IF(Table1[[#This Row],[Not churn]]&gt;0.14,TRUE,FALSE)</f>
        <v>1</v>
      </c>
      <c r="O1259">
        <f>50*(1-Table1[[#This Row],[Churn]])</f>
        <v>45.269612328986213</v>
      </c>
      <c r="P1259">
        <v>2</v>
      </c>
      <c r="Q1259">
        <f>Table1[[#This Row],[Weighted revenue]]-7</f>
        <v>38.269612328986213</v>
      </c>
    </row>
    <row r="1260" spans="1:17" x14ac:dyDescent="0.35">
      <c r="A1260">
        <v>1689</v>
      </c>
      <c r="B1260">
        <v>0</v>
      </c>
      <c r="C1260">
        <v>53</v>
      </c>
      <c r="D1260">
        <v>77.400000000000006</v>
      </c>
      <c r="E1260">
        <v>4155.95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9.4599416976014705E-2</v>
      </c>
      <c r="M1260">
        <f>1-Table1[[#This Row],[Churn]]</f>
        <v>0.90540058302398529</v>
      </c>
      <c r="N1260" t="b">
        <f>IF(Table1[[#This Row],[Not churn]]&gt;0.14,TRUE,FALSE)</f>
        <v>1</v>
      </c>
      <c r="O1260">
        <f>50*(1-Table1[[#This Row],[Churn]])</f>
        <v>45.270029151199267</v>
      </c>
      <c r="P1260">
        <v>2</v>
      </c>
      <c r="Q1260">
        <f>Table1[[#This Row],[Weighted revenue]]-7</f>
        <v>38.270029151199267</v>
      </c>
    </row>
    <row r="1261" spans="1:17" x14ac:dyDescent="0.35">
      <c r="A1261">
        <v>1713</v>
      </c>
      <c r="B1261">
        <v>0</v>
      </c>
      <c r="C1261">
        <v>25</v>
      </c>
      <c r="D1261">
        <v>19.5</v>
      </c>
      <c r="E1261">
        <v>516.29999999999995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9.3933862616645603E-2</v>
      </c>
      <c r="M1261">
        <f>1-Table1[[#This Row],[Churn]]</f>
        <v>0.9060661373833544</v>
      </c>
      <c r="N1261" t="b">
        <f>IF(Table1[[#This Row],[Not churn]]&gt;0.14,TRUE,FALSE)</f>
        <v>1</v>
      </c>
      <c r="O1261">
        <f>50*(1-Table1[[#This Row],[Churn]])</f>
        <v>45.30330686916772</v>
      </c>
      <c r="P1261">
        <v>2</v>
      </c>
      <c r="Q1261">
        <f>Table1[[#This Row],[Weighted revenue]]-7</f>
        <v>38.30330686916772</v>
      </c>
    </row>
    <row r="1262" spans="1:17" x14ac:dyDescent="0.35">
      <c r="A1262">
        <v>482</v>
      </c>
      <c r="B1262">
        <v>0</v>
      </c>
      <c r="C1262">
        <v>61</v>
      </c>
      <c r="D1262">
        <v>89.2</v>
      </c>
      <c r="E1262">
        <v>5500.6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9.3219017781148994E-2</v>
      </c>
      <c r="M1262">
        <f>1-Table1[[#This Row],[Churn]]</f>
        <v>0.90678098221885106</v>
      </c>
      <c r="N1262" t="b">
        <f>IF(Table1[[#This Row],[Not churn]]&gt;0.14,TRUE,FALSE)</f>
        <v>1</v>
      </c>
      <c r="O1262">
        <f>50*(1-Table1[[#This Row],[Churn]])</f>
        <v>45.339049110942554</v>
      </c>
      <c r="P1262">
        <v>2</v>
      </c>
      <c r="Q1262">
        <f>Table1[[#This Row],[Weighted revenue]]-7</f>
        <v>38.339049110942554</v>
      </c>
    </row>
    <row r="1263" spans="1:17" x14ac:dyDescent="0.35">
      <c r="A1263">
        <v>839</v>
      </c>
      <c r="B1263">
        <v>0</v>
      </c>
      <c r="C1263">
        <v>26</v>
      </c>
      <c r="D1263">
        <v>20.65</v>
      </c>
      <c r="E1263">
        <v>595.5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9.2939456547690702E-2</v>
      </c>
      <c r="M1263">
        <f>1-Table1[[#This Row],[Churn]]</f>
        <v>0.90706054345230935</v>
      </c>
      <c r="N1263" t="b">
        <f>IF(Table1[[#This Row],[Not churn]]&gt;0.14,TRUE,FALSE)</f>
        <v>1</v>
      </c>
      <c r="O1263">
        <f>50*(1-Table1[[#This Row],[Churn]])</f>
        <v>45.353027172615469</v>
      </c>
      <c r="P1263">
        <v>2</v>
      </c>
      <c r="Q1263">
        <f>Table1[[#This Row],[Weighted revenue]]-7</f>
        <v>38.353027172615469</v>
      </c>
    </row>
    <row r="1264" spans="1:17" x14ac:dyDescent="0.35">
      <c r="A1264">
        <v>1820</v>
      </c>
      <c r="B1264">
        <v>0</v>
      </c>
      <c r="C1264">
        <v>40</v>
      </c>
      <c r="D1264">
        <v>56.6</v>
      </c>
      <c r="E1264">
        <v>2379.1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9.2715350380264794E-2</v>
      </c>
      <c r="M1264">
        <f>1-Table1[[#This Row],[Churn]]</f>
        <v>0.90728464961973521</v>
      </c>
      <c r="N1264" t="b">
        <f>IF(Table1[[#This Row],[Not churn]]&gt;0.14,TRUE,FALSE)</f>
        <v>1</v>
      </c>
      <c r="O1264">
        <f>50*(1-Table1[[#This Row],[Churn]])</f>
        <v>45.364232480986757</v>
      </c>
      <c r="P1264">
        <v>2</v>
      </c>
      <c r="Q1264">
        <f>Table1[[#This Row],[Weighted revenue]]-7</f>
        <v>38.364232480986757</v>
      </c>
    </row>
    <row r="1265" spans="1:17" x14ac:dyDescent="0.35">
      <c r="A1265">
        <v>1297</v>
      </c>
      <c r="B1265">
        <v>0</v>
      </c>
      <c r="C1265">
        <v>17</v>
      </c>
      <c r="D1265">
        <v>21.1</v>
      </c>
      <c r="E1265">
        <v>385.55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9.2679762938453106E-2</v>
      </c>
      <c r="M1265">
        <f>1-Table1[[#This Row],[Churn]]</f>
        <v>0.90732023706154685</v>
      </c>
      <c r="N1265" t="b">
        <f>IF(Table1[[#This Row],[Not churn]]&gt;0.14,TRUE,FALSE)</f>
        <v>1</v>
      </c>
      <c r="O1265">
        <f>50*(1-Table1[[#This Row],[Churn]])</f>
        <v>45.366011853077346</v>
      </c>
      <c r="P1265">
        <v>2</v>
      </c>
      <c r="Q1265">
        <f>Table1[[#This Row],[Weighted revenue]]-7</f>
        <v>38.366011853077346</v>
      </c>
    </row>
    <row r="1266" spans="1:17" x14ac:dyDescent="0.35">
      <c r="A1266">
        <v>1692</v>
      </c>
      <c r="B1266">
        <v>0</v>
      </c>
      <c r="C1266">
        <v>22</v>
      </c>
      <c r="D1266">
        <v>20.55</v>
      </c>
      <c r="E1266">
        <v>469.85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9.2586857767282302E-2</v>
      </c>
      <c r="M1266">
        <f>1-Table1[[#This Row],[Churn]]</f>
        <v>0.90741314223271774</v>
      </c>
      <c r="N1266" t="b">
        <f>IF(Table1[[#This Row],[Not churn]]&gt;0.14,TRUE,FALSE)</f>
        <v>1</v>
      </c>
      <c r="O1266">
        <f>50*(1-Table1[[#This Row],[Churn]])</f>
        <v>45.370657111635886</v>
      </c>
      <c r="P1266">
        <v>5</v>
      </c>
      <c r="Q1266">
        <f>Table1[[#This Row],[Weighted revenue]]-7</f>
        <v>38.370657111635886</v>
      </c>
    </row>
    <row r="1267" spans="1:17" x14ac:dyDescent="0.35">
      <c r="A1267">
        <v>262</v>
      </c>
      <c r="B1267">
        <v>0</v>
      </c>
      <c r="C1267">
        <v>60</v>
      </c>
      <c r="D1267">
        <v>79.05</v>
      </c>
      <c r="E1267">
        <v>4663.3999999999996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9.2264060377457505E-2</v>
      </c>
      <c r="M1267">
        <f>1-Table1[[#This Row],[Churn]]</f>
        <v>0.90773593962254251</v>
      </c>
      <c r="N1267" t="b">
        <f>IF(Table1[[#This Row],[Not churn]]&gt;0.14,TRUE,FALSE)</f>
        <v>1</v>
      </c>
      <c r="O1267">
        <f>50*(1-Table1[[#This Row],[Churn]])</f>
        <v>45.386796981127127</v>
      </c>
      <c r="P1267">
        <v>5</v>
      </c>
      <c r="Q1267">
        <f>Table1[[#This Row],[Weighted revenue]]-7</f>
        <v>38.386796981127127</v>
      </c>
    </row>
    <row r="1268" spans="1:17" x14ac:dyDescent="0.35">
      <c r="A1268">
        <v>1143</v>
      </c>
      <c r="B1268">
        <v>0</v>
      </c>
      <c r="C1268">
        <v>26</v>
      </c>
      <c r="D1268">
        <v>20.3</v>
      </c>
      <c r="E1268">
        <v>511.25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9.2061512521011496E-2</v>
      </c>
      <c r="M1268">
        <f>1-Table1[[#This Row],[Churn]]</f>
        <v>0.90793848747898853</v>
      </c>
      <c r="N1268" t="b">
        <f>IF(Table1[[#This Row],[Not churn]]&gt;0.14,TRUE,FALSE)</f>
        <v>1</v>
      </c>
      <c r="O1268">
        <f>50*(1-Table1[[#This Row],[Churn]])</f>
        <v>45.396924373949425</v>
      </c>
      <c r="P1268">
        <v>2</v>
      </c>
      <c r="Q1268">
        <f>Table1[[#This Row],[Weighted revenue]]-7</f>
        <v>38.396924373949425</v>
      </c>
    </row>
    <row r="1269" spans="1:17" x14ac:dyDescent="0.35">
      <c r="A1269">
        <v>1124</v>
      </c>
      <c r="B1269">
        <v>0</v>
      </c>
      <c r="C1269">
        <v>68</v>
      </c>
      <c r="D1269">
        <v>105.75</v>
      </c>
      <c r="E1269">
        <v>7322.5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9.2059338415869302E-2</v>
      </c>
      <c r="M1269">
        <f>1-Table1[[#This Row],[Churn]]</f>
        <v>0.90794066158413067</v>
      </c>
      <c r="N1269" t="b">
        <f>IF(Table1[[#This Row],[Not churn]]&gt;0.14,TRUE,FALSE)</f>
        <v>1</v>
      </c>
      <c r="O1269">
        <f>50*(1-Table1[[#This Row],[Churn]])</f>
        <v>45.397033079206537</v>
      </c>
      <c r="P1269">
        <v>5</v>
      </c>
      <c r="Q1269">
        <f>Table1[[#This Row],[Weighted revenue]]-7</f>
        <v>38.397033079206537</v>
      </c>
    </row>
    <row r="1270" spans="1:17" x14ac:dyDescent="0.35">
      <c r="A1270">
        <v>363</v>
      </c>
      <c r="B1270">
        <v>0</v>
      </c>
      <c r="C1270">
        <v>21</v>
      </c>
      <c r="D1270">
        <v>71.05</v>
      </c>
      <c r="E1270">
        <v>1524.85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9.1640683788710903E-2</v>
      </c>
      <c r="M1270">
        <f>1-Table1[[#This Row],[Churn]]</f>
        <v>0.90835931621128907</v>
      </c>
      <c r="N1270" t="b">
        <f>IF(Table1[[#This Row],[Not churn]]&gt;0.14,TRUE,FALSE)</f>
        <v>1</v>
      </c>
      <c r="O1270">
        <f>50*(1-Table1[[#This Row],[Churn]])</f>
        <v>45.417965810564453</v>
      </c>
      <c r="P1270">
        <v>1</v>
      </c>
      <c r="Q1270">
        <f>Table1[[#This Row],[Weighted revenue]]-7</f>
        <v>38.417965810564453</v>
      </c>
    </row>
    <row r="1271" spans="1:17" x14ac:dyDescent="0.35">
      <c r="A1271">
        <v>1492</v>
      </c>
      <c r="B1271">
        <v>0</v>
      </c>
      <c r="C1271">
        <v>16</v>
      </c>
      <c r="D1271">
        <v>19.05</v>
      </c>
      <c r="E1271">
        <v>326.64999999999998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9.1413273109822404E-2</v>
      </c>
      <c r="M1271">
        <f>1-Table1[[#This Row],[Churn]]</f>
        <v>0.90858672689017761</v>
      </c>
      <c r="N1271" t="b">
        <f>IF(Table1[[#This Row],[Not churn]]&gt;0.14,TRUE,FALSE)</f>
        <v>1</v>
      </c>
      <c r="O1271">
        <f>50*(1-Table1[[#This Row],[Churn]])</f>
        <v>45.429336344508883</v>
      </c>
      <c r="P1271">
        <v>2</v>
      </c>
      <c r="Q1271">
        <f>Table1[[#This Row],[Weighted revenue]]-7</f>
        <v>38.429336344508883</v>
      </c>
    </row>
    <row r="1272" spans="1:17" x14ac:dyDescent="0.35">
      <c r="A1272">
        <v>1670</v>
      </c>
      <c r="B1272">
        <v>0</v>
      </c>
      <c r="C1272">
        <v>12</v>
      </c>
      <c r="D1272">
        <v>19</v>
      </c>
      <c r="E1272">
        <v>233.55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9.1189630172971506E-2</v>
      </c>
      <c r="M1272">
        <f>1-Table1[[#This Row],[Churn]]</f>
        <v>0.90881036982702845</v>
      </c>
      <c r="N1272" t="b">
        <f>IF(Table1[[#This Row],[Not churn]]&gt;0.14,TRUE,FALSE)</f>
        <v>1</v>
      </c>
      <c r="O1272">
        <f>50*(1-Table1[[#This Row],[Churn]])</f>
        <v>45.440518491351426</v>
      </c>
      <c r="P1272">
        <v>5</v>
      </c>
      <c r="Q1272">
        <f>Table1[[#This Row],[Weighted revenue]]-7</f>
        <v>38.440518491351426</v>
      </c>
    </row>
    <row r="1273" spans="1:17" x14ac:dyDescent="0.35">
      <c r="A1273">
        <v>187</v>
      </c>
      <c r="B1273">
        <v>0</v>
      </c>
      <c r="C1273">
        <v>58</v>
      </c>
      <c r="D1273">
        <v>75.2</v>
      </c>
      <c r="E1273">
        <v>4300.8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9.0369061952727606E-2</v>
      </c>
      <c r="M1273">
        <f>1-Table1[[#This Row],[Churn]]</f>
        <v>0.90963093804727235</v>
      </c>
      <c r="N1273" t="b">
        <f>IF(Table1[[#This Row],[Not churn]]&gt;0.14,TRUE,FALSE)</f>
        <v>1</v>
      </c>
      <c r="O1273">
        <f>50*(1-Table1[[#This Row],[Churn]])</f>
        <v>45.481546902363618</v>
      </c>
      <c r="P1273">
        <v>5</v>
      </c>
      <c r="Q1273">
        <f>Table1[[#This Row],[Weighted revenue]]-7</f>
        <v>38.481546902363618</v>
      </c>
    </row>
    <row r="1274" spans="1:17" x14ac:dyDescent="0.35">
      <c r="A1274">
        <v>552</v>
      </c>
      <c r="B1274">
        <v>0</v>
      </c>
      <c r="C1274">
        <v>55</v>
      </c>
      <c r="D1274">
        <v>64.2</v>
      </c>
      <c r="E1274">
        <v>3627.3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8.9977412674382307E-2</v>
      </c>
      <c r="M1274">
        <f>1-Table1[[#This Row],[Churn]]</f>
        <v>0.91002258732561769</v>
      </c>
      <c r="N1274" t="b">
        <f>IF(Table1[[#This Row],[Not churn]]&gt;0.14,TRUE,FALSE)</f>
        <v>1</v>
      </c>
      <c r="O1274">
        <f>50*(1-Table1[[#This Row],[Churn]])</f>
        <v>45.501129366280885</v>
      </c>
      <c r="P1274">
        <v>2</v>
      </c>
      <c r="Q1274">
        <f>Table1[[#This Row],[Weighted revenue]]-7</f>
        <v>38.501129366280885</v>
      </c>
    </row>
    <row r="1275" spans="1:17" x14ac:dyDescent="0.35">
      <c r="A1275">
        <v>1594</v>
      </c>
      <c r="B1275">
        <v>0</v>
      </c>
      <c r="C1275">
        <v>61</v>
      </c>
      <c r="D1275">
        <v>79.400000000000006</v>
      </c>
      <c r="E1275">
        <v>4820.55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8.9321793994367502E-2</v>
      </c>
      <c r="M1275">
        <f>1-Table1[[#This Row],[Churn]]</f>
        <v>0.91067820600563254</v>
      </c>
      <c r="N1275" t="b">
        <f>IF(Table1[[#This Row],[Not churn]]&gt;0.14,TRUE,FALSE)</f>
        <v>1</v>
      </c>
      <c r="O1275">
        <f>50*(1-Table1[[#This Row],[Churn]])</f>
        <v>45.533910300281626</v>
      </c>
      <c r="P1275">
        <v>5</v>
      </c>
      <c r="Q1275">
        <f>Table1[[#This Row],[Weighted revenue]]-7</f>
        <v>38.533910300281626</v>
      </c>
    </row>
    <row r="1276" spans="1:17" x14ac:dyDescent="0.35">
      <c r="A1276">
        <v>322</v>
      </c>
      <c r="B1276">
        <v>0</v>
      </c>
      <c r="C1276">
        <v>62</v>
      </c>
      <c r="D1276">
        <v>74.3</v>
      </c>
      <c r="E1276">
        <v>4698.05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8.8279192614641497E-2</v>
      </c>
      <c r="M1276">
        <f>1-Table1[[#This Row],[Churn]]</f>
        <v>0.91172080738535854</v>
      </c>
      <c r="N1276" t="b">
        <f>IF(Table1[[#This Row],[Not churn]]&gt;0.14,TRUE,FALSE)</f>
        <v>1</v>
      </c>
      <c r="O1276">
        <f>50*(1-Table1[[#This Row],[Churn]])</f>
        <v>45.586040369267927</v>
      </c>
      <c r="P1276">
        <v>2</v>
      </c>
      <c r="Q1276">
        <f>Table1[[#This Row],[Weighted revenue]]-7</f>
        <v>38.586040369267927</v>
      </c>
    </row>
    <row r="1277" spans="1:17" x14ac:dyDescent="0.35">
      <c r="A1277">
        <v>1050</v>
      </c>
      <c r="B1277">
        <v>0</v>
      </c>
      <c r="C1277">
        <v>56</v>
      </c>
      <c r="D1277">
        <v>64.650000000000006</v>
      </c>
      <c r="E1277">
        <v>3665.55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8.7338969034747402E-2</v>
      </c>
      <c r="M1277">
        <f>1-Table1[[#This Row],[Churn]]</f>
        <v>0.91266103096525264</v>
      </c>
      <c r="N1277" t="b">
        <f>IF(Table1[[#This Row],[Not churn]]&gt;0.14,TRUE,FALSE)</f>
        <v>1</v>
      </c>
      <c r="O1277">
        <f>50*(1-Table1[[#This Row],[Churn]])</f>
        <v>45.633051548262635</v>
      </c>
      <c r="P1277">
        <v>2</v>
      </c>
      <c r="Q1277">
        <f>Table1[[#This Row],[Weighted revenue]]-7</f>
        <v>38.633051548262635</v>
      </c>
    </row>
    <row r="1278" spans="1:17" x14ac:dyDescent="0.35">
      <c r="A1278">
        <v>992</v>
      </c>
      <c r="B1278">
        <v>0</v>
      </c>
      <c r="C1278">
        <v>59</v>
      </c>
      <c r="D1278">
        <v>69.099999999999994</v>
      </c>
      <c r="E1278">
        <v>4096.8999999999996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8.69145211664233E-2</v>
      </c>
      <c r="M1278">
        <f>1-Table1[[#This Row],[Churn]]</f>
        <v>0.91308547883357671</v>
      </c>
      <c r="N1278" t="b">
        <f>IF(Table1[[#This Row],[Not churn]]&gt;0.14,TRUE,FALSE)</f>
        <v>1</v>
      </c>
      <c r="O1278">
        <f>50*(1-Table1[[#This Row],[Churn]])</f>
        <v>45.654273941678838</v>
      </c>
      <c r="P1278">
        <v>2</v>
      </c>
      <c r="Q1278">
        <f>Table1[[#This Row],[Weighted revenue]]-7</f>
        <v>38.654273941678838</v>
      </c>
    </row>
    <row r="1279" spans="1:17" x14ac:dyDescent="0.35">
      <c r="A1279">
        <v>638</v>
      </c>
      <c r="B1279">
        <v>1</v>
      </c>
      <c r="C1279">
        <v>70</v>
      </c>
      <c r="D1279">
        <v>113.65</v>
      </c>
      <c r="E1279">
        <v>7714.65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8.67966948872681E-2</v>
      </c>
      <c r="M1279">
        <f>1-Table1[[#This Row],[Churn]]</f>
        <v>0.91320330511273196</v>
      </c>
      <c r="N1279" t="b">
        <f>IF(Table1[[#This Row],[Not churn]]&gt;0.14,TRUE,FALSE)</f>
        <v>1</v>
      </c>
      <c r="O1279">
        <f>50*(1-Table1[[#This Row],[Churn]])</f>
        <v>45.660165255636599</v>
      </c>
      <c r="P1279">
        <v>1</v>
      </c>
      <c r="Q1279">
        <f>Table1[[#This Row],[Weighted revenue]]-7</f>
        <v>38.660165255636599</v>
      </c>
    </row>
    <row r="1280" spans="1:17" x14ac:dyDescent="0.35">
      <c r="A1280">
        <v>1533</v>
      </c>
      <c r="B1280">
        <v>1</v>
      </c>
      <c r="C1280">
        <v>65</v>
      </c>
      <c r="D1280">
        <v>105.85</v>
      </c>
      <c r="E1280">
        <v>6725.5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8.6593955887387802E-2</v>
      </c>
      <c r="M1280">
        <f>1-Table1[[#This Row],[Churn]]</f>
        <v>0.91340604411261217</v>
      </c>
      <c r="N1280" t="b">
        <f>IF(Table1[[#This Row],[Not churn]]&gt;0.14,TRUE,FALSE)</f>
        <v>1</v>
      </c>
      <c r="O1280">
        <f>50*(1-Table1[[#This Row],[Churn]])</f>
        <v>45.670302205630605</v>
      </c>
      <c r="P1280">
        <v>1</v>
      </c>
      <c r="Q1280">
        <f>Table1[[#This Row],[Weighted revenue]]-7</f>
        <v>38.670302205630605</v>
      </c>
    </row>
    <row r="1281" spans="1:17" x14ac:dyDescent="0.35">
      <c r="A1281">
        <v>382</v>
      </c>
      <c r="B1281">
        <v>0</v>
      </c>
      <c r="C1281">
        <v>18</v>
      </c>
      <c r="D1281">
        <v>20.100000000000001</v>
      </c>
      <c r="E1281">
        <v>407.05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8.6484792625262E-2</v>
      </c>
      <c r="M1281">
        <f>1-Table1[[#This Row],[Churn]]</f>
        <v>0.91351520737473801</v>
      </c>
      <c r="N1281" t="b">
        <f>IF(Table1[[#This Row],[Not churn]]&gt;0.14,TRUE,FALSE)</f>
        <v>1</v>
      </c>
      <c r="O1281">
        <f>50*(1-Table1[[#This Row],[Churn]])</f>
        <v>45.675760368736903</v>
      </c>
      <c r="P1281">
        <v>2</v>
      </c>
      <c r="Q1281">
        <f>Table1[[#This Row],[Weighted revenue]]-7</f>
        <v>38.675760368736903</v>
      </c>
    </row>
    <row r="1282" spans="1:17" x14ac:dyDescent="0.35">
      <c r="A1282">
        <v>634</v>
      </c>
      <c r="B1282">
        <v>0</v>
      </c>
      <c r="C1282">
        <v>50</v>
      </c>
      <c r="D1282">
        <v>75.5</v>
      </c>
      <c r="E1282">
        <v>4025.6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8.6053118367502401E-2</v>
      </c>
      <c r="M1282">
        <f>1-Table1[[#This Row],[Churn]]</f>
        <v>0.9139468816324976</v>
      </c>
      <c r="N1282" t="b">
        <f>IF(Table1[[#This Row],[Not churn]]&gt;0.14,TRUE,FALSE)</f>
        <v>1</v>
      </c>
      <c r="O1282">
        <f>50*(1-Table1[[#This Row],[Churn]])</f>
        <v>45.697344081624877</v>
      </c>
      <c r="P1282">
        <v>5</v>
      </c>
      <c r="Q1282">
        <f>Table1[[#This Row],[Weighted revenue]]-7</f>
        <v>38.697344081624877</v>
      </c>
    </row>
    <row r="1283" spans="1:17" x14ac:dyDescent="0.35">
      <c r="A1283">
        <v>594</v>
      </c>
      <c r="B1283">
        <v>0</v>
      </c>
      <c r="C1283">
        <v>24</v>
      </c>
      <c r="D1283">
        <v>20.8</v>
      </c>
      <c r="E1283">
        <v>469.65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8.5709231377921996E-2</v>
      </c>
      <c r="M1283">
        <f>1-Table1[[#This Row],[Churn]]</f>
        <v>0.91429076862207803</v>
      </c>
      <c r="N1283" t="b">
        <f>IF(Table1[[#This Row],[Not churn]]&gt;0.14,TRUE,FALSE)</f>
        <v>1</v>
      </c>
      <c r="O1283">
        <f>50*(1-Table1[[#This Row],[Churn]])</f>
        <v>45.714538431103904</v>
      </c>
      <c r="P1283">
        <v>5</v>
      </c>
      <c r="Q1283">
        <f>Table1[[#This Row],[Weighted revenue]]-7</f>
        <v>38.714538431103904</v>
      </c>
    </row>
    <row r="1284" spans="1:17" x14ac:dyDescent="0.35">
      <c r="A1284">
        <v>1152</v>
      </c>
      <c r="B1284">
        <v>1</v>
      </c>
      <c r="C1284">
        <v>70</v>
      </c>
      <c r="D1284">
        <v>113</v>
      </c>
      <c r="E1284">
        <v>7987.6</v>
      </c>
      <c r="F1284">
        <v>0</v>
      </c>
      <c r="G1284">
        <v>1</v>
      </c>
      <c r="H1284">
        <v>0</v>
      </c>
      <c r="I1284">
        <v>1</v>
      </c>
      <c r="J1284">
        <v>1</v>
      </c>
      <c r="K1284">
        <v>1</v>
      </c>
      <c r="L1284">
        <v>8.5269444788339394E-2</v>
      </c>
      <c r="M1284">
        <f>1-Table1[[#This Row],[Churn]]</f>
        <v>0.91473055521166058</v>
      </c>
      <c r="N1284" t="b">
        <f>IF(Table1[[#This Row],[Not churn]]&gt;0.14,TRUE,FALSE)</f>
        <v>1</v>
      </c>
      <c r="O1284">
        <f>50*(1-Table1[[#This Row],[Churn]])</f>
        <v>45.73652776058303</v>
      </c>
      <c r="P1284">
        <v>1</v>
      </c>
      <c r="Q1284">
        <f>Table1[[#This Row],[Weighted revenue]]-7</f>
        <v>38.73652776058303</v>
      </c>
    </row>
    <row r="1285" spans="1:17" x14ac:dyDescent="0.35">
      <c r="A1285">
        <v>739</v>
      </c>
      <c r="B1285">
        <v>0</v>
      </c>
      <c r="C1285">
        <v>17</v>
      </c>
      <c r="D1285">
        <v>24.1</v>
      </c>
      <c r="E1285">
        <v>409.9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8.4918863989346893E-2</v>
      </c>
      <c r="M1285">
        <f>1-Table1[[#This Row],[Churn]]</f>
        <v>0.91508113601065311</v>
      </c>
      <c r="N1285" t="b">
        <f>IF(Table1[[#This Row],[Not churn]]&gt;0.14,TRUE,FALSE)</f>
        <v>1</v>
      </c>
      <c r="O1285">
        <f>50*(1-Table1[[#This Row],[Churn]])</f>
        <v>45.754056800532652</v>
      </c>
      <c r="P1285">
        <v>5</v>
      </c>
      <c r="Q1285">
        <f>Table1[[#This Row],[Weighted revenue]]-7</f>
        <v>38.754056800532652</v>
      </c>
    </row>
    <row r="1286" spans="1:17" x14ac:dyDescent="0.35">
      <c r="A1286">
        <v>1796</v>
      </c>
      <c r="B1286">
        <v>0</v>
      </c>
      <c r="C1286">
        <v>47</v>
      </c>
      <c r="D1286">
        <v>40.299999999999997</v>
      </c>
      <c r="E1286">
        <v>1794.8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8.4842066088781407E-2</v>
      </c>
      <c r="M1286">
        <f>1-Table1[[#This Row],[Churn]]</f>
        <v>0.91515793391121858</v>
      </c>
      <c r="N1286" t="b">
        <f>IF(Table1[[#This Row],[Not churn]]&gt;0.14,TRUE,FALSE)</f>
        <v>1</v>
      </c>
      <c r="O1286">
        <f>50*(1-Table1[[#This Row],[Churn]])</f>
        <v>45.75789669556093</v>
      </c>
      <c r="P1286">
        <v>3</v>
      </c>
      <c r="Q1286">
        <f>Table1[[#This Row],[Weighted revenue]]-7</f>
        <v>38.75789669556093</v>
      </c>
    </row>
    <row r="1287" spans="1:17" x14ac:dyDescent="0.35">
      <c r="A1287">
        <v>716</v>
      </c>
      <c r="B1287">
        <v>0</v>
      </c>
      <c r="C1287">
        <v>42</v>
      </c>
      <c r="D1287">
        <v>56.1</v>
      </c>
      <c r="E1287">
        <v>2386.85</v>
      </c>
      <c r="F1287">
        <v>1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8.4086858630594202E-2</v>
      </c>
      <c r="M1287">
        <f>1-Table1[[#This Row],[Churn]]</f>
        <v>0.91591314136940583</v>
      </c>
      <c r="N1287" t="b">
        <f>IF(Table1[[#This Row],[Not churn]]&gt;0.14,TRUE,FALSE)</f>
        <v>1</v>
      </c>
      <c r="O1287">
        <f>50*(1-Table1[[#This Row],[Churn]])</f>
        <v>45.795657068470291</v>
      </c>
      <c r="P1287">
        <v>2</v>
      </c>
      <c r="Q1287">
        <f>Table1[[#This Row],[Weighted revenue]]-7</f>
        <v>38.795657068470291</v>
      </c>
    </row>
    <row r="1288" spans="1:17" x14ac:dyDescent="0.35">
      <c r="A1288">
        <v>1563</v>
      </c>
      <c r="B1288">
        <v>0</v>
      </c>
      <c r="C1288">
        <v>15</v>
      </c>
      <c r="D1288">
        <v>20.350000000000001</v>
      </c>
      <c r="E1288">
        <v>335.95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8.3389027186228995E-2</v>
      </c>
      <c r="M1288">
        <f>1-Table1[[#This Row],[Churn]]</f>
        <v>0.91661097281377102</v>
      </c>
      <c r="N1288" t="b">
        <f>IF(Table1[[#This Row],[Not churn]]&gt;0.14,TRUE,FALSE)</f>
        <v>1</v>
      </c>
      <c r="O1288">
        <f>50*(1-Table1[[#This Row],[Churn]])</f>
        <v>45.830548640688548</v>
      </c>
      <c r="P1288">
        <v>5</v>
      </c>
      <c r="Q1288">
        <f>Table1[[#This Row],[Weighted revenue]]-7</f>
        <v>38.830548640688548</v>
      </c>
    </row>
    <row r="1289" spans="1:17" x14ac:dyDescent="0.35">
      <c r="A1289">
        <v>859</v>
      </c>
      <c r="B1289">
        <v>0</v>
      </c>
      <c r="C1289">
        <v>19</v>
      </c>
      <c r="D1289">
        <v>20.25</v>
      </c>
      <c r="E1289">
        <v>383.65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8.32525616828515E-2</v>
      </c>
      <c r="M1289">
        <f>1-Table1[[#This Row],[Churn]]</f>
        <v>0.91674743831714856</v>
      </c>
      <c r="N1289" t="b">
        <f>IF(Table1[[#This Row],[Not churn]]&gt;0.14,TRUE,FALSE)</f>
        <v>1</v>
      </c>
      <c r="O1289">
        <f>50*(1-Table1[[#This Row],[Churn]])</f>
        <v>45.837371915857425</v>
      </c>
      <c r="P1289">
        <v>2</v>
      </c>
      <c r="Q1289">
        <f>Table1[[#This Row],[Weighted revenue]]-7</f>
        <v>38.837371915857425</v>
      </c>
    </row>
    <row r="1290" spans="1:17" x14ac:dyDescent="0.35">
      <c r="A1290">
        <v>1712</v>
      </c>
      <c r="B1290">
        <v>0</v>
      </c>
      <c r="C1290">
        <v>54</v>
      </c>
      <c r="D1290">
        <v>44.1</v>
      </c>
      <c r="E1290">
        <v>2369.6999999999998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8.3030696424009107E-2</v>
      </c>
      <c r="M1290">
        <f>1-Table1[[#This Row],[Churn]]</f>
        <v>0.91696930357599093</v>
      </c>
      <c r="N1290" t="b">
        <f>IF(Table1[[#This Row],[Not churn]]&gt;0.14,TRUE,FALSE)</f>
        <v>1</v>
      </c>
      <c r="O1290">
        <f>50*(1-Table1[[#This Row],[Churn]])</f>
        <v>45.848465178799543</v>
      </c>
      <c r="P1290">
        <v>3</v>
      </c>
      <c r="Q1290">
        <f>Table1[[#This Row],[Weighted revenue]]-7</f>
        <v>38.848465178799543</v>
      </c>
    </row>
    <row r="1291" spans="1:17" x14ac:dyDescent="0.35">
      <c r="A1291">
        <v>1626</v>
      </c>
      <c r="B1291">
        <v>0</v>
      </c>
      <c r="C1291">
        <v>38</v>
      </c>
      <c r="D1291">
        <v>85.4</v>
      </c>
      <c r="E1291">
        <v>3297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8.2953764740916494E-2</v>
      </c>
      <c r="M1291">
        <f>1-Table1[[#This Row],[Churn]]</f>
        <v>0.91704623525908346</v>
      </c>
      <c r="N1291" t="b">
        <f>IF(Table1[[#This Row],[Not churn]]&gt;0.14,TRUE,FALSE)</f>
        <v>1</v>
      </c>
      <c r="O1291">
        <f>50*(1-Table1[[#This Row],[Churn]])</f>
        <v>45.852311762954173</v>
      </c>
      <c r="P1291">
        <v>1</v>
      </c>
      <c r="Q1291">
        <f>Table1[[#This Row],[Weighted revenue]]-7</f>
        <v>38.852311762954173</v>
      </c>
    </row>
    <row r="1292" spans="1:17" x14ac:dyDescent="0.35">
      <c r="A1292">
        <v>177</v>
      </c>
      <c r="B1292">
        <v>0</v>
      </c>
      <c r="C1292">
        <v>64</v>
      </c>
      <c r="D1292">
        <v>89.45</v>
      </c>
      <c r="E1292">
        <v>5692.65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8.2732194386088004E-2</v>
      </c>
      <c r="M1292">
        <f>1-Table1[[#This Row],[Churn]]</f>
        <v>0.91726780561391197</v>
      </c>
      <c r="N1292" t="b">
        <f>IF(Table1[[#This Row],[Not churn]]&gt;0.14,TRUE,FALSE)</f>
        <v>1</v>
      </c>
      <c r="O1292">
        <f>50*(1-Table1[[#This Row],[Churn]])</f>
        <v>45.863390280695597</v>
      </c>
      <c r="P1292">
        <v>2</v>
      </c>
      <c r="Q1292">
        <f>Table1[[#This Row],[Weighted revenue]]-7</f>
        <v>38.863390280695597</v>
      </c>
    </row>
    <row r="1293" spans="1:17" x14ac:dyDescent="0.35">
      <c r="A1293">
        <v>1092</v>
      </c>
      <c r="B1293">
        <v>0</v>
      </c>
      <c r="C1293">
        <v>48</v>
      </c>
      <c r="D1293">
        <v>34.700000000000003</v>
      </c>
      <c r="E1293">
        <v>1604.5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8.2706331206346503E-2</v>
      </c>
      <c r="M1293">
        <f>1-Table1[[#This Row],[Churn]]</f>
        <v>0.91729366879365348</v>
      </c>
      <c r="N1293" t="b">
        <f>IF(Table1[[#This Row],[Not churn]]&gt;0.14,TRUE,FALSE)</f>
        <v>1</v>
      </c>
      <c r="O1293">
        <f>50*(1-Table1[[#This Row],[Churn]])</f>
        <v>45.864683439682672</v>
      </c>
      <c r="P1293">
        <v>3</v>
      </c>
      <c r="Q1293">
        <f>Table1[[#This Row],[Weighted revenue]]-7</f>
        <v>38.864683439682672</v>
      </c>
    </row>
    <row r="1294" spans="1:17" x14ac:dyDescent="0.35">
      <c r="A1294">
        <v>1198</v>
      </c>
      <c r="B1294">
        <v>1</v>
      </c>
      <c r="C1294">
        <v>72</v>
      </c>
      <c r="D1294">
        <v>114.85</v>
      </c>
      <c r="E1294">
        <v>8317.9500000000007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8.2433023537485398E-2</v>
      </c>
      <c r="M1294">
        <f>1-Table1[[#This Row],[Churn]]</f>
        <v>0.91756697646251462</v>
      </c>
      <c r="N1294" t="b">
        <f>IF(Table1[[#This Row],[Not churn]]&gt;0.14,TRUE,FALSE)</f>
        <v>1</v>
      </c>
      <c r="O1294">
        <f>50*(1-Table1[[#This Row],[Churn]])</f>
        <v>45.878348823125734</v>
      </c>
      <c r="P1294">
        <v>1</v>
      </c>
      <c r="Q1294">
        <f>Table1[[#This Row],[Weighted revenue]]-7</f>
        <v>38.878348823125734</v>
      </c>
    </row>
    <row r="1295" spans="1:17" x14ac:dyDescent="0.35">
      <c r="A1295">
        <v>840</v>
      </c>
      <c r="B1295">
        <v>0</v>
      </c>
      <c r="C1295">
        <v>15</v>
      </c>
      <c r="D1295">
        <v>19.8</v>
      </c>
      <c r="E1295">
        <v>272.95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8.2141371455681206E-2</v>
      </c>
      <c r="M1295">
        <f>1-Table1[[#This Row],[Churn]]</f>
        <v>0.91785862854431877</v>
      </c>
      <c r="N1295" t="b">
        <f>IF(Table1[[#This Row],[Not churn]]&gt;0.14,TRUE,FALSE)</f>
        <v>1</v>
      </c>
      <c r="O1295">
        <f>50*(1-Table1[[#This Row],[Churn]])</f>
        <v>45.892931427215942</v>
      </c>
      <c r="P1295">
        <v>5</v>
      </c>
      <c r="Q1295">
        <f>Table1[[#This Row],[Weighted revenue]]-7</f>
        <v>38.892931427215942</v>
      </c>
    </row>
    <row r="1296" spans="1:17" x14ac:dyDescent="0.35">
      <c r="A1296">
        <v>340</v>
      </c>
      <c r="B1296">
        <v>0</v>
      </c>
      <c r="C1296">
        <v>57</v>
      </c>
      <c r="D1296">
        <v>70.099999999999994</v>
      </c>
      <c r="E1296">
        <v>3913.3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8.2003490836778506E-2</v>
      </c>
      <c r="M1296">
        <f>1-Table1[[#This Row],[Churn]]</f>
        <v>0.91799650916322151</v>
      </c>
      <c r="N1296" t="b">
        <f>IF(Table1[[#This Row],[Not churn]]&gt;0.14,TRUE,FALSE)</f>
        <v>1</v>
      </c>
      <c r="O1296">
        <f>50*(1-Table1[[#This Row],[Churn]])</f>
        <v>45.899825458161075</v>
      </c>
      <c r="P1296">
        <v>5</v>
      </c>
      <c r="Q1296">
        <f>Table1[[#This Row],[Weighted revenue]]-7</f>
        <v>38.899825458161075</v>
      </c>
    </row>
    <row r="1297" spans="1:17" x14ac:dyDescent="0.35">
      <c r="A1297">
        <v>1477</v>
      </c>
      <c r="B1297">
        <v>0</v>
      </c>
      <c r="C1297">
        <v>15</v>
      </c>
      <c r="D1297">
        <v>19.649999999999999</v>
      </c>
      <c r="E1297">
        <v>332.65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8.18040632142676E-2</v>
      </c>
      <c r="M1297">
        <f>1-Table1[[#This Row],[Churn]]</f>
        <v>0.91819593678573241</v>
      </c>
      <c r="N1297" t="b">
        <f>IF(Table1[[#This Row],[Not churn]]&gt;0.14,TRUE,FALSE)</f>
        <v>1</v>
      </c>
      <c r="O1297">
        <f>50*(1-Table1[[#This Row],[Churn]])</f>
        <v>45.909796839286621</v>
      </c>
      <c r="P1297">
        <v>5</v>
      </c>
      <c r="Q1297">
        <f>Table1[[#This Row],[Weighted revenue]]-7</f>
        <v>38.909796839286621</v>
      </c>
    </row>
    <row r="1298" spans="1:17" x14ac:dyDescent="0.35">
      <c r="A1298">
        <v>388</v>
      </c>
      <c r="B1298">
        <v>0</v>
      </c>
      <c r="C1298">
        <v>35</v>
      </c>
      <c r="D1298">
        <v>50.15</v>
      </c>
      <c r="E1298">
        <v>1655.35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8.1005778656918007E-2</v>
      </c>
      <c r="M1298">
        <f>1-Table1[[#This Row],[Churn]]</f>
        <v>0.91899422134308195</v>
      </c>
      <c r="N1298" t="b">
        <f>IF(Table1[[#This Row],[Not churn]]&gt;0.14,TRUE,FALSE)</f>
        <v>1</v>
      </c>
      <c r="O1298">
        <f>50*(1-Table1[[#This Row],[Churn]])</f>
        <v>45.949711067154098</v>
      </c>
      <c r="P1298">
        <v>5</v>
      </c>
      <c r="Q1298">
        <f>Table1[[#This Row],[Weighted revenue]]-7</f>
        <v>38.949711067154098</v>
      </c>
    </row>
    <row r="1299" spans="1:17" x14ac:dyDescent="0.35">
      <c r="A1299">
        <v>1100</v>
      </c>
      <c r="B1299">
        <v>0</v>
      </c>
      <c r="C1299">
        <v>29</v>
      </c>
      <c r="D1299">
        <v>19.8</v>
      </c>
      <c r="E1299">
        <v>572.20000000000005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8.0027554275211299E-2</v>
      </c>
      <c r="M1299">
        <f>1-Table1[[#This Row],[Churn]]</f>
        <v>0.91997244572478865</v>
      </c>
      <c r="N1299" t="b">
        <f>IF(Table1[[#This Row],[Not churn]]&gt;0.14,TRUE,FALSE)</f>
        <v>1</v>
      </c>
      <c r="O1299">
        <f>50*(1-Table1[[#This Row],[Churn]])</f>
        <v>45.998622286239431</v>
      </c>
      <c r="P1299">
        <v>2</v>
      </c>
      <c r="Q1299">
        <f>Table1[[#This Row],[Weighted revenue]]-7</f>
        <v>38.998622286239431</v>
      </c>
    </row>
    <row r="1300" spans="1:17" x14ac:dyDescent="0.35">
      <c r="A1300">
        <v>1453</v>
      </c>
      <c r="B1300">
        <v>0</v>
      </c>
      <c r="C1300">
        <v>49</v>
      </c>
      <c r="D1300">
        <v>94.8</v>
      </c>
      <c r="E1300">
        <v>4690.6499999999996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7.9914514900335798E-2</v>
      </c>
      <c r="M1300">
        <f>1-Table1[[#This Row],[Churn]]</f>
        <v>0.92008548509966426</v>
      </c>
      <c r="N1300" t="b">
        <f>IF(Table1[[#This Row],[Not churn]]&gt;0.14,TRUE,FALSE)</f>
        <v>1</v>
      </c>
      <c r="O1300">
        <f>50*(1-Table1[[#This Row],[Churn]])</f>
        <v>46.004274254983216</v>
      </c>
      <c r="P1300">
        <v>1</v>
      </c>
      <c r="Q1300">
        <f>Table1[[#This Row],[Weighted revenue]]-7</f>
        <v>39.004274254983216</v>
      </c>
    </row>
    <row r="1301" spans="1:17" x14ac:dyDescent="0.35">
      <c r="A1301">
        <v>144</v>
      </c>
      <c r="B1301">
        <v>0</v>
      </c>
      <c r="C1301">
        <v>4</v>
      </c>
      <c r="D1301">
        <v>25.3</v>
      </c>
      <c r="E1301">
        <v>116.95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7.9758253492643996E-2</v>
      </c>
      <c r="M1301">
        <f>1-Table1[[#This Row],[Churn]]</f>
        <v>0.92024174650735602</v>
      </c>
      <c r="N1301" t="b">
        <f>IF(Table1[[#This Row],[Not churn]]&gt;0.14,TRUE,FALSE)</f>
        <v>1</v>
      </c>
      <c r="O1301">
        <f>50*(1-Table1[[#This Row],[Churn]])</f>
        <v>46.012087325367801</v>
      </c>
      <c r="P1301">
        <v>1</v>
      </c>
      <c r="Q1301">
        <f>Table1[[#This Row],[Weighted revenue]]-7</f>
        <v>39.012087325367801</v>
      </c>
    </row>
    <row r="1302" spans="1:17" x14ac:dyDescent="0.35">
      <c r="A1302">
        <v>1216</v>
      </c>
      <c r="B1302">
        <v>0</v>
      </c>
      <c r="C1302">
        <v>16</v>
      </c>
      <c r="D1302">
        <v>64.25</v>
      </c>
      <c r="E1302">
        <v>1024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7.9287992128136905E-2</v>
      </c>
      <c r="M1302">
        <f>1-Table1[[#This Row],[Churn]]</f>
        <v>0.92071200787186314</v>
      </c>
      <c r="N1302" t="b">
        <f>IF(Table1[[#This Row],[Not churn]]&gt;0.14,TRUE,FALSE)</f>
        <v>1</v>
      </c>
      <c r="O1302">
        <f>50*(1-Table1[[#This Row],[Churn]])</f>
        <v>46.035600393593157</v>
      </c>
      <c r="P1302">
        <v>1</v>
      </c>
      <c r="Q1302">
        <f>Table1[[#This Row],[Weighted revenue]]-7</f>
        <v>39.035600393593157</v>
      </c>
    </row>
    <row r="1303" spans="1:17" x14ac:dyDescent="0.35">
      <c r="A1303">
        <v>1109</v>
      </c>
      <c r="B1303">
        <v>0</v>
      </c>
      <c r="C1303">
        <v>16</v>
      </c>
      <c r="D1303">
        <v>19.75</v>
      </c>
      <c r="E1303">
        <v>313.39999999999998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7.8623386426171005E-2</v>
      </c>
      <c r="M1303">
        <f>1-Table1[[#This Row],[Churn]]</f>
        <v>0.92137661357382905</v>
      </c>
      <c r="N1303" t="b">
        <f>IF(Table1[[#This Row],[Not churn]]&gt;0.14,TRUE,FALSE)</f>
        <v>1</v>
      </c>
      <c r="O1303">
        <f>50*(1-Table1[[#This Row],[Churn]])</f>
        <v>46.068830678691455</v>
      </c>
      <c r="P1303">
        <v>5</v>
      </c>
      <c r="Q1303">
        <f>Table1[[#This Row],[Weighted revenue]]-7</f>
        <v>39.068830678691455</v>
      </c>
    </row>
    <row r="1304" spans="1:17" x14ac:dyDescent="0.35">
      <c r="A1304">
        <v>484</v>
      </c>
      <c r="B1304">
        <v>1</v>
      </c>
      <c r="C1304">
        <v>67</v>
      </c>
      <c r="D1304">
        <v>60.95</v>
      </c>
      <c r="E1304">
        <v>4119.3999999999996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7.8042151493157699E-2</v>
      </c>
      <c r="M1304">
        <f>1-Table1[[#This Row],[Churn]]</f>
        <v>0.92195784850684226</v>
      </c>
      <c r="N1304" t="b">
        <f>IF(Table1[[#This Row],[Not churn]]&gt;0.14,TRUE,FALSE)</f>
        <v>1</v>
      </c>
      <c r="O1304">
        <f>50*(1-Table1[[#This Row],[Churn]])</f>
        <v>46.09789242534211</v>
      </c>
      <c r="P1304">
        <v>4</v>
      </c>
      <c r="Q1304">
        <f>Table1[[#This Row],[Weighted revenue]]-7</f>
        <v>39.09789242534211</v>
      </c>
    </row>
    <row r="1305" spans="1:17" x14ac:dyDescent="0.35">
      <c r="A1305">
        <v>1114</v>
      </c>
      <c r="B1305">
        <v>0</v>
      </c>
      <c r="C1305">
        <v>21</v>
      </c>
      <c r="D1305">
        <v>35.1</v>
      </c>
      <c r="E1305">
        <v>770.4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7.7989258644183004E-2</v>
      </c>
      <c r="M1305">
        <f>1-Table1[[#This Row],[Churn]]</f>
        <v>0.92201074135581695</v>
      </c>
      <c r="N1305" t="b">
        <f>IF(Table1[[#This Row],[Not churn]]&gt;0.14,TRUE,FALSE)</f>
        <v>1</v>
      </c>
      <c r="O1305">
        <f>50*(1-Table1[[#This Row],[Churn]])</f>
        <v>46.100537067790846</v>
      </c>
      <c r="P1305">
        <v>3</v>
      </c>
      <c r="Q1305">
        <f>Table1[[#This Row],[Weighted revenue]]-7</f>
        <v>39.100537067790846</v>
      </c>
    </row>
    <row r="1306" spans="1:17" x14ac:dyDescent="0.35">
      <c r="A1306">
        <v>1421</v>
      </c>
      <c r="B1306">
        <v>0</v>
      </c>
      <c r="C1306">
        <v>20</v>
      </c>
      <c r="D1306">
        <v>19.399999999999999</v>
      </c>
      <c r="E1306">
        <v>415.4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7.7955386901019302E-2</v>
      </c>
      <c r="M1306">
        <f>1-Table1[[#This Row],[Churn]]</f>
        <v>0.92204461309898067</v>
      </c>
      <c r="N1306" t="b">
        <f>IF(Table1[[#This Row],[Not churn]]&gt;0.14,TRUE,FALSE)</f>
        <v>1</v>
      </c>
      <c r="O1306">
        <f>50*(1-Table1[[#This Row],[Churn]])</f>
        <v>46.102230654949032</v>
      </c>
      <c r="P1306">
        <v>2</v>
      </c>
      <c r="Q1306">
        <f>Table1[[#This Row],[Weighted revenue]]-7</f>
        <v>39.102230654949032</v>
      </c>
    </row>
    <row r="1307" spans="1:17" x14ac:dyDescent="0.35">
      <c r="A1307">
        <v>1174</v>
      </c>
      <c r="B1307">
        <v>1</v>
      </c>
      <c r="C1307">
        <v>67</v>
      </c>
      <c r="D1307">
        <v>105.05</v>
      </c>
      <c r="E1307">
        <v>7171.7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7.7839936804956697E-2</v>
      </c>
      <c r="M1307">
        <f>1-Table1[[#This Row],[Churn]]</f>
        <v>0.92216006319504329</v>
      </c>
      <c r="N1307" t="b">
        <f>IF(Table1[[#This Row],[Not churn]]&gt;0.14,TRUE,FALSE)</f>
        <v>1</v>
      </c>
      <c r="O1307">
        <f>50*(1-Table1[[#This Row],[Churn]])</f>
        <v>46.108003159752165</v>
      </c>
      <c r="P1307">
        <v>1</v>
      </c>
      <c r="Q1307">
        <f>Table1[[#This Row],[Weighted revenue]]-7</f>
        <v>39.108003159752165</v>
      </c>
    </row>
    <row r="1308" spans="1:17" x14ac:dyDescent="0.35">
      <c r="A1308">
        <v>894</v>
      </c>
      <c r="B1308">
        <v>0</v>
      </c>
      <c r="C1308">
        <v>20</v>
      </c>
      <c r="D1308">
        <v>19.25</v>
      </c>
      <c r="E1308">
        <v>375.25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7.7633814224294898E-2</v>
      </c>
      <c r="M1308">
        <f>1-Table1[[#This Row],[Churn]]</f>
        <v>0.92236618577570506</v>
      </c>
      <c r="N1308" t="b">
        <f>IF(Table1[[#This Row],[Not churn]]&gt;0.14,TRUE,FALSE)</f>
        <v>1</v>
      </c>
      <c r="O1308">
        <f>50*(1-Table1[[#This Row],[Churn]])</f>
        <v>46.118309288785255</v>
      </c>
      <c r="P1308">
        <v>2</v>
      </c>
      <c r="Q1308">
        <f>Table1[[#This Row],[Weighted revenue]]-7</f>
        <v>39.118309288785255</v>
      </c>
    </row>
    <row r="1309" spans="1:17" x14ac:dyDescent="0.35">
      <c r="A1309">
        <v>1705</v>
      </c>
      <c r="B1309">
        <v>0</v>
      </c>
      <c r="C1309">
        <v>26</v>
      </c>
      <c r="D1309">
        <v>20.05</v>
      </c>
      <c r="E1309">
        <v>505.9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7.7143409813142702E-2</v>
      </c>
      <c r="M1309">
        <f>1-Table1[[#This Row],[Churn]]</f>
        <v>0.92285659018685728</v>
      </c>
      <c r="N1309" t="b">
        <f>IF(Table1[[#This Row],[Not churn]]&gt;0.14,TRUE,FALSE)</f>
        <v>1</v>
      </c>
      <c r="O1309">
        <f>50*(1-Table1[[#This Row],[Churn]])</f>
        <v>46.142829509342867</v>
      </c>
      <c r="P1309">
        <v>5</v>
      </c>
      <c r="Q1309">
        <f>Table1[[#This Row],[Weighted revenue]]-7</f>
        <v>39.142829509342867</v>
      </c>
    </row>
    <row r="1310" spans="1:17" x14ac:dyDescent="0.35">
      <c r="A1310">
        <v>951</v>
      </c>
      <c r="B1310">
        <v>0</v>
      </c>
      <c r="C1310">
        <v>52</v>
      </c>
      <c r="D1310">
        <v>44.25</v>
      </c>
      <c r="E1310">
        <v>2276.1</v>
      </c>
      <c r="F1310">
        <v>1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7.6506305509726799E-2</v>
      </c>
      <c r="M1310">
        <f>1-Table1[[#This Row],[Churn]]</f>
        <v>0.92349369449027319</v>
      </c>
      <c r="N1310" t="b">
        <f>IF(Table1[[#This Row],[Not churn]]&gt;0.14,TRUE,FALSE)</f>
        <v>1</v>
      </c>
      <c r="O1310">
        <f>50*(1-Table1[[#This Row],[Churn]])</f>
        <v>46.174684724513661</v>
      </c>
      <c r="P1310">
        <v>3</v>
      </c>
      <c r="Q1310">
        <f>Table1[[#This Row],[Weighted revenue]]-7</f>
        <v>39.174684724513661</v>
      </c>
    </row>
    <row r="1311" spans="1:17" x14ac:dyDescent="0.35">
      <c r="A1311">
        <v>156</v>
      </c>
      <c r="B1311">
        <v>0</v>
      </c>
      <c r="C1311">
        <v>70</v>
      </c>
      <c r="D1311">
        <v>51.05</v>
      </c>
      <c r="E1311">
        <v>3635.15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7.5831575765516704E-2</v>
      </c>
      <c r="M1311">
        <f>1-Table1[[#This Row],[Churn]]</f>
        <v>0.92416842423448331</v>
      </c>
      <c r="N1311" t="b">
        <f>IF(Table1[[#This Row],[Not churn]]&gt;0.14,TRUE,FALSE)</f>
        <v>1</v>
      </c>
      <c r="O1311">
        <f>50*(1-Table1[[#This Row],[Churn]])</f>
        <v>46.208421211724165</v>
      </c>
      <c r="P1311">
        <v>3</v>
      </c>
      <c r="Q1311">
        <f>Table1[[#This Row],[Weighted revenue]]-7</f>
        <v>39.208421211724165</v>
      </c>
    </row>
    <row r="1312" spans="1:17" x14ac:dyDescent="0.35">
      <c r="A1312">
        <v>1467</v>
      </c>
      <c r="B1312">
        <v>0</v>
      </c>
      <c r="C1312">
        <v>60</v>
      </c>
      <c r="D1312">
        <v>50.05</v>
      </c>
      <c r="E1312">
        <v>2911.5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7.5809890956228795E-2</v>
      </c>
      <c r="M1312">
        <f>1-Table1[[#This Row],[Churn]]</f>
        <v>0.92419010904377119</v>
      </c>
      <c r="N1312" t="b">
        <f>IF(Table1[[#This Row],[Not churn]]&gt;0.14,TRUE,FALSE)</f>
        <v>1</v>
      </c>
      <c r="O1312">
        <f>50*(1-Table1[[#This Row],[Churn]])</f>
        <v>46.209505452188559</v>
      </c>
      <c r="P1312">
        <v>3</v>
      </c>
      <c r="Q1312">
        <f>Table1[[#This Row],[Weighted revenue]]-7</f>
        <v>39.209505452188559</v>
      </c>
    </row>
    <row r="1313" spans="1:17" x14ac:dyDescent="0.35">
      <c r="A1313">
        <v>917</v>
      </c>
      <c r="B1313">
        <v>0</v>
      </c>
      <c r="C1313">
        <v>31</v>
      </c>
      <c r="D1313">
        <v>79.2</v>
      </c>
      <c r="E1313">
        <v>2497.1999999999998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7.5072194216820001E-2</v>
      </c>
      <c r="M1313">
        <f>1-Table1[[#This Row],[Churn]]</f>
        <v>0.92492780578318001</v>
      </c>
      <c r="N1313" t="b">
        <f>IF(Table1[[#This Row],[Not churn]]&gt;0.14,TRUE,FALSE)</f>
        <v>1</v>
      </c>
      <c r="O1313">
        <f>50*(1-Table1[[#This Row],[Churn]])</f>
        <v>46.246390289159002</v>
      </c>
      <c r="P1313">
        <v>1</v>
      </c>
      <c r="Q1313">
        <f>Table1[[#This Row],[Weighted revenue]]-7</f>
        <v>39.246390289159002</v>
      </c>
    </row>
    <row r="1314" spans="1:17" x14ac:dyDescent="0.35">
      <c r="A1314">
        <v>115</v>
      </c>
      <c r="B1314">
        <v>1</v>
      </c>
      <c r="C1314">
        <v>32</v>
      </c>
      <c r="D1314">
        <v>19.8</v>
      </c>
      <c r="E1314">
        <v>587.70000000000005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7.4693852682170603E-2</v>
      </c>
      <c r="M1314">
        <f>1-Table1[[#This Row],[Churn]]</f>
        <v>0.92530614731782945</v>
      </c>
      <c r="N1314" t="b">
        <f>IF(Table1[[#This Row],[Not churn]]&gt;0.14,TRUE,FALSE)</f>
        <v>1</v>
      </c>
      <c r="O1314">
        <f>50*(1-Table1[[#This Row],[Churn]])</f>
        <v>46.265307365891474</v>
      </c>
      <c r="P1314">
        <v>4</v>
      </c>
      <c r="Q1314">
        <f>Table1[[#This Row],[Weighted revenue]]-7</f>
        <v>39.265307365891474</v>
      </c>
    </row>
    <row r="1315" spans="1:17" x14ac:dyDescent="0.35">
      <c r="A1315">
        <v>183</v>
      </c>
      <c r="B1315">
        <v>0</v>
      </c>
      <c r="C1315">
        <v>22</v>
      </c>
      <c r="D1315">
        <v>20.85</v>
      </c>
      <c r="E1315">
        <v>450.65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7.4513733739495006E-2</v>
      </c>
      <c r="M1315">
        <f>1-Table1[[#This Row],[Churn]]</f>
        <v>0.92548626626050501</v>
      </c>
      <c r="N1315" t="b">
        <f>IF(Table1[[#This Row],[Not churn]]&gt;0.14,TRUE,FALSE)</f>
        <v>1</v>
      </c>
      <c r="O1315">
        <f>50*(1-Table1[[#This Row],[Churn]])</f>
        <v>46.274313313025253</v>
      </c>
      <c r="P1315">
        <v>2</v>
      </c>
      <c r="Q1315">
        <f>Table1[[#This Row],[Weighted revenue]]-7</f>
        <v>39.274313313025253</v>
      </c>
    </row>
    <row r="1316" spans="1:17" x14ac:dyDescent="0.35">
      <c r="A1316">
        <v>1438</v>
      </c>
      <c r="B1316">
        <v>0</v>
      </c>
      <c r="C1316">
        <v>41</v>
      </c>
      <c r="D1316">
        <v>50.05</v>
      </c>
      <c r="E1316">
        <v>2029.05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7.4278352273371595E-2</v>
      </c>
      <c r="M1316">
        <f>1-Table1[[#This Row],[Churn]]</f>
        <v>0.92572164772662835</v>
      </c>
      <c r="N1316" t="b">
        <f>IF(Table1[[#This Row],[Not churn]]&gt;0.14,TRUE,FALSE)</f>
        <v>1</v>
      </c>
      <c r="O1316">
        <f>50*(1-Table1[[#This Row],[Churn]])</f>
        <v>46.286082386331415</v>
      </c>
      <c r="P1316">
        <v>2</v>
      </c>
      <c r="Q1316">
        <f>Table1[[#This Row],[Weighted revenue]]-7</f>
        <v>39.286082386331415</v>
      </c>
    </row>
    <row r="1317" spans="1:17" x14ac:dyDescent="0.35">
      <c r="A1317">
        <v>613</v>
      </c>
      <c r="B1317">
        <v>0</v>
      </c>
      <c r="C1317">
        <v>57</v>
      </c>
      <c r="D1317">
        <v>74.599999999999994</v>
      </c>
      <c r="E1317">
        <v>4368.95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7.3999798539771802E-2</v>
      </c>
      <c r="M1317">
        <f>1-Table1[[#This Row],[Churn]]</f>
        <v>0.92600020146022821</v>
      </c>
      <c r="N1317" t="b">
        <f>IF(Table1[[#This Row],[Not churn]]&gt;0.14,TRUE,FALSE)</f>
        <v>1</v>
      </c>
      <c r="O1317">
        <f>50*(1-Table1[[#This Row],[Churn]])</f>
        <v>46.300010073011407</v>
      </c>
      <c r="P1317">
        <v>2</v>
      </c>
      <c r="Q1317">
        <f>Table1[[#This Row],[Weighted revenue]]-7</f>
        <v>39.300010073011407</v>
      </c>
    </row>
    <row r="1318" spans="1:17" x14ac:dyDescent="0.35">
      <c r="A1318">
        <v>911</v>
      </c>
      <c r="B1318">
        <v>1</v>
      </c>
      <c r="C1318">
        <v>61</v>
      </c>
      <c r="D1318">
        <v>64.05</v>
      </c>
      <c r="E1318">
        <v>3902.6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7.3681989519418997E-2</v>
      </c>
      <c r="M1318">
        <f>1-Table1[[#This Row],[Churn]]</f>
        <v>0.92631801048058104</v>
      </c>
      <c r="N1318" t="b">
        <f>IF(Table1[[#This Row],[Not churn]]&gt;0.14,TRUE,FALSE)</f>
        <v>1</v>
      </c>
      <c r="O1318">
        <f>50*(1-Table1[[#This Row],[Churn]])</f>
        <v>46.315900524029054</v>
      </c>
      <c r="P1318">
        <v>4</v>
      </c>
      <c r="Q1318">
        <f>Table1[[#This Row],[Weighted revenue]]-7</f>
        <v>39.315900524029054</v>
      </c>
    </row>
    <row r="1319" spans="1:17" x14ac:dyDescent="0.35">
      <c r="A1319">
        <v>1261</v>
      </c>
      <c r="B1319">
        <v>0</v>
      </c>
      <c r="C1319">
        <v>68</v>
      </c>
      <c r="D1319">
        <v>76.900000000000006</v>
      </c>
      <c r="E1319">
        <v>5023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7.3525116669847901E-2</v>
      </c>
      <c r="M1319">
        <f>1-Table1[[#This Row],[Churn]]</f>
        <v>0.92647488333015215</v>
      </c>
      <c r="N1319" t="b">
        <f>IF(Table1[[#This Row],[Not churn]]&gt;0.14,TRUE,FALSE)</f>
        <v>1</v>
      </c>
      <c r="O1319">
        <f>50*(1-Table1[[#This Row],[Churn]])</f>
        <v>46.323744166507609</v>
      </c>
      <c r="P1319">
        <v>2</v>
      </c>
      <c r="Q1319">
        <f>Table1[[#This Row],[Weighted revenue]]-7</f>
        <v>39.323744166507609</v>
      </c>
    </row>
    <row r="1320" spans="1:17" x14ac:dyDescent="0.35">
      <c r="A1320">
        <v>993</v>
      </c>
      <c r="B1320">
        <v>0</v>
      </c>
      <c r="C1320">
        <v>22</v>
      </c>
      <c r="D1320">
        <v>20.3</v>
      </c>
      <c r="E1320">
        <v>475.1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7.3388237112035695E-2</v>
      </c>
      <c r="M1320">
        <f>1-Table1[[#This Row],[Churn]]</f>
        <v>0.92661176288796432</v>
      </c>
      <c r="N1320" t="b">
        <f>IF(Table1[[#This Row],[Not churn]]&gt;0.14,TRUE,FALSE)</f>
        <v>1</v>
      </c>
      <c r="O1320">
        <f>50*(1-Table1[[#This Row],[Churn]])</f>
        <v>46.330588144398213</v>
      </c>
      <c r="P1320">
        <v>2</v>
      </c>
      <c r="Q1320">
        <f>Table1[[#This Row],[Weighted revenue]]-7</f>
        <v>39.330588144398213</v>
      </c>
    </row>
    <row r="1321" spans="1:17" x14ac:dyDescent="0.35">
      <c r="A1321">
        <v>1600</v>
      </c>
      <c r="B1321">
        <v>0</v>
      </c>
      <c r="C1321">
        <v>22</v>
      </c>
      <c r="D1321">
        <v>20.3</v>
      </c>
      <c r="E1321">
        <v>467.15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7.3388237112035695E-2</v>
      </c>
      <c r="M1321">
        <f>1-Table1[[#This Row],[Churn]]</f>
        <v>0.92661176288796432</v>
      </c>
      <c r="N1321" t="b">
        <f>IF(Table1[[#This Row],[Not churn]]&gt;0.14,TRUE,FALSE)</f>
        <v>1</v>
      </c>
      <c r="O1321">
        <f>50*(1-Table1[[#This Row],[Churn]])</f>
        <v>46.330588144398213</v>
      </c>
      <c r="P1321">
        <v>2</v>
      </c>
      <c r="Q1321">
        <f>Table1[[#This Row],[Weighted revenue]]-7</f>
        <v>39.330588144398213</v>
      </c>
    </row>
    <row r="1322" spans="1:17" x14ac:dyDescent="0.35">
      <c r="A1322">
        <v>631</v>
      </c>
      <c r="B1322">
        <v>0</v>
      </c>
      <c r="C1322">
        <v>71</v>
      </c>
      <c r="D1322">
        <v>95.65</v>
      </c>
      <c r="E1322">
        <v>6856.95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7.2881298927060301E-2</v>
      </c>
      <c r="M1322">
        <f>1-Table1[[#This Row],[Churn]]</f>
        <v>0.9271187010729397</v>
      </c>
      <c r="N1322" t="b">
        <f>IF(Table1[[#This Row],[Not churn]]&gt;0.14,TRUE,FALSE)</f>
        <v>1</v>
      </c>
      <c r="O1322">
        <f>50*(1-Table1[[#This Row],[Churn]])</f>
        <v>46.355935053646988</v>
      </c>
      <c r="P1322">
        <v>2</v>
      </c>
      <c r="Q1322">
        <f>Table1[[#This Row],[Weighted revenue]]-7</f>
        <v>39.355935053646988</v>
      </c>
    </row>
    <row r="1323" spans="1:17" x14ac:dyDescent="0.35">
      <c r="A1323">
        <v>60</v>
      </c>
      <c r="B1323">
        <v>0</v>
      </c>
      <c r="C1323">
        <v>64</v>
      </c>
      <c r="D1323">
        <v>70.150000000000006</v>
      </c>
      <c r="E1323">
        <v>4480.7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1</v>
      </c>
      <c r="L1323">
        <v>7.2356101261388001E-2</v>
      </c>
      <c r="M1323">
        <f>1-Table1[[#This Row],[Churn]]</f>
        <v>0.92764389873861197</v>
      </c>
      <c r="N1323" t="b">
        <f>IF(Table1[[#This Row],[Not churn]]&gt;0.14,TRUE,FALSE)</f>
        <v>1</v>
      </c>
      <c r="O1323">
        <f>50*(1-Table1[[#This Row],[Churn]])</f>
        <v>46.382194936930595</v>
      </c>
      <c r="P1323">
        <v>2</v>
      </c>
      <c r="Q1323">
        <f>Table1[[#This Row],[Weighted revenue]]-7</f>
        <v>39.382194936930595</v>
      </c>
    </row>
    <row r="1324" spans="1:17" x14ac:dyDescent="0.35">
      <c r="A1324">
        <v>1482</v>
      </c>
      <c r="B1324">
        <v>0</v>
      </c>
      <c r="C1324">
        <v>22</v>
      </c>
      <c r="D1324">
        <v>19.600000000000001</v>
      </c>
      <c r="E1324">
        <v>422.5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7.1978430163672794E-2</v>
      </c>
      <c r="M1324">
        <f>1-Table1[[#This Row],[Churn]]</f>
        <v>0.92802156983632722</v>
      </c>
      <c r="N1324" t="b">
        <f>IF(Table1[[#This Row],[Not churn]]&gt;0.14,TRUE,FALSE)</f>
        <v>1</v>
      </c>
      <c r="O1324">
        <f>50*(1-Table1[[#This Row],[Churn]])</f>
        <v>46.401078491816364</v>
      </c>
      <c r="P1324">
        <v>2</v>
      </c>
      <c r="Q1324">
        <f>Table1[[#This Row],[Weighted revenue]]-7</f>
        <v>39.401078491816364</v>
      </c>
    </row>
    <row r="1325" spans="1:17" x14ac:dyDescent="0.35">
      <c r="A1325">
        <v>681</v>
      </c>
      <c r="B1325">
        <v>0</v>
      </c>
      <c r="C1325">
        <v>58</v>
      </c>
      <c r="D1325">
        <v>66.8</v>
      </c>
      <c r="E1325">
        <v>3970.4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7.1747768167034404E-2</v>
      </c>
      <c r="M1325">
        <f>1-Table1[[#This Row],[Churn]]</f>
        <v>0.92825223183296557</v>
      </c>
      <c r="N1325" t="b">
        <f>IF(Table1[[#This Row],[Not churn]]&gt;0.14,TRUE,FALSE)</f>
        <v>1</v>
      </c>
      <c r="O1325">
        <f>50*(1-Table1[[#This Row],[Churn]])</f>
        <v>46.412611591648279</v>
      </c>
      <c r="P1325">
        <v>5</v>
      </c>
      <c r="Q1325">
        <f>Table1[[#This Row],[Weighted revenue]]-7</f>
        <v>39.412611591648279</v>
      </c>
    </row>
    <row r="1326" spans="1:17" x14ac:dyDescent="0.35">
      <c r="A1326">
        <v>1794</v>
      </c>
      <c r="B1326">
        <v>1</v>
      </c>
      <c r="C1326">
        <v>72</v>
      </c>
      <c r="D1326">
        <v>109.75</v>
      </c>
      <c r="E1326">
        <v>7932.5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7.1615248130119005E-2</v>
      </c>
      <c r="M1326">
        <f>1-Table1[[#This Row],[Churn]]</f>
        <v>0.92838475186988101</v>
      </c>
      <c r="N1326" t="b">
        <f>IF(Table1[[#This Row],[Not churn]]&gt;0.14,TRUE,FALSE)</f>
        <v>1</v>
      </c>
      <c r="O1326">
        <f>50*(1-Table1[[#This Row],[Churn]])</f>
        <v>46.419237593494053</v>
      </c>
      <c r="P1326">
        <v>1</v>
      </c>
      <c r="Q1326">
        <f>Table1[[#This Row],[Weighted revenue]]-7</f>
        <v>39.419237593494053</v>
      </c>
    </row>
    <row r="1327" spans="1:17" x14ac:dyDescent="0.35">
      <c r="A1327">
        <v>1340</v>
      </c>
      <c r="B1327">
        <v>0</v>
      </c>
      <c r="C1327">
        <v>59</v>
      </c>
      <c r="D1327">
        <v>61.35</v>
      </c>
      <c r="E1327">
        <v>3645.5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7.0208513577640103E-2</v>
      </c>
      <c r="M1327">
        <f>1-Table1[[#This Row],[Churn]]</f>
        <v>0.92979148642235987</v>
      </c>
      <c r="N1327" t="b">
        <f>IF(Table1[[#This Row],[Not churn]]&gt;0.14,TRUE,FALSE)</f>
        <v>1</v>
      </c>
      <c r="O1327">
        <f>50*(1-Table1[[#This Row],[Churn]])</f>
        <v>46.489574321117992</v>
      </c>
      <c r="P1327">
        <v>2</v>
      </c>
      <c r="Q1327">
        <f>Table1[[#This Row],[Weighted revenue]]-7</f>
        <v>39.489574321117992</v>
      </c>
    </row>
    <row r="1328" spans="1:17" x14ac:dyDescent="0.35">
      <c r="A1328">
        <v>1501</v>
      </c>
      <c r="B1328">
        <v>0</v>
      </c>
      <c r="C1328">
        <v>19</v>
      </c>
      <c r="D1328">
        <v>19.8</v>
      </c>
      <c r="E1328">
        <v>344.5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6.9266115375281906E-2</v>
      </c>
      <c r="M1328">
        <f>1-Table1[[#This Row],[Churn]]</f>
        <v>0.93073388462471807</v>
      </c>
      <c r="N1328" t="b">
        <f>IF(Table1[[#This Row],[Not churn]]&gt;0.14,TRUE,FALSE)</f>
        <v>1</v>
      </c>
      <c r="O1328">
        <f>50*(1-Table1[[#This Row],[Churn]])</f>
        <v>46.536694231235906</v>
      </c>
      <c r="P1328">
        <v>5</v>
      </c>
      <c r="Q1328">
        <f>Table1[[#This Row],[Weighted revenue]]-7</f>
        <v>39.536694231235906</v>
      </c>
    </row>
    <row r="1329" spans="1:17" x14ac:dyDescent="0.35">
      <c r="A1329">
        <v>124</v>
      </c>
      <c r="B1329">
        <v>0</v>
      </c>
      <c r="C1329">
        <v>59</v>
      </c>
      <c r="D1329">
        <v>111.1</v>
      </c>
      <c r="E1329">
        <v>6555.2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6.8939940346439202E-2</v>
      </c>
      <c r="M1329">
        <f>1-Table1[[#This Row],[Churn]]</f>
        <v>0.93106005965356076</v>
      </c>
      <c r="N1329" t="b">
        <f>IF(Table1[[#This Row],[Not churn]]&gt;0.14,TRUE,FALSE)</f>
        <v>1</v>
      </c>
      <c r="O1329">
        <f>50*(1-Table1[[#This Row],[Churn]])</f>
        <v>46.553002982678038</v>
      </c>
      <c r="P1329">
        <v>1</v>
      </c>
      <c r="Q1329">
        <f>Table1[[#This Row],[Weighted revenue]]-7</f>
        <v>39.553002982678038</v>
      </c>
    </row>
    <row r="1330" spans="1:17" x14ac:dyDescent="0.35">
      <c r="A1330">
        <v>608</v>
      </c>
      <c r="B1330">
        <v>1</v>
      </c>
      <c r="C1330">
        <v>71</v>
      </c>
      <c r="D1330">
        <v>106.8</v>
      </c>
      <c r="E1330">
        <v>7623.2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6.8869471265106799E-2</v>
      </c>
      <c r="M1330">
        <f>1-Table1[[#This Row],[Churn]]</f>
        <v>0.93113052873489321</v>
      </c>
      <c r="N1330" t="b">
        <f>IF(Table1[[#This Row],[Not churn]]&gt;0.14,TRUE,FALSE)</f>
        <v>1</v>
      </c>
      <c r="O1330">
        <f>50*(1-Table1[[#This Row],[Churn]])</f>
        <v>46.556526436744662</v>
      </c>
      <c r="P1330">
        <v>1</v>
      </c>
      <c r="Q1330">
        <f>Table1[[#This Row],[Weighted revenue]]-7</f>
        <v>39.556526436744662</v>
      </c>
    </row>
    <row r="1331" spans="1:17" x14ac:dyDescent="0.35">
      <c r="A1331">
        <v>299</v>
      </c>
      <c r="B1331">
        <v>1</v>
      </c>
      <c r="C1331">
        <v>72</v>
      </c>
      <c r="D1331">
        <v>108.1</v>
      </c>
      <c r="E1331">
        <v>7774.05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6.8405543149014994E-2</v>
      </c>
      <c r="M1331">
        <f>1-Table1[[#This Row],[Churn]]</f>
        <v>0.93159445685098496</v>
      </c>
      <c r="N1331" t="b">
        <f>IF(Table1[[#This Row],[Not churn]]&gt;0.14,TRUE,FALSE)</f>
        <v>1</v>
      </c>
      <c r="O1331">
        <f>50*(1-Table1[[#This Row],[Churn]])</f>
        <v>46.579722842549245</v>
      </c>
      <c r="P1331">
        <v>1</v>
      </c>
      <c r="Q1331">
        <f>Table1[[#This Row],[Weighted revenue]]-7</f>
        <v>39.579722842549245</v>
      </c>
    </row>
    <row r="1332" spans="1:17" x14ac:dyDescent="0.35">
      <c r="A1332">
        <v>1531</v>
      </c>
      <c r="B1332">
        <v>0</v>
      </c>
      <c r="C1332">
        <v>37</v>
      </c>
      <c r="D1332">
        <v>40.549999999999997</v>
      </c>
      <c r="E1332">
        <v>1390.85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6.8285761770998293E-2</v>
      </c>
      <c r="M1332">
        <f>1-Table1[[#This Row],[Churn]]</f>
        <v>0.93171423822900168</v>
      </c>
      <c r="N1332" t="b">
        <f>IF(Table1[[#This Row],[Not churn]]&gt;0.14,TRUE,FALSE)</f>
        <v>1</v>
      </c>
      <c r="O1332">
        <f>50*(1-Table1[[#This Row],[Churn]])</f>
        <v>46.585711911450083</v>
      </c>
      <c r="P1332">
        <v>3</v>
      </c>
      <c r="Q1332">
        <f>Table1[[#This Row],[Weighted revenue]]-7</f>
        <v>39.585711911450083</v>
      </c>
    </row>
    <row r="1333" spans="1:17" x14ac:dyDescent="0.35">
      <c r="A1333">
        <v>922</v>
      </c>
      <c r="B1333">
        <v>0</v>
      </c>
      <c r="C1333">
        <v>24</v>
      </c>
      <c r="D1333">
        <v>20.45</v>
      </c>
      <c r="E1333">
        <v>527.35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6.7641437950311398E-2</v>
      </c>
      <c r="M1333">
        <f>1-Table1[[#This Row],[Churn]]</f>
        <v>0.93235856204968859</v>
      </c>
      <c r="N1333" t="b">
        <f>IF(Table1[[#This Row],[Not churn]]&gt;0.14,TRUE,FALSE)</f>
        <v>1</v>
      </c>
      <c r="O1333">
        <f>50*(1-Table1[[#This Row],[Churn]])</f>
        <v>46.617928102484427</v>
      </c>
      <c r="P1333">
        <v>2</v>
      </c>
      <c r="Q1333">
        <f>Table1[[#This Row],[Weighted revenue]]-7</f>
        <v>39.617928102484427</v>
      </c>
    </row>
    <row r="1334" spans="1:17" x14ac:dyDescent="0.35">
      <c r="A1334">
        <v>1317</v>
      </c>
      <c r="B1334">
        <v>0</v>
      </c>
      <c r="C1334">
        <v>20</v>
      </c>
      <c r="D1334">
        <v>20.350000000000001</v>
      </c>
      <c r="E1334">
        <v>442.6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6.7377686871046699E-2</v>
      </c>
      <c r="M1334">
        <f>1-Table1[[#This Row],[Churn]]</f>
        <v>0.93262231312895327</v>
      </c>
      <c r="N1334" t="b">
        <f>IF(Table1[[#This Row],[Not churn]]&gt;0.14,TRUE,FALSE)</f>
        <v>1</v>
      </c>
      <c r="O1334">
        <f>50*(1-Table1[[#This Row],[Churn]])</f>
        <v>46.631115656447662</v>
      </c>
      <c r="P1334">
        <v>5</v>
      </c>
      <c r="Q1334">
        <f>Table1[[#This Row],[Weighted revenue]]-7</f>
        <v>39.631115656447662</v>
      </c>
    </row>
    <row r="1335" spans="1:17" x14ac:dyDescent="0.35">
      <c r="A1335">
        <v>1480</v>
      </c>
      <c r="B1335">
        <v>0</v>
      </c>
      <c r="C1335">
        <v>69</v>
      </c>
      <c r="D1335">
        <v>95.75</v>
      </c>
      <c r="E1335">
        <v>6511.25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6.7002610315364003E-2</v>
      </c>
      <c r="M1335">
        <f>1-Table1[[#This Row],[Churn]]</f>
        <v>0.93299738968463597</v>
      </c>
      <c r="N1335" t="b">
        <f>IF(Table1[[#This Row],[Not churn]]&gt;0.14,TRUE,FALSE)</f>
        <v>1</v>
      </c>
      <c r="O1335">
        <f>50*(1-Table1[[#This Row],[Churn]])</f>
        <v>46.6498694842318</v>
      </c>
      <c r="P1335">
        <v>5</v>
      </c>
      <c r="Q1335">
        <f>Table1[[#This Row],[Weighted revenue]]-7</f>
        <v>39.6498694842318</v>
      </c>
    </row>
    <row r="1336" spans="1:17" x14ac:dyDescent="0.35">
      <c r="A1336">
        <v>592</v>
      </c>
      <c r="B1336">
        <v>0</v>
      </c>
      <c r="C1336">
        <v>24</v>
      </c>
      <c r="D1336">
        <v>20.100000000000001</v>
      </c>
      <c r="E1336">
        <v>533.9</v>
      </c>
      <c r="F1336">
        <v>1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6.6984821416889301E-2</v>
      </c>
      <c r="M1336">
        <f>1-Table1[[#This Row],[Churn]]</f>
        <v>0.93301517858311067</v>
      </c>
      <c r="N1336" t="b">
        <f>IF(Table1[[#This Row],[Not churn]]&gt;0.14,TRUE,FALSE)</f>
        <v>1</v>
      </c>
      <c r="O1336">
        <f>50*(1-Table1[[#This Row],[Churn]])</f>
        <v>46.650758929155536</v>
      </c>
      <c r="P1336">
        <v>2</v>
      </c>
      <c r="Q1336">
        <f>Table1[[#This Row],[Weighted revenue]]-7</f>
        <v>39.650758929155536</v>
      </c>
    </row>
    <row r="1337" spans="1:17" x14ac:dyDescent="0.35">
      <c r="A1337">
        <v>282</v>
      </c>
      <c r="B1337">
        <v>0</v>
      </c>
      <c r="C1337">
        <v>20</v>
      </c>
      <c r="D1337">
        <v>20.05</v>
      </c>
      <c r="E1337">
        <v>406.05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6.68165477780054E-2</v>
      </c>
      <c r="M1337">
        <f>1-Table1[[#This Row],[Churn]]</f>
        <v>0.93318345222199461</v>
      </c>
      <c r="N1337" t="b">
        <f>IF(Table1[[#This Row],[Not churn]]&gt;0.14,TRUE,FALSE)</f>
        <v>1</v>
      </c>
      <c r="O1337">
        <f>50*(1-Table1[[#This Row],[Churn]])</f>
        <v>46.659172611099734</v>
      </c>
      <c r="P1337">
        <v>5</v>
      </c>
      <c r="Q1337">
        <f>Table1[[#This Row],[Weighted revenue]]-7</f>
        <v>39.659172611099734</v>
      </c>
    </row>
    <row r="1338" spans="1:17" x14ac:dyDescent="0.35">
      <c r="A1338">
        <v>693</v>
      </c>
      <c r="B1338">
        <v>0</v>
      </c>
      <c r="C1338">
        <v>64</v>
      </c>
      <c r="D1338">
        <v>81.25</v>
      </c>
      <c r="E1338">
        <v>5567.55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6.5938240702250794E-2</v>
      </c>
      <c r="M1338">
        <f>1-Table1[[#This Row],[Churn]]</f>
        <v>0.93406175929774915</v>
      </c>
      <c r="N1338" t="b">
        <f>IF(Table1[[#This Row],[Not churn]]&gt;0.14,TRUE,FALSE)</f>
        <v>1</v>
      </c>
      <c r="O1338">
        <f>50*(1-Table1[[#This Row],[Churn]])</f>
        <v>46.703087964887459</v>
      </c>
      <c r="P1338">
        <v>2</v>
      </c>
      <c r="Q1338">
        <f>Table1[[#This Row],[Weighted revenue]]-7</f>
        <v>39.703087964887459</v>
      </c>
    </row>
    <row r="1339" spans="1:17" x14ac:dyDescent="0.35">
      <c r="A1339">
        <v>520</v>
      </c>
      <c r="B1339">
        <v>0</v>
      </c>
      <c r="C1339">
        <v>28</v>
      </c>
      <c r="D1339">
        <v>25.55</v>
      </c>
      <c r="E1339">
        <v>672.2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6.5649976280307207E-2</v>
      </c>
      <c r="M1339">
        <f>1-Table1[[#This Row],[Churn]]</f>
        <v>0.93435002371969278</v>
      </c>
      <c r="N1339" t="b">
        <f>IF(Table1[[#This Row],[Not churn]]&gt;0.14,TRUE,FALSE)</f>
        <v>1</v>
      </c>
      <c r="O1339">
        <f>50*(1-Table1[[#This Row],[Churn]])</f>
        <v>46.717501185984638</v>
      </c>
      <c r="P1339">
        <v>2</v>
      </c>
      <c r="Q1339">
        <f>Table1[[#This Row],[Weighted revenue]]-7</f>
        <v>39.717501185984638</v>
      </c>
    </row>
    <row r="1340" spans="1:17" x14ac:dyDescent="0.35">
      <c r="A1340">
        <v>571</v>
      </c>
      <c r="B1340">
        <v>0</v>
      </c>
      <c r="C1340">
        <v>46</v>
      </c>
      <c r="D1340">
        <v>53.1</v>
      </c>
      <c r="E1340">
        <v>2459.8000000000002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6.52450895905166E-2</v>
      </c>
      <c r="M1340">
        <f>1-Table1[[#This Row],[Churn]]</f>
        <v>0.93475491040948344</v>
      </c>
      <c r="N1340" t="b">
        <f>IF(Table1[[#This Row],[Not churn]]&gt;0.14,TRUE,FALSE)</f>
        <v>1</v>
      </c>
      <c r="O1340">
        <f>50*(1-Table1[[#This Row],[Churn]])</f>
        <v>46.737745520474171</v>
      </c>
      <c r="P1340">
        <v>2</v>
      </c>
      <c r="Q1340">
        <f>Table1[[#This Row],[Weighted revenue]]-7</f>
        <v>39.737745520474171</v>
      </c>
    </row>
    <row r="1341" spans="1:17" x14ac:dyDescent="0.35">
      <c r="A1341">
        <v>835</v>
      </c>
      <c r="B1341">
        <v>0</v>
      </c>
      <c r="C1341">
        <v>54</v>
      </c>
      <c r="D1341">
        <v>95.1</v>
      </c>
      <c r="E1341">
        <v>5064.8500000000004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1</v>
      </c>
      <c r="L1341">
        <v>6.5066569275783803E-2</v>
      </c>
      <c r="M1341">
        <f>1-Table1[[#This Row],[Churn]]</f>
        <v>0.9349334307242162</v>
      </c>
      <c r="N1341" t="b">
        <f>IF(Table1[[#This Row],[Not churn]]&gt;0.14,TRUE,FALSE)</f>
        <v>1</v>
      </c>
      <c r="O1341">
        <f>50*(1-Table1[[#This Row],[Churn]])</f>
        <v>46.746671536210812</v>
      </c>
      <c r="P1341">
        <v>1</v>
      </c>
      <c r="Q1341">
        <f>Table1[[#This Row],[Weighted revenue]]-7</f>
        <v>39.746671536210812</v>
      </c>
    </row>
    <row r="1342" spans="1:17" x14ac:dyDescent="0.35">
      <c r="A1342">
        <v>286</v>
      </c>
      <c r="B1342">
        <v>0</v>
      </c>
      <c r="C1342">
        <v>47</v>
      </c>
      <c r="D1342">
        <v>90.5</v>
      </c>
      <c r="E1342">
        <v>4318.3500000000004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6.5045448555476795E-2</v>
      </c>
      <c r="M1342">
        <f>1-Table1[[#This Row],[Churn]]</f>
        <v>0.93495455144452322</v>
      </c>
      <c r="N1342" t="b">
        <f>IF(Table1[[#This Row],[Not churn]]&gt;0.14,TRUE,FALSE)</f>
        <v>1</v>
      </c>
      <c r="O1342">
        <f>50*(1-Table1[[#This Row],[Churn]])</f>
        <v>46.747727572226161</v>
      </c>
      <c r="P1342">
        <v>1</v>
      </c>
      <c r="Q1342">
        <f>Table1[[#This Row],[Weighted revenue]]-7</f>
        <v>39.747727572226161</v>
      </c>
    </row>
    <row r="1343" spans="1:17" x14ac:dyDescent="0.35">
      <c r="A1343">
        <v>1579</v>
      </c>
      <c r="B1343">
        <v>0</v>
      </c>
      <c r="C1343">
        <v>64</v>
      </c>
      <c r="D1343">
        <v>110.5</v>
      </c>
      <c r="E1343">
        <v>7069.25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6.5014551718295399E-2</v>
      </c>
      <c r="M1343">
        <f>1-Table1[[#This Row],[Churn]]</f>
        <v>0.9349854482817046</v>
      </c>
      <c r="N1343" t="b">
        <f>IF(Table1[[#This Row],[Not churn]]&gt;0.14,TRUE,FALSE)</f>
        <v>1</v>
      </c>
      <c r="O1343">
        <f>50*(1-Table1[[#This Row],[Churn]])</f>
        <v>46.749272414085233</v>
      </c>
      <c r="P1343">
        <v>1</v>
      </c>
      <c r="Q1343">
        <f>Table1[[#This Row],[Weighted revenue]]-7</f>
        <v>39.749272414085233</v>
      </c>
    </row>
    <row r="1344" spans="1:17" x14ac:dyDescent="0.35">
      <c r="A1344">
        <v>1586</v>
      </c>
      <c r="B1344">
        <v>0</v>
      </c>
      <c r="C1344">
        <v>64</v>
      </c>
      <c r="D1344">
        <v>66.150000000000006</v>
      </c>
      <c r="E1344">
        <v>4392.5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1</v>
      </c>
      <c r="L1344">
        <v>6.4732050769937502E-2</v>
      </c>
      <c r="M1344">
        <f>1-Table1[[#This Row],[Churn]]</f>
        <v>0.93526794923006251</v>
      </c>
      <c r="N1344" t="b">
        <f>IF(Table1[[#This Row],[Not churn]]&gt;0.14,TRUE,FALSE)</f>
        <v>1</v>
      </c>
      <c r="O1344">
        <f>50*(1-Table1[[#This Row],[Churn]])</f>
        <v>46.763397461503125</v>
      </c>
      <c r="P1344">
        <v>2</v>
      </c>
      <c r="Q1344">
        <f>Table1[[#This Row],[Weighted revenue]]-7</f>
        <v>39.763397461503125</v>
      </c>
    </row>
    <row r="1345" spans="1:17" x14ac:dyDescent="0.35">
      <c r="A1345">
        <v>622</v>
      </c>
      <c r="B1345">
        <v>0</v>
      </c>
      <c r="C1345">
        <v>60</v>
      </c>
      <c r="D1345">
        <v>59.8</v>
      </c>
      <c r="E1345">
        <v>3561.15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6.4409782805599294E-2</v>
      </c>
      <c r="M1345">
        <f>1-Table1[[#This Row],[Churn]]</f>
        <v>0.93559021719440072</v>
      </c>
      <c r="N1345" t="b">
        <f>IF(Table1[[#This Row],[Not churn]]&gt;0.14,TRUE,FALSE)</f>
        <v>1</v>
      </c>
      <c r="O1345">
        <f>50*(1-Table1[[#This Row],[Churn]])</f>
        <v>46.779510859720034</v>
      </c>
      <c r="P1345">
        <v>2</v>
      </c>
      <c r="Q1345">
        <f>Table1[[#This Row],[Weighted revenue]]-7</f>
        <v>39.779510859720034</v>
      </c>
    </row>
    <row r="1346" spans="1:17" x14ac:dyDescent="0.35">
      <c r="A1346">
        <v>930</v>
      </c>
      <c r="B1346">
        <v>0</v>
      </c>
      <c r="C1346">
        <v>47</v>
      </c>
      <c r="D1346">
        <v>60</v>
      </c>
      <c r="E1346">
        <v>2768.65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6.4237459879459502E-2</v>
      </c>
      <c r="M1346">
        <f>1-Table1[[#This Row],[Churn]]</f>
        <v>0.9357625401205405</v>
      </c>
      <c r="N1346" t="b">
        <f>IF(Table1[[#This Row],[Not churn]]&gt;0.14,TRUE,FALSE)</f>
        <v>1</v>
      </c>
      <c r="O1346">
        <f>50*(1-Table1[[#This Row],[Churn]])</f>
        <v>46.788127006027025</v>
      </c>
      <c r="P1346">
        <v>3</v>
      </c>
      <c r="Q1346">
        <f>Table1[[#This Row],[Weighted revenue]]-7</f>
        <v>39.788127006027025</v>
      </c>
    </row>
    <row r="1347" spans="1:17" x14ac:dyDescent="0.35">
      <c r="A1347">
        <v>1330</v>
      </c>
      <c r="B1347">
        <v>0</v>
      </c>
      <c r="C1347">
        <v>25</v>
      </c>
      <c r="D1347">
        <v>19.899999999999999</v>
      </c>
      <c r="E1347">
        <v>510.8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6.3802394939226695E-2</v>
      </c>
      <c r="M1347">
        <f>1-Table1[[#This Row],[Churn]]</f>
        <v>0.93619760506077332</v>
      </c>
      <c r="N1347" t="b">
        <f>IF(Table1[[#This Row],[Not churn]]&gt;0.14,TRUE,FALSE)</f>
        <v>1</v>
      </c>
      <c r="O1347">
        <f>50*(1-Table1[[#This Row],[Churn]])</f>
        <v>46.809880253038664</v>
      </c>
      <c r="P1347">
        <v>2</v>
      </c>
      <c r="Q1347">
        <f>Table1[[#This Row],[Weighted revenue]]-7</f>
        <v>39.809880253038664</v>
      </c>
    </row>
    <row r="1348" spans="1:17" x14ac:dyDescent="0.35">
      <c r="A1348">
        <v>1230</v>
      </c>
      <c r="B1348">
        <v>0</v>
      </c>
      <c r="C1348">
        <v>52</v>
      </c>
      <c r="D1348">
        <v>61.35</v>
      </c>
      <c r="E1348">
        <v>3169.55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6.3433398882485198E-2</v>
      </c>
      <c r="M1348">
        <f>1-Table1[[#This Row],[Churn]]</f>
        <v>0.93656660111751477</v>
      </c>
      <c r="N1348" t="b">
        <f>IF(Table1[[#This Row],[Not churn]]&gt;0.14,TRUE,FALSE)</f>
        <v>1</v>
      </c>
      <c r="O1348">
        <f>50*(1-Table1[[#This Row],[Churn]])</f>
        <v>46.828330055875739</v>
      </c>
      <c r="P1348">
        <v>2</v>
      </c>
      <c r="Q1348">
        <f>Table1[[#This Row],[Weighted revenue]]-7</f>
        <v>39.828330055875739</v>
      </c>
    </row>
    <row r="1349" spans="1:17" x14ac:dyDescent="0.35">
      <c r="A1349">
        <v>305</v>
      </c>
      <c r="B1349">
        <v>0</v>
      </c>
      <c r="C1349">
        <v>56</v>
      </c>
      <c r="D1349">
        <v>103.2</v>
      </c>
      <c r="E1349">
        <v>5873.75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6.2923524380468304E-2</v>
      </c>
      <c r="M1349">
        <f>1-Table1[[#This Row],[Churn]]</f>
        <v>0.93707647561953167</v>
      </c>
      <c r="N1349" t="b">
        <f>IF(Table1[[#This Row],[Not churn]]&gt;0.14,TRUE,FALSE)</f>
        <v>1</v>
      </c>
      <c r="O1349">
        <f>50*(1-Table1[[#This Row],[Churn]])</f>
        <v>46.853823780976583</v>
      </c>
      <c r="P1349">
        <v>1</v>
      </c>
      <c r="Q1349">
        <f>Table1[[#This Row],[Weighted revenue]]-7</f>
        <v>39.853823780976583</v>
      </c>
    </row>
    <row r="1350" spans="1:17" x14ac:dyDescent="0.35">
      <c r="A1350">
        <v>688</v>
      </c>
      <c r="B1350">
        <v>0</v>
      </c>
      <c r="C1350">
        <v>29</v>
      </c>
      <c r="D1350">
        <v>25.15</v>
      </c>
      <c r="E1350">
        <v>702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6.2177311660710201E-2</v>
      </c>
      <c r="M1350">
        <f>1-Table1[[#This Row],[Churn]]</f>
        <v>0.93782268833928983</v>
      </c>
      <c r="N1350" t="b">
        <f>IF(Table1[[#This Row],[Not churn]]&gt;0.14,TRUE,FALSE)</f>
        <v>1</v>
      </c>
      <c r="O1350">
        <f>50*(1-Table1[[#This Row],[Churn]])</f>
        <v>46.891134416964491</v>
      </c>
      <c r="P1350">
        <v>2</v>
      </c>
      <c r="Q1350">
        <f>Table1[[#This Row],[Weighted revenue]]-7</f>
        <v>39.891134416964491</v>
      </c>
    </row>
    <row r="1351" spans="1:17" x14ac:dyDescent="0.35">
      <c r="A1351">
        <v>1246</v>
      </c>
      <c r="B1351">
        <v>0</v>
      </c>
      <c r="C1351">
        <v>33</v>
      </c>
      <c r="D1351">
        <v>61.05</v>
      </c>
      <c r="E1351">
        <v>2018.4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6.2130925309030999E-2</v>
      </c>
      <c r="M1351">
        <f>1-Table1[[#This Row],[Churn]]</f>
        <v>0.93786907469096903</v>
      </c>
      <c r="N1351" t="b">
        <f>IF(Table1[[#This Row],[Not churn]]&gt;0.14,TRUE,FALSE)</f>
        <v>1</v>
      </c>
      <c r="O1351">
        <f>50*(1-Table1[[#This Row],[Churn]])</f>
        <v>46.893453734548451</v>
      </c>
      <c r="P1351">
        <v>1</v>
      </c>
      <c r="Q1351">
        <f>Table1[[#This Row],[Weighted revenue]]-7</f>
        <v>39.893453734548451</v>
      </c>
    </row>
    <row r="1352" spans="1:17" x14ac:dyDescent="0.35">
      <c r="A1352">
        <v>257</v>
      </c>
      <c r="B1352">
        <v>0</v>
      </c>
      <c r="C1352">
        <v>44</v>
      </c>
      <c r="D1352">
        <v>54.05</v>
      </c>
      <c r="E1352">
        <v>2375.1999999999998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6.1904329851704597E-2</v>
      </c>
      <c r="M1352">
        <f>1-Table1[[#This Row],[Churn]]</f>
        <v>0.93809567014829542</v>
      </c>
      <c r="N1352" t="b">
        <f>IF(Table1[[#This Row],[Not churn]]&gt;0.14,TRUE,FALSE)</f>
        <v>1</v>
      </c>
      <c r="O1352">
        <f>50*(1-Table1[[#This Row],[Churn]])</f>
        <v>46.90478350741477</v>
      </c>
      <c r="P1352">
        <v>3</v>
      </c>
      <c r="Q1352">
        <f>Table1[[#This Row],[Weighted revenue]]-7</f>
        <v>39.90478350741477</v>
      </c>
    </row>
    <row r="1353" spans="1:17" x14ac:dyDescent="0.35">
      <c r="A1353">
        <v>1758</v>
      </c>
      <c r="B1353">
        <v>0</v>
      </c>
      <c r="C1353">
        <v>55</v>
      </c>
      <c r="D1353">
        <v>50.55</v>
      </c>
      <c r="E1353">
        <v>2832.75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6.1699083639882003E-2</v>
      </c>
      <c r="M1353">
        <f>1-Table1[[#This Row],[Churn]]</f>
        <v>0.93830091636011803</v>
      </c>
      <c r="N1353" t="b">
        <f>IF(Table1[[#This Row],[Not churn]]&gt;0.14,TRUE,FALSE)</f>
        <v>1</v>
      </c>
      <c r="O1353">
        <f>50*(1-Table1[[#This Row],[Churn]])</f>
        <v>46.9150458180059</v>
      </c>
      <c r="P1353">
        <v>2</v>
      </c>
      <c r="Q1353">
        <f>Table1[[#This Row],[Weighted revenue]]-7</f>
        <v>39.9150458180059</v>
      </c>
    </row>
    <row r="1354" spans="1:17" x14ac:dyDescent="0.35">
      <c r="A1354">
        <v>904</v>
      </c>
      <c r="B1354">
        <v>0</v>
      </c>
      <c r="C1354">
        <v>31</v>
      </c>
      <c r="D1354">
        <v>19.55</v>
      </c>
      <c r="E1354">
        <v>658.95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6.1383336972252102E-2</v>
      </c>
      <c r="M1354">
        <f>1-Table1[[#This Row],[Churn]]</f>
        <v>0.93861666302774793</v>
      </c>
      <c r="N1354" t="b">
        <f>IF(Table1[[#This Row],[Not churn]]&gt;0.14,TRUE,FALSE)</f>
        <v>1</v>
      </c>
      <c r="O1354">
        <f>50*(1-Table1[[#This Row],[Churn]])</f>
        <v>46.930833151387397</v>
      </c>
      <c r="P1354">
        <v>5</v>
      </c>
      <c r="Q1354">
        <f>Table1[[#This Row],[Weighted revenue]]-7</f>
        <v>39.930833151387397</v>
      </c>
    </row>
    <row r="1355" spans="1:17" x14ac:dyDescent="0.35">
      <c r="A1355">
        <v>983</v>
      </c>
      <c r="B1355">
        <v>0</v>
      </c>
      <c r="C1355">
        <v>45</v>
      </c>
      <c r="D1355">
        <v>99.7</v>
      </c>
      <c r="E1355">
        <v>4634.3500000000004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6.12402140772094E-2</v>
      </c>
      <c r="M1355">
        <f>1-Table1[[#This Row],[Churn]]</f>
        <v>0.93875978592279063</v>
      </c>
      <c r="N1355" t="b">
        <f>IF(Table1[[#This Row],[Not churn]]&gt;0.14,TRUE,FALSE)</f>
        <v>1</v>
      </c>
      <c r="O1355">
        <f>50*(1-Table1[[#This Row],[Churn]])</f>
        <v>46.937989296139534</v>
      </c>
      <c r="P1355">
        <v>1</v>
      </c>
      <c r="Q1355">
        <f>Table1[[#This Row],[Weighted revenue]]-7</f>
        <v>39.937989296139534</v>
      </c>
    </row>
    <row r="1356" spans="1:17" x14ac:dyDescent="0.35">
      <c r="A1356">
        <v>1835</v>
      </c>
      <c r="B1356">
        <v>0</v>
      </c>
      <c r="C1356">
        <v>26</v>
      </c>
      <c r="D1356">
        <v>19.8</v>
      </c>
      <c r="E1356">
        <v>457.3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6.0932077430081798E-2</v>
      </c>
      <c r="M1356">
        <f>1-Table1[[#This Row],[Churn]]</f>
        <v>0.93906792256991822</v>
      </c>
      <c r="N1356" t="b">
        <f>IF(Table1[[#This Row],[Not churn]]&gt;0.14,TRUE,FALSE)</f>
        <v>1</v>
      </c>
      <c r="O1356">
        <f>50*(1-Table1[[#This Row],[Churn]])</f>
        <v>46.95339612849591</v>
      </c>
      <c r="P1356">
        <v>2</v>
      </c>
      <c r="Q1356">
        <f>Table1[[#This Row],[Weighted revenue]]-7</f>
        <v>39.95339612849591</v>
      </c>
    </row>
    <row r="1357" spans="1:17" x14ac:dyDescent="0.35">
      <c r="A1357">
        <v>489</v>
      </c>
      <c r="B1357">
        <v>0</v>
      </c>
      <c r="C1357">
        <v>61</v>
      </c>
      <c r="D1357">
        <v>43.7</v>
      </c>
      <c r="E1357">
        <v>2696.55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6.0851082201827701E-2</v>
      </c>
      <c r="M1357">
        <f>1-Table1[[#This Row],[Churn]]</f>
        <v>0.93914891779817233</v>
      </c>
      <c r="N1357" t="b">
        <f>IF(Table1[[#This Row],[Not churn]]&gt;0.14,TRUE,FALSE)</f>
        <v>1</v>
      </c>
      <c r="O1357">
        <f>50*(1-Table1[[#This Row],[Churn]])</f>
        <v>46.95744588990862</v>
      </c>
      <c r="P1357">
        <v>3</v>
      </c>
      <c r="Q1357">
        <f>Table1[[#This Row],[Weighted revenue]]-7</f>
        <v>39.95744588990862</v>
      </c>
    </row>
    <row r="1358" spans="1:17" x14ac:dyDescent="0.35">
      <c r="A1358">
        <v>548</v>
      </c>
      <c r="B1358">
        <v>0</v>
      </c>
      <c r="C1358">
        <v>59</v>
      </c>
      <c r="D1358">
        <v>76.75</v>
      </c>
      <c r="E1358">
        <v>4541.8999999999996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6.0631628084023899E-2</v>
      </c>
      <c r="M1358">
        <f>1-Table1[[#This Row],[Churn]]</f>
        <v>0.93936837191597611</v>
      </c>
      <c r="N1358" t="b">
        <f>IF(Table1[[#This Row],[Not churn]]&gt;0.14,TRUE,FALSE)</f>
        <v>1</v>
      </c>
      <c r="O1358">
        <f>50*(1-Table1[[#This Row],[Churn]])</f>
        <v>46.968418595798802</v>
      </c>
      <c r="P1358">
        <v>5</v>
      </c>
      <c r="Q1358">
        <f>Table1[[#This Row],[Weighted revenue]]-7</f>
        <v>39.968418595798802</v>
      </c>
    </row>
    <row r="1359" spans="1:17" x14ac:dyDescent="0.35">
      <c r="A1359">
        <v>678</v>
      </c>
      <c r="B1359">
        <v>0</v>
      </c>
      <c r="C1359">
        <v>36</v>
      </c>
      <c r="D1359">
        <v>20.350000000000001</v>
      </c>
      <c r="E1359">
        <v>695.85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6.0184680762689902E-2</v>
      </c>
      <c r="M1359">
        <f>1-Table1[[#This Row],[Churn]]</f>
        <v>0.9398153192373101</v>
      </c>
      <c r="N1359" t="b">
        <f>IF(Table1[[#This Row],[Not churn]]&gt;0.14,TRUE,FALSE)</f>
        <v>1</v>
      </c>
      <c r="O1359">
        <f>50*(1-Table1[[#This Row],[Churn]])</f>
        <v>46.990765961865506</v>
      </c>
      <c r="P1359">
        <v>2</v>
      </c>
      <c r="Q1359">
        <f>Table1[[#This Row],[Weighted revenue]]-7</f>
        <v>39.990765961865506</v>
      </c>
    </row>
    <row r="1360" spans="1:17" x14ac:dyDescent="0.35">
      <c r="A1360">
        <v>501</v>
      </c>
      <c r="B1360">
        <v>1</v>
      </c>
      <c r="C1360">
        <v>65</v>
      </c>
      <c r="D1360">
        <v>92.7</v>
      </c>
      <c r="E1360">
        <v>5968.4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6.0148786381604501E-2</v>
      </c>
      <c r="M1360">
        <f>1-Table1[[#This Row],[Churn]]</f>
        <v>0.93985121361839552</v>
      </c>
      <c r="N1360" t="b">
        <f>IF(Table1[[#This Row],[Not churn]]&gt;0.14,TRUE,FALSE)</f>
        <v>1</v>
      </c>
      <c r="O1360">
        <f>50*(1-Table1[[#This Row],[Churn]])</f>
        <v>46.992560680919773</v>
      </c>
      <c r="P1360">
        <v>1</v>
      </c>
      <c r="Q1360">
        <f>Table1[[#This Row],[Weighted revenue]]-7</f>
        <v>39.992560680919773</v>
      </c>
    </row>
    <row r="1361" spans="1:17" x14ac:dyDescent="0.35">
      <c r="A1361">
        <v>1614</v>
      </c>
      <c r="B1361">
        <v>0</v>
      </c>
      <c r="C1361">
        <v>35</v>
      </c>
      <c r="D1361">
        <v>69.150000000000006</v>
      </c>
      <c r="E1361">
        <v>2490.15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6.0078356159196697E-2</v>
      </c>
      <c r="M1361">
        <f>1-Table1[[#This Row],[Churn]]</f>
        <v>0.93992164384080334</v>
      </c>
      <c r="N1361" t="b">
        <f>IF(Table1[[#This Row],[Not churn]]&gt;0.14,TRUE,FALSE)</f>
        <v>1</v>
      </c>
      <c r="O1361">
        <f>50*(1-Table1[[#This Row],[Churn]])</f>
        <v>46.99608219204017</v>
      </c>
      <c r="P1361">
        <v>1</v>
      </c>
      <c r="Q1361">
        <f>Table1[[#This Row],[Weighted revenue]]-7</f>
        <v>39.99608219204017</v>
      </c>
    </row>
    <row r="1362" spans="1:17" x14ac:dyDescent="0.35">
      <c r="A1362">
        <v>1073</v>
      </c>
      <c r="B1362">
        <v>0</v>
      </c>
      <c r="C1362">
        <v>56</v>
      </c>
      <c r="D1362">
        <v>115.85</v>
      </c>
      <c r="E1362">
        <v>6567.9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5.9844071037928999E-2</v>
      </c>
      <c r="M1362">
        <f>1-Table1[[#This Row],[Churn]]</f>
        <v>0.94015592896207101</v>
      </c>
      <c r="N1362" t="b">
        <f>IF(Table1[[#This Row],[Not churn]]&gt;0.14,TRUE,FALSE)</f>
        <v>1</v>
      </c>
      <c r="O1362">
        <f>50*(1-Table1[[#This Row],[Churn]])</f>
        <v>47.007796448103548</v>
      </c>
      <c r="P1362">
        <v>1</v>
      </c>
      <c r="Q1362">
        <f>Table1[[#This Row],[Weighted revenue]]-7</f>
        <v>40.007796448103548</v>
      </c>
    </row>
    <row r="1363" spans="1:17" x14ac:dyDescent="0.35">
      <c r="A1363">
        <v>1468</v>
      </c>
      <c r="B1363">
        <v>1</v>
      </c>
      <c r="C1363">
        <v>57</v>
      </c>
      <c r="D1363">
        <v>79.75</v>
      </c>
      <c r="E1363">
        <v>4438.2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5.91313824468205E-2</v>
      </c>
      <c r="M1363">
        <f>1-Table1[[#This Row],[Churn]]</f>
        <v>0.94086861755317952</v>
      </c>
      <c r="N1363" t="b">
        <f>IF(Table1[[#This Row],[Not churn]]&gt;0.14,TRUE,FALSE)</f>
        <v>1</v>
      </c>
      <c r="O1363">
        <f>50*(1-Table1[[#This Row],[Churn]])</f>
        <v>47.043430877658977</v>
      </c>
      <c r="P1363">
        <v>1</v>
      </c>
      <c r="Q1363">
        <f>Table1[[#This Row],[Weighted revenue]]-7</f>
        <v>40.043430877658977</v>
      </c>
    </row>
    <row r="1364" spans="1:17" x14ac:dyDescent="0.35">
      <c r="A1364">
        <v>1155</v>
      </c>
      <c r="B1364">
        <v>0</v>
      </c>
      <c r="C1364">
        <v>24</v>
      </c>
      <c r="D1364">
        <v>35.75</v>
      </c>
      <c r="E1364">
        <v>830.8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5.87182522704877E-2</v>
      </c>
      <c r="M1364">
        <f>1-Table1[[#This Row],[Churn]]</f>
        <v>0.94128174772951234</v>
      </c>
      <c r="N1364" t="b">
        <f>IF(Table1[[#This Row],[Not churn]]&gt;0.14,TRUE,FALSE)</f>
        <v>1</v>
      </c>
      <c r="O1364">
        <f>50*(1-Table1[[#This Row],[Churn]])</f>
        <v>47.06408738647562</v>
      </c>
      <c r="P1364">
        <v>3</v>
      </c>
      <c r="Q1364">
        <f>Table1[[#This Row],[Weighted revenue]]-7</f>
        <v>40.06408738647562</v>
      </c>
    </row>
    <row r="1365" spans="1:17" x14ac:dyDescent="0.35">
      <c r="A1365">
        <v>194</v>
      </c>
      <c r="B1365">
        <v>0</v>
      </c>
      <c r="C1365">
        <v>46</v>
      </c>
      <c r="D1365">
        <v>99.65</v>
      </c>
      <c r="E1365">
        <v>4630.2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5.8560280252456201E-2</v>
      </c>
      <c r="M1365">
        <f>1-Table1[[#This Row],[Churn]]</f>
        <v>0.94143971974754381</v>
      </c>
      <c r="N1365" t="b">
        <f>IF(Table1[[#This Row],[Not churn]]&gt;0.14,TRUE,FALSE)</f>
        <v>1</v>
      </c>
      <c r="O1365">
        <f>50*(1-Table1[[#This Row],[Churn]])</f>
        <v>47.07198598737719</v>
      </c>
      <c r="P1365">
        <v>1</v>
      </c>
      <c r="Q1365">
        <f>Table1[[#This Row],[Weighted revenue]]-7</f>
        <v>40.07198598737719</v>
      </c>
    </row>
    <row r="1366" spans="1:17" x14ac:dyDescent="0.35">
      <c r="A1366">
        <v>1498</v>
      </c>
      <c r="B1366">
        <v>1</v>
      </c>
      <c r="C1366">
        <v>57</v>
      </c>
      <c r="D1366">
        <v>93.75</v>
      </c>
      <c r="E1366">
        <v>5625.55</v>
      </c>
      <c r="F1366">
        <v>1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5.8405786663874602E-2</v>
      </c>
      <c r="M1366">
        <f>1-Table1[[#This Row],[Churn]]</f>
        <v>0.94159421333612536</v>
      </c>
      <c r="N1366" t="b">
        <f>IF(Table1[[#This Row],[Not churn]]&gt;0.14,TRUE,FALSE)</f>
        <v>1</v>
      </c>
      <c r="O1366">
        <f>50*(1-Table1[[#This Row],[Churn]])</f>
        <v>47.079710666806271</v>
      </c>
      <c r="P1366">
        <v>1</v>
      </c>
      <c r="Q1366">
        <f>Table1[[#This Row],[Weighted revenue]]-7</f>
        <v>40.079710666806271</v>
      </c>
    </row>
    <row r="1367" spans="1:17" x14ac:dyDescent="0.35">
      <c r="A1367">
        <v>740</v>
      </c>
      <c r="B1367">
        <v>0</v>
      </c>
      <c r="C1367">
        <v>49</v>
      </c>
      <c r="D1367">
        <v>59.6</v>
      </c>
      <c r="E1367">
        <v>2970.3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5.7767303999396502E-2</v>
      </c>
      <c r="M1367">
        <f>1-Table1[[#This Row],[Churn]]</f>
        <v>0.94223269600060355</v>
      </c>
      <c r="N1367" t="b">
        <f>IF(Table1[[#This Row],[Not churn]]&gt;0.14,TRUE,FALSE)</f>
        <v>1</v>
      </c>
      <c r="O1367">
        <f>50*(1-Table1[[#This Row],[Churn]])</f>
        <v>47.111634800030174</v>
      </c>
      <c r="P1367">
        <v>5</v>
      </c>
      <c r="Q1367">
        <f>Table1[[#This Row],[Weighted revenue]]-7</f>
        <v>40.111634800030174</v>
      </c>
    </row>
    <row r="1368" spans="1:17" x14ac:dyDescent="0.35">
      <c r="A1368">
        <v>1611</v>
      </c>
      <c r="B1368">
        <v>0</v>
      </c>
      <c r="C1368">
        <v>43</v>
      </c>
      <c r="D1368">
        <v>50.2</v>
      </c>
      <c r="E1368">
        <v>2169.4</v>
      </c>
      <c r="F1368">
        <v>0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5.7535439462705999E-2</v>
      </c>
      <c r="M1368">
        <f>1-Table1[[#This Row],[Churn]]</f>
        <v>0.94246456053729399</v>
      </c>
      <c r="N1368" t="b">
        <f>IF(Table1[[#This Row],[Not churn]]&gt;0.14,TRUE,FALSE)</f>
        <v>1</v>
      </c>
      <c r="O1368">
        <f>50*(1-Table1[[#This Row],[Churn]])</f>
        <v>47.123228026864702</v>
      </c>
      <c r="P1368">
        <v>5</v>
      </c>
      <c r="Q1368">
        <f>Table1[[#This Row],[Weighted revenue]]-7</f>
        <v>40.123228026864702</v>
      </c>
    </row>
    <row r="1369" spans="1:17" x14ac:dyDescent="0.35">
      <c r="A1369">
        <v>995</v>
      </c>
      <c r="B1369">
        <v>0</v>
      </c>
      <c r="C1369">
        <v>57</v>
      </c>
      <c r="D1369">
        <v>95.25</v>
      </c>
      <c r="E1369">
        <v>5464.65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1</v>
      </c>
      <c r="L1369">
        <v>5.7383964915659301E-2</v>
      </c>
      <c r="M1369">
        <f>1-Table1[[#This Row],[Churn]]</f>
        <v>0.94261603508434066</v>
      </c>
      <c r="N1369" t="b">
        <f>IF(Table1[[#This Row],[Not churn]]&gt;0.14,TRUE,FALSE)</f>
        <v>1</v>
      </c>
      <c r="O1369">
        <f>50*(1-Table1[[#This Row],[Churn]])</f>
        <v>47.130801754217032</v>
      </c>
      <c r="P1369">
        <v>1</v>
      </c>
      <c r="Q1369">
        <f>Table1[[#This Row],[Weighted revenue]]-7</f>
        <v>40.130801754217032</v>
      </c>
    </row>
    <row r="1370" spans="1:17" x14ac:dyDescent="0.35">
      <c r="A1370">
        <v>303</v>
      </c>
      <c r="B1370">
        <v>0</v>
      </c>
      <c r="C1370">
        <v>28</v>
      </c>
      <c r="D1370">
        <v>20.5</v>
      </c>
      <c r="E1370">
        <v>563.04999999999995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5.69783124734951E-2</v>
      </c>
      <c r="M1370">
        <f>1-Table1[[#This Row],[Churn]]</f>
        <v>0.94302168752650495</v>
      </c>
      <c r="N1370" t="b">
        <f>IF(Table1[[#This Row],[Not churn]]&gt;0.14,TRUE,FALSE)</f>
        <v>1</v>
      </c>
      <c r="O1370">
        <f>50*(1-Table1[[#This Row],[Churn]])</f>
        <v>47.151084376325244</v>
      </c>
      <c r="P1370">
        <v>2</v>
      </c>
      <c r="Q1370">
        <f>Table1[[#This Row],[Weighted revenue]]-7</f>
        <v>40.151084376325244</v>
      </c>
    </row>
    <row r="1371" spans="1:17" x14ac:dyDescent="0.35">
      <c r="A1371">
        <v>189</v>
      </c>
      <c r="B1371">
        <v>0</v>
      </c>
      <c r="C1371">
        <v>54</v>
      </c>
      <c r="D1371">
        <v>30.4</v>
      </c>
      <c r="E1371">
        <v>1621.35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5.6719340912480098E-2</v>
      </c>
      <c r="M1371">
        <f>1-Table1[[#This Row],[Churn]]</f>
        <v>0.9432806590875199</v>
      </c>
      <c r="N1371" t="b">
        <f>IF(Table1[[#This Row],[Not churn]]&gt;0.14,TRUE,FALSE)</f>
        <v>1</v>
      </c>
      <c r="O1371">
        <f>50*(1-Table1[[#This Row],[Churn]])</f>
        <v>47.164032954375998</v>
      </c>
      <c r="P1371">
        <v>3</v>
      </c>
      <c r="Q1371">
        <f>Table1[[#This Row],[Weighted revenue]]-7</f>
        <v>40.164032954375998</v>
      </c>
    </row>
    <row r="1372" spans="1:17" x14ac:dyDescent="0.35">
      <c r="A1372">
        <v>204</v>
      </c>
      <c r="B1372">
        <v>0</v>
      </c>
      <c r="C1372">
        <v>24</v>
      </c>
      <c r="D1372">
        <v>20.25</v>
      </c>
      <c r="E1372">
        <v>439.75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5.6514134628224202E-2</v>
      </c>
      <c r="M1372">
        <f>1-Table1[[#This Row],[Churn]]</f>
        <v>0.94348586537177581</v>
      </c>
      <c r="N1372" t="b">
        <f>IF(Table1[[#This Row],[Not churn]]&gt;0.14,TRUE,FALSE)</f>
        <v>1</v>
      </c>
      <c r="O1372">
        <f>50*(1-Table1[[#This Row],[Churn]])</f>
        <v>47.174293268588791</v>
      </c>
      <c r="P1372">
        <v>5</v>
      </c>
      <c r="Q1372">
        <f>Table1[[#This Row],[Weighted revenue]]-7</f>
        <v>40.174293268588791</v>
      </c>
    </row>
    <row r="1373" spans="1:17" x14ac:dyDescent="0.35">
      <c r="A1373">
        <v>1817</v>
      </c>
      <c r="B1373">
        <v>0</v>
      </c>
      <c r="C1373">
        <v>24</v>
      </c>
      <c r="D1373">
        <v>64.349999999999994</v>
      </c>
      <c r="E1373">
        <v>1558.65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5.6364290888466499E-2</v>
      </c>
      <c r="M1373">
        <f>1-Table1[[#This Row],[Churn]]</f>
        <v>0.94363570911153349</v>
      </c>
      <c r="N1373" t="b">
        <f>IF(Table1[[#This Row],[Not churn]]&gt;0.14,TRUE,FALSE)</f>
        <v>1</v>
      </c>
      <c r="O1373">
        <f>50*(1-Table1[[#This Row],[Churn]])</f>
        <v>47.181785455576673</v>
      </c>
      <c r="P1373">
        <v>1</v>
      </c>
      <c r="Q1373">
        <f>Table1[[#This Row],[Weighted revenue]]-7</f>
        <v>40.181785455576673</v>
      </c>
    </row>
    <row r="1374" spans="1:17" x14ac:dyDescent="0.35">
      <c r="A1374">
        <v>946</v>
      </c>
      <c r="B1374">
        <v>0</v>
      </c>
      <c r="C1374">
        <v>64</v>
      </c>
      <c r="D1374">
        <v>105.4</v>
      </c>
      <c r="E1374">
        <v>6794.75</v>
      </c>
      <c r="F1374">
        <v>0</v>
      </c>
      <c r="G1374">
        <v>1</v>
      </c>
      <c r="H1374">
        <v>0</v>
      </c>
      <c r="I1374">
        <v>1</v>
      </c>
      <c r="J1374">
        <v>1</v>
      </c>
      <c r="K1374">
        <v>1</v>
      </c>
      <c r="L1374">
        <v>5.6342261353378997E-2</v>
      </c>
      <c r="M1374">
        <f>1-Table1[[#This Row],[Churn]]</f>
        <v>0.94365773864662095</v>
      </c>
      <c r="N1374" t="b">
        <f>IF(Table1[[#This Row],[Not churn]]&gt;0.14,TRUE,FALSE)</f>
        <v>1</v>
      </c>
      <c r="O1374">
        <f>50*(1-Table1[[#This Row],[Churn]])</f>
        <v>47.182886932331044</v>
      </c>
      <c r="P1374">
        <v>1</v>
      </c>
      <c r="Q1374">
        <f>Table1[[#This Row],[Weighted revenue]]-7</f>
        <v>40.182886932331044</v>
      </c>
    </row>
    <row r="1375" spans="1:17" x14ac:dyDescent="0.35">
      <c r="A1375">
        <v>399</v>
      </c>
      <c r="B1375">
        <v>0</v>
      </c>
      <c r="C1375">
        <v>47</v>
      </c>
      <c r="D1375">
        <v>85.3</v>
      </c>
      <c r="E1375">
        <v>4107.25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5.6210547566240797E-2</v>
      </c>
      <c r="M1375">
        <f>1-Table1[[#This Row],[Churn]]</f>
        <v>0.94378945243375922</v>
      </c>
      <c r="N1375" t="b">
        <f>IF(Table1[[#This Row],[Not churn]]&gt;0.14,TRUE,FALSE)</f>
        <v>1</v>
      </c>
      <c r="O1375">
        <f>50*(1-Table1[[#This Row],[Churn]])</f>
        <v>47.189472621687962</v>
      </c>
      <c r="P1375">
        <v>1</v>
      </c>
      <c r="Q1375">
        <f>Table1[[#This Row],[Weighted revenue]]-7</f>
        <v>40.189472621687962</v>
      </c>
    </row>
    <row r="1376" spans="1:17" x14ac:dyDescent="0.35">
      <c r="A1376">
        <v>1529</v>
      </c>
      <c r="B1376">
        <v>1</v>
      </c>
      <c r="C1376">
        <v>71</v>
      </c>
      <c r="D1376">
        <v>99.4</v>
      </c>
      <c r="E1376">
        <v>7168.25</v>
      </c>
      <c r="F1376">
        <v>0</v>
      </c>
      <c r="G1376">
        <v>1</v>
      </c>
      <c r="H1376">
        <v>0</v>
      </c>
      <c r="I1376">
        <v>1</v>
      </c>
      <c r="J1376">
        <v>1</v>
      </c>
      <c r="K1376">
        <v>1</v>
      </c>
      <c r="L1376">
        <v>5.59714784951761E-2</v>
      </c>
      <c r="M1376">
        <f>1-Table1[[#This Row],[Churn]]</f>
        <v>0.94402852150482386</v>
      </c>
      <c r="N1376" t="b">
        <f>IF(Table1[[#This Row],[Not churn]]&gt;0.14,TRUE,FALSE)</f>
        <v>1</v>
      </c>
      <c r="O1376">
        <f>50*(1-Table1[[#This Row],[Churn]])</f>
        <v>47.201426075241194</v>
      </c>
      <c r="P1376">
        <v>1</v>
      </c>
      <c r="Q1376">
        <f>Table1[[#This Row],[Weighted revenue]]-7</f>
        <v>40.201426075241194</v>
      </c>
    </row>
    <row r="1377" spans="1:17" x14ac:dyDescent="0.35">
      <c r="A1377">
        <v>424</v>
      </c>
      <c r="B1377">
        <v>0</v>
      </c>
      <c r="C1377">
        <v>69</v>
      </c>
      <c r="D1377">
        <v>112.55</v>
      </c>
      <c r="E1377">
        <v>7806.5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5.54523782344329E-2</v>
      </c>
      <c r="M1377">
        <f>1-Table1[[#This Row],[Churn]]</f>
        <v>0.94454762176556706</v>
      </c>
      <c r="N1377" t="b">
        <f>IF(Table1[[#This Row],[Not churn]]&gt;0.14,TRUE,FALSE)</f>
        <v>1</v>
      </c>
      <c r="O1377">
        <f>50*(1-Table1[[#This Row],[Churn]])</f>
        <v>47.227381088278349</v>
      </c>
      <c r="P1377">
        <v>1</v>
      </c>
      <c r="Q1377">
        <f>Table1[[#This Row],[Weighted revenue]]-7</f>
        <v>40.227381088278349</v>
      </c>
    </row>
    <row r="1378" spans="1:17" x14ac:dyDescent="0.35">
      <c r="A1378">
        <v>1463</v>
      </c>
      <c r="B1378">
        <v>1</v>
      </c>
      <c r="C1378">
        <v>55</v>
      </c>
      <c r="D1378">
        <v>88.8</v>
      </c>
      <c r="E1378">
        <v>4805.3</v>
      </c>
      <c r="F1378">
        <v>0</v>
      </c>
      <c r="G1378">
        <v>1</v>
      </c>
      <c r="H1378">
        <v>0</v>
      </c>
      <c r="I1378">
        <v>1</v>
      </c>
      <c r="J1378">
        <v>1</v>
      </c>
      <c r="K1378">
        <v>0</v>
      </c>
      <c r="L1378">
        <v>5.5416436843707402E-2</v>
      </c>
      <c r="M1378">
        <f>1-Table1[[#This Row],[Churn]]</f>
        <v>0.94458356315629255</v>
      </c>
      <c r="N1378" t="b">
        <f>IF(Table1[[#This Row],[Not churn]]&gt;0.14,TRUE,FALSE)</f>
        <v>1</v>
      </c>
      <c r="O1378">
        <f>50*(1-Table1[[#This Row],[Churn]])</f>
        <v>47.22917815781463</v>
      </c>
      <c r="P1378">
        <v>1</v>
      </c>
      <c r="Q1378">
        <f>Table1[[#This Row],[Weighted revenue]]-7</f>
        <v>40.22917815781463</v>
      </c>
    </row>
    <row r="1379" spans="1:17" x14ac:dyDescent="0.35">
      <c r="A1379">
        <v>117</v>
      </c>
      <c r="B1379">
        <v>0</v>
      </c>
      <c r="C1379">
        <v>68</v>
      </c>
      <c r="D1379">
        <v>73</v>
      </c>
      <c r="E1379">
        <v>5163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5.5413835140767198E-2</v>
      </c>
      <c r="M1379">
        <f>1-Table1[[#This Row],[Churn]]</f>
        <v>0.94458616485923286</v>
      </c>
      <c r="N1379" t="b">
        <f>IF(Table1[[#This Row],[Not churn]]&gt;0.14,TRUE,FALSE)</f>
        <v>1</v>
      </c>
      <c r="O1379">
        <f>50*(1-Table1[[#This Row],[Churn]])</f>
        <v>47.229308242961643</v>
      </c>
      <c r="P1379">
        <v>5</v>
      </c>
      <c r="Q1379">
        <f>Table1[[#This Row],[Weighted revenue]]-7</f>
        <v>40.229308242961643</v>
      </c>
    </row>
    <row r="1380" spans="1:17" x14ac:dyDescent="0.35">
      <c r="A1380">
        <v>1688</v>
      </c>
      <c r="B1380">
        <v>0</v>
      </c>
      <c r="C1380">
        <v>72</v>
      </c>
      <c r="D1380">
        <v>117.15</v>
      </c>
      <c r="E1380">
        <v>8529.5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5.5407651060046997E-2</v>
      </c>
      <c r="M1380">
        <f>1-Table1[[#This Row],[Churn]]</f>
        <v>0.94459234893995303</v>
      </c>
      <c r="N1380" t="b">
        <f>IF(Table1[[#This Row],[Not churn]]&gt;0.14,TRUE,FALSE)</f>
        <v>1</v>
      </c>
      <c r="O1380">
        <f>50*(1-Table1[[#This Row],[Churn]])</f>
        <v>47.229617446997651</v>
      </c>
      <c r="P1380">
        <v>1</v>
      </c>
      <c r="Q1380">
        <f>Table1[[#This Row],[Weighted revenue]]-7</f>
        <v>40.229617446997651</v>
      </c>
    </row>
    <row r="1381" spans="1:17" x14ac:dyDescent="0.35">
      <c r="A1381">
        <v>453</v>
      </c>
      <c r="B1381">
        <v>0</v>
      </c>
      <c r="C1381">
        <v>70</v>
      </c>
      <c r="D1381">
        <v>60.35</v>
      </c>
      <c r="E1381">
        <v>4138.7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5.52234521396762E-2</v>
      </c>
      <c r="M1381">
        <f>1-Table1[[#This Row],[Churn]]</f>
        <v>0.94477654786032383</v>
      </c>
      <c r="N1381" t="b">
        <f>IF(Table1[[#This Row],[Not churn]]&gt;0.14,TRUE,FALSE)</f>
        <v>1</v>
      </c>
      <c r="O1381">
        <f>50*(1-Table1[[#This Row],[Churn]])</f>
        <v>47.238827393016194</v>
      </c>
      <c r="P1381">
        <v>3</v>
      </c>
      <c r="Q1381">
        <f>Table1[[#This Row],[Weighted revenue]]-7</f>
        <v>40.238827393016194</v>
      </c>
    </row>
    <row r="1382" spans="1:17" x14ac:dyDescent="0.35">
      <c r="A1382">
        <v>640</v>
      </c>
      <c r="B1382">
        <v>0</v>
      </c>
      <c r="C1382">
        <v>56</v>
      </c>
      <c r="D1382">
        <v>68.75</v>
      </c>
      <c r="E1382">
        <v>3815.4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5.5141323515801199E-2</v>
      </c>
      <c r="M1382">
        <f>1-Table1[[#This Row],[Churn]]</f>
        <v>0.94485867648419886</v>
      </c>
      <c r="N1382" t="b">
        <f>IF(Table1[[#This Row],[Not churn]]&gt;0.14,TRUE,FALSE)</f>
        <v>1</v>
      </c>
      <c r="O1382">
        <f>50*(1-Table1[[#This Row],[Churn]])</f>
        <v>47.242933824209942</v>
      </c>
      <c r="P1382">
        <v>5</v>
      </c>
      <c r="Q1382">
        <f>Table1[[#This Row],[Weighted revenue]]-7</f>
        <v>40.242933824209942</v>
      </c>
    </row>
    <row r="1383" spans="1:17" x14ac:dyDescent="0.35">
      <c r="A1383">
        <v>827</v>
      </c>
      <c r="B1383">
        <v>0</v>
      </c>
      <c r="C1383">
        <v>68</v>
      </c>
      <c r="D1383">
        <v>110.8</v>
      </c>
      <c r="E1383">
        <v>7553.6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5.51290682432636E-2</v>
      </c>
      <c r="M1383">
        <f>1-Table1[[#This Row],[Churn]]</f>
        <v>0.94487093175673642</v>
      </c>
      <c r="N1383" t="b">
        <f>IF(Table1[[#This Row],[Not churn]]&gt;0.14,TRUE,FALSE)</f>
        <v>1</v>
      </c>
      <c r="O1383">
        <f>50*(1-Table1[[#This Row],[Churn]])</f>
        <v>47.243546587836818</v>
      </c>
      <c r="P1383">
        <v>1</v>
      </c>
      <c r="Q1383">
        <f>Table1[[#This Row],[Weighted revenue]]-7</f>
        <v>40.243546587836818</v>
      </c>
    </row>
    <row r="1384" spans="1:17" x14ac:dyDescent="0.35">
      <c r="A1384">
        <v>1514</v>
      </c>
      <c r="B1384">
        <v>0</v>
      </c>
      <c r="C1384">
        <v>25</v>
      </c>
      <c r="D1384">
        <v>20.8</v>
      </c>
      <c r="E1384">
        <v>460.2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5.4952841400513097E-2</v>
      </c>
      <c r="M1384">
        <f>1-Table1[[#This Row],[Churn]]</f>
        <v>0.94504715859948685</v>
      </c>
      <c r="N1384" t="b">
        <f>IF(Table1[[#This Row],[Not churn]]&gt;0.14,TRUE,FALSE)</f>
        <v>1</v>
      </c>
      <c r="O1384">
        <f>50*(1-Table1[[#This Row],[Churn]])</f>
        <v>47.252357929974345</v>
      </c>
      <c r="P1384">
        <v>5</v>
      </c>
      <c r="Q1384">
        <f>Table1[[#This Row],[Weighted revenue]]-7</f>
        <v>40.252357929974345</v>
      </c>
    </row>
    <row r="1385" spans="1:17" x14ac:dyDescent="0.35">
      <c r="A1385">
        <v>1288</v>
      </c>
      <c r="B1385">
        <v>0</v>
      </c>
      <c r="C1385">
        <v>70</v>
      </c>
      <c r="D1385">
        <v>113.65</v>
      </c>
      <c r="E1385">
        <v>7939.25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5.4763296695007298E-2</v>
      </c>
      <c r="M1385">
        <f>1-Table1[[#This Row],[Churn]]</f>
        <v>0.94523670330499265</v>
      </c>
      <c r="N1385" t="b">
        <f>IF(Table1[[#This Row],[Not churn]]&gt;0.14,TRUE,FALSE)</f>
        <v>1</v>
      </c>
      <c r="O1385">
        <f>50*(1-Table1[[#This Row],[Churn]])</f>
        <v>47.261835165249636</v>
      </c>
      <c r="P1385">
        <v>1</v>
      </c>
      <c r="Q1385">
        <f>Table1[[#This Row],[Weighted revenue]]-7</f>
        <v>40.261835165249636</v>
      </c>
    </row>
    <row r="1386" spans="1:17" x14ac:dyDescent="0.35">
      <c r="A1386">
        <v>1509</v>
      </c>
      <c r="B1386">
        <v>0</v>
      </c>
      <c r="C1386">
        <v>57</v>
      </c>
      <c r="D1386">
        <v>107.95</v>
      </c>
      <c r="E1386">
        <v>5969.85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0</v>
      </c>
      <c r="L1386">
        <v>5.4636952751559498E-2</v>
      </c>
      <c r="M1386">
        <f>1-Table1[[#This Row],[Churn]]</f>
        <v>0.94536304724844045</v>
      </c>
      <c r="N1386" t="b">
        <f>IF(Table1[[#This Row],[Not churn]]&gt;0.14,TRUE,FALSE)</f>
        <v>1</v>
      </c>
      <c r="O1386">
        <f>50*(1-Table1[[#This Row],[Churn]])</f>
        <v>47.268152362422022</v>
      </c>
      <c r="P1386">
        <v>1</v>
      </c>
      <c r="Q1386">
        <f>Table1[[#This Row],[Weighted revenue]]-7</f>
        <v>40.268152362422022</v>
      </c>
    </row>
    <row r="1387" spans="1:17" x14ac:dyDescent="0.35">
      <c r="A1387">
        <v>686</v>
      </c>
      <c r="B1387">
        <v>0</v>
      </c>
      <c r="C1387">
        <v>72</v>
      </c>
      <c r="D1387">
        <v>116.45</v>
      </c>
      <c r="E1387">
        <v>8013.55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1</v>
      </c>
      <c r="L1387">
        <v>5.4323005897350903E-2</v>
      </c>
      <c r="M1387">
        <f>1-Table1[[#This Row],[Churn]]</f>
        <v>0.94567699410264905</v>
      </c>
      <c r="N1387" t="b">
        <f>IF(Table1[[#This Row],[Not churn]]&gt;0.14,TRUE,FALSE)</f>
        <v>1</v>
      </c>
      <c r="O1387">
        <f>50*(1-Table1[[#This Row],[Churn]])</f>
        <v>47.283849705132454</v>
      </c>
      <c r="P1387">
        <v>1</v>
      </c>
      <c r="Q1387">
        <f>Table1[[#This Row],[Weighted revenue]]-7</f>
        <v>40.283849705132454</v>
      </c>
    </row>
    <row r="1388" spans="1:17" x14ac:dyDescent="0.35">
      <c r="A1388">
        <v>940</v>
      </c>
      <c r="B1388">
        <v>0</v>
      </c>
      <c r="C1388">
        <v>47</v>
      </c>
      <c r="D1388">
        <v>54.25</v>
      </c>
      <c r="E1388">
        <v>2538.1999999999998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5.4192801936700397E-2</v>
      </c>
      <c r="M1388">
        <f>1-Table1[[#This Row],[Churn]]</f>
        <v>0.9458071980632996</v>
      </c>
      <c r="N1388" t="b">
        <f>IF(Table1[[#This Row],[Not churn]]&gt;0.14,TRUE,FALSE)</f>
        <v>1</v>
      </c>
      <c r="O1388">
        <f>50*(1-Table1[[#This Row],[Churn]])</f>
        <v>47.290359903164983</v>
      </c>
      <c r="P1388">
        <v>5</v>
      </c>
      <c r="Q1388">
        <f>Table1[[#This Row],[Weighted revenue]]-7</f>
        <v>40.290359903164983</v>
      </c>
    </row>
    <row r="1389" spans="1:17" x14ac:dyDescent="0.35">
      <c r="A1389">
        <v>845</v>
      </c>
      <c r="B1389">
        <v>0</v>
      </c>
      <c r="C1389">
        <v>68</v>
      </c>
      <c r="D1389">
        <v>110</v>
      </c>
      <c r="E1389">
        <v>7611.85</v>
      </c>
      <c r="F1389">
        <v>1</v>
      </c>
      <c r="G1389">
        <v>1</v>
      </c>
      <c r="H1389">
        <v>0</v>
      </c>
      <c r="I1389">
        <v>1</v>
      </c>
      <c r="J1389">
        <v>1</v>
      </c>
      <c r="K1389">
        <v>1</v>
      </c>
      <c r="L1389">
        <v>5.3896986030416101E-2</v>
      </c>
      <c r="M1389">
        <f>1-Table1[[#This Row],[Churn]]</f>
        <v>0.94610301396958385</v>
      </c>
      <c r="N1389" t="b">
        <f>IF(Table1[[#This Row],[Not churn]]&gt;0.14,TRUE,FALSE)</f>
        <v>1</v>
      </c>
      <c r="O1389">
        <f>50*(1-Table1[[#This Row],[Churn]])</f>
        <v>47.305150698479196</v>
      </c>
      <c r="P1389">
        <v>1</v>
      </c>
      <c r="Q1389">
        <f>Table1[[#This Row],[Weighted revenue]]-7</f>
        <v>40.305150698479196</v>
      </c>
    </row>
    <row r="1390" spans="1:17" x14ac:dyDescent="0.35">
      <c r="A1390">
        <v>1001</v>
      </c>
      <c r="B1390">
        <v>0</v>
      </c>
      <c r="C1390">
        <v>6</v>
      </c>
      <c r="D1390">
        <v>20.399999999999999</v>
      </c>
      <c r="E1390">
        <v>107.6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5.3662540572903199E-2</v>
      </c>
      <c r="M1390">
        <f>1-Table1[[#This Row],[Churn]]</f>
        <v>0.94633745942709679</v>
      </c>
      <c r="N1390" t="b">
        <f>IF(Table1[[#This Row],[Not churn]]&gt;0.14,TRUE,FALSE)</f>
        <v>1</v>
      </c>
      <c r="O1390">
        <f>50*(1-Table1[[#This Row],[Churn]])</f>
        <v>47.31687297135484</v>
      </c>
      <c r="P1390">
        <v>1</v>
      </c>
      <c r="Q1390">
        <f>Table1[[#This Row],[Weighted revenue]]-7</f>
        <v>40.31687297135484</v>
      </c>
    </row>
    <row r="1391" spans="1:17" x14ac:dyDescent="0.35">
      <c r="A1391">
        <v>799</v>
      </c>
      <c r="B1391">
        <v>1</v>
      </c>
      <c r="C1391">
        <v>72</v>
      </c>
      <c r="D1391">
        <v>113.8</v>
      </c>
      <c r="E1391">
        <v>7845.8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5.3525644481511599E-2</v>
      </c>
      <c r="M1391">
        <f>1-Table1[[#This Row],[Churn]]</f>
        <v>0.94647435551848835</v>
      </c>
      <c r="N1391" t="b">
        <f>IF(Table1[[#This Row],[Not churn]]&gt;0.14,TRUE,FALSE)</f>
        <v>1</v>
      </c>
      <c r="O1391">
        <f>50*(1-Table1[[#This Row],[Churn]])</f>
        <v>47.323717775924415</v>
      </c>
      <c r="P1391">
        <v>1</v>
      </c>
      <c r="Q1391">
        <f>Table1[[#This Row],[Weighted revenue]]-7</f>
        <v>40.323717775924415</v>
      </c>
    </row>
    <row r="1392" spans="1:17" x14ac:dyDescent="0.35">
      <c r="A1392">
        <v>1610</v>
      </c>
      <c r="B1392">
        <v>0</v>
      </c>
      <c r="C1392">
        <v>28</v>
      </c>
      <c r="D1392">
        <v>18.25</v>
      </c>
      <c r="E1392">
        <v>534.70000000000005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5.34714469510097E-2</v>
      </c>
      <c r="M1392">
        <f>1-Table1[[#This Row],[Churn]]</f>
        <v>0.94652855304899031</v>
      </c>
      <c r="N1392" t="b">
        <f>IF(Table1[[#This Row],[Not churn]]&gt;0.14,TRUE,FALSE)</f>
        <v>1</v>
      </c>
      <c r="O1392">
        <f>50*(1-Table1[[#This Row],[Churn]])</f>
        <v>47.326427652449517</v>
      </c>
      <c r="P1392">
        <v>2</v>
      </c>
      <c r="Q1392">
        <f>Table1[[#This Row],[Weighted revenue]]-7</f>
        <v>40.326427652449517</v>
      </c>
    </row>
    <row r="1393" spans="1:17" x14ac:dyDescent="0.35">
      <c r="A1393">
        <v>18</v>
      </c>
      <c r="B1393">
        <v>0</v>
      </c>
      <c r="C1393">
        <v>53</v>
      </c>
      <c r="D1393">
        <v>62.85</v>
      </c>
      <c r="E1393">
        <v>3419.5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5.3195015451362203E-2</v>
      </c>
      <c r="M1393">
        <f>1-Table1[[#This Row],[Churn]]</f>
        <v>0.94680498454863782</v>
      </c>
      <c r="N1393" t="b">
        <f>IF(Table1[[#This Row],[Not churn]]&gt;0.14,TRUE,FALSE)</f>
        <v>1</v>
      </c>
      <c r="O1393">
        <f>50*(1-Table1[[#This Row],[Churn]])</f>
        <v>47.34024922743189</v>
      </c>
      <c r="P1393">
        <v>5</v>
      </c>
      <c r="Q1393">
        <f>Table1[[#This Row],[Weighted revenue]]-7</f>
        <v>40.34024922743189</v>
      </c>
    </row>
    <row r="1394" spans="1:17" x14ac:dyDescent="0.35">
      <c r="A1394">
        <v>1414</v>
      </c>
      <c r="B1394">
        <v>0</v>
      </c>
      <c r="C1394">
        <v>25</v>
      </c>
      <c r="D1394">
        <v>19.600000000000001</v>
      </c>
      <c r="E1394">
        <v>411.15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5.3120044492368797E-2</v>
      </c>
      <c r="M1394">
        <f>1-Table1[[#This Row],[Churn]]</f>
        <v>0.94687995550763115</v>
      </c>
      <c r="N1394" t="b">
        <f>IF(Table1[[#This Row],[Not churn]]&gt;0.14,TRUE,FALSE)</f>
        <v>1</v>
      </c>
      <c r="O1394">
        <f>50*(1-Table1[[#This Row],[Churn]])</f>
        <v>47.34399777538156</v>
      </c>
      <c r="P1394">
        <v>5</v>
      </c>
      <c r="Q1394">
        <f>Table1[[#This Row],[Weighted revenue]]-7</f>
        <v>40.34399777538156</v>
      </c>
    </row>
    <row r="1395" spans="1:17" x14ac:dyDescent="0.35">
      <c r="A1395">
        <v>720</v>
      </c>
      <c r="B1395">
        <v>0</v>
      </c>
      <c r="C1395">
        <v>1</v>
      </c>
      <c r="D1395">
        <v>20.45</v>
      </c>
      <c r="E1395">
        <v>20.45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5.2964245711946099E-2</v>
      </c>
      <c r="M1395">
        <f>1-Table1[[#This Row],[Churn]]</f>
        <v>0.94703575428805387</v>
      </c>
      <c r="N1395" t="b">
        <f>IF(Table1[[#This Row],[Not churn]]&gt;0.14,TRUE,FALSE)</f>
        <v>1</v>
      </c>
      <c r="O1395">
        <f>50*(1-Table1[[#This Row],[Churn]])</f>
        <v>47.35178771440269</v>
      </c>
      <c r="P1395">
        <v>1</v>
      </c>
      <c r="Q1395">
        <f>Table1[[#This Row],[Weighted revenue]]-7</f>
        <v>40.35178771440269</v>
      </c>
    </row>
    <row r="1396" spans="1:17" x14ac:dyDescent="0.35">
      <c r="A1396">
        <v>1551</v>
      </c>
      <c r="B1396">
        <v>0</v>
      </c>
      <c r="C1396">
        <v>65</v>
      </c>
      <c r="D1396">
        <v>110.8</v>
      </c>
      <c r="E1396">
        <v>7245.9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5.2716160485389602E-2</v>
      </c>
      <c r="M1396">
        <f>1-Table1[[#This Row],[Churn]]</f>
        <v>0.94728383951461037</v>
      </c>
      <c r="N1396" t="b">
        <f>IF(Table1[[#This Row],[Not churn]]&gt;0.14,TRUE,FALSE)</f>
        <v>1</v>
      </c>
      <c r="O1396">
        <f>50*(1-Table1[[#This Row],[Churn]])</f>
        <v>47.36419197573052</v>
      </c>
      <c r="P1396">
        <v>1</v>
      </c>
      <c r="Q1396">
        <f>Table1[[#This Row],[Weighted revenue]]-7</f>
        <v>40.36419197573052</v>
      </c>
    </row>
    <row r="1397" spans="1:17" x14ac:dyDescent="0.35">
      <c r="A1397">
        <v>808</v>
      </c>
      <c r="B1397">
        <v>0</v>
      </c>
      <c r="C1397">
        <v>35</v>
      </c>
      <c r="D1397">
        <v>20.100000000000001</v>
      </c>
      <c r="E1397">
        <v>644.5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5.2388893893978203E-2</v>
      </c>
      <c r="M1397">
        <f>1-Table1[[#This Row],[Churn]]</f>
        <v>0.94761110610602184</v>
      </c>
      <c r="N1397" t="b">
        <f>IF(Table1[[#This Row],[Not churn]]&gt;0.14,TRUE,FALSE)</f>
        <v>1</v>
      </c>
      <c r="O1397">
        <f>50*(1-Table1[[#This Row],[Churn]])</f>
        <v>47.380555305301094</v>
      </c>
      <c r="P1397">
        <v>5</v>
      </c>
      <c r="Q1397">
        <f>Table1[[#This Row],[Weighted revenue]]-7</f>
        <v>40.380555305301094</v>
      </c>
    </row>
    <row r="1398" spans="1:17" x14ac:dyDescent="0.35">
      <c r="A1398">
        <v>1325</v>
      </c>
      <c r="B1398">
        <v>0</v>
      </c>
      <c r="C1398">
        <v>46</v>
      </c>
      <c r="D1398">
        <v>44.95</v>
      </c>
      <c r="E1398">
        <v>2168.9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5.1873846812004902E-2</v>
      </c>
      <c r="M1398">
        <f>1-Table1[[#This Row],[Churn]]</f>
        <v>0.94812615318799509</v>
      </c>
      <c r="N1398" t="b">
        <f>IF(Table1[[#This Row],[Not churn]]&gt;0.14,TRUE,FALSE)</f>
        <v>1</v>
      </c>
      <c r="O1398">
        <f>50*(1-Table1[[#This Row],[Churn]])</f>
        <v>47.406307659399758</v>
      </c>
      <c r="P1398">
        <v>2</v>
      </c>
      <c r="Q1398">
        <f>Table1[[#This Row],[Weighted revenue]]-7</f>
        <v>40.406307659399758</v>
      </c>
    </row>
    <row r="1399" spans="1:17" x14ac:dyDescent="0.35">
      <c r="A1399">
        <v>916</v>
      </c>
      <c r="B1399">
        <v>0</v>
      </c>
      <c r="C1399">
        <v>71</v>
      </c>
      <c r="D1399">
        <v>113.15</v>
      </c>
      <c r="E1399">
        <v>7993.3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5.1687886544697199E-2</v>
      </c>
      <c r="M1399">
        <f>1-Table1[[#This Row],[Churn]]</f>
        <v>0.94831211345530275</v>
      </c>
      <c r="N1399" t="b">
        <f>IF(Table1[[#This Row],[Not churn]]&gt;0.14,TRUE,FALSE)</f>
        <v>1</v>
      </c>
      <c r="O1399">
        <f>50*(1-Table1[[#This Row],[Churn]])</f>
        <v>47.415605672765139</v>
      </c>
      <c r="P1399">
        <v>1</v>
      </c>
      <c r="Q1399">
        <f>Table1[[#This Row],[Weighted revenue]]-7</f>
        <v>40.415605672765139</v>
      </c>
    </row>
    <row r="1400" spans="1:17" x14ac:dyDescent="0.35">
      <c r="A1400">
        <v>1326</v>
      </c>
      <c r="B1400">
        <v>0</v>
      </c>
      <c r="C1400">
        <v>23</v>
      </c>
      <c r="D1400">
        <v>59.7</v>
      </c>
      <c r="E1400">
        <v>1414.2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5.1624595206389401E-2</v>
      </c>
      <c r="M1400">
        <f>1-Table1[[#This Row],[Churn]]</f>
        <v>0.9483754047936106</v>
      </c>
      <c r="N1400" t="b">
        <f>IF(Table1[[#This Row],[Not churn]]&gt;0.14,TRUE,FALSE)</f>
        <v>1</v>
      </c>
      <c r="O1400">
        <f>50*(1-Table1[[#This Row],[Churn]])</f>
        <v>47.418770239680526</v>
      </c>
      <c r="P1400">
        <v>1</v>
      </c>
      <c r="Q1400">
        <f>Table1[[#This Row],[Weighted revenue]]-7</f>
        <v>40.418770239680526</v>
      </c>
    </row>
    <row r="1401" spans="1:17" x14ac:dyDescent="0.35">
      <c r="A1401">
        <v>1146</v>
      </c>
      <c r="B1401">
        <v>0</v>
      </c>
      <c r="C1401">
        <v>69</v>
      </c>
      <c r="D1401">
        <v>35.75</v>
      </c>
      <c r="E1401">
        <v>2492.25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5.1589369722323399E-2</v>
      </c>
      <c r="M1401">
        <f>1-Table1[[#This Row],[Churn]]</f>
        <v>0.94841063027767658</v>
      </c>
      <c r="N1401" t="b">
        <f>IF(Table1[[#This Row],[Not churn]]&gt;0.14,TRUE,FALSE)</f>
        <v>1</v>
      </c>
      <c r="O1401">
        <f>50*(1-Table1[[#This Row],[Churn]])</f>
        <v>47.42053151388383</v>
      </c>
      <c r="P1401">
        <v>3</v>
      </c>
      <c r="Q1401">
        <f>Table1[[#This Row],[Weighted revenue]]-7</f>
        <v>40.42053151388383</v>
      </c>
    </row>
    <row r="1402" spans="1:17" x14ac:dyDescent="0.35">
      <c r="A1402">
        <v>346</v>
      </c>
      <c r="B1402">
        <v>1</v>
      </c>
      <c r="C1402">
        <v>71</v>
      </c>
      <c r="D1402">
        <v>96.35</v>
      </c>
      <c r="E1402">
        <v>6766.95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5.1346122700968E-2</v>
      </c>
      <c r="M1402">
        <f>1-Table1[[#This Row],[Churn]]</f>
        <v>0.94865387729903206</v>
      </c>
      <c r="N1402" t="b">
        <f>IF(Table1[[#This Row],[Not churn]]&gt;0.14,TRUE,FALSE)</f>
        <v>1</v>
      </c>
      <c r="O1402">
        <f>50*(1-Table1[[#This Row],[Churn]])</f>
        <v>47.432693864951602</v>
      </c>
      <c r="P1402">
        <v>1</v>
      </c>
      <c r="Q1402">
        <f>Table1[[#This Row],[Weighted revenue]]-7</f>
        <v>40.432693864951602</v>
      </c>
    </row>
    <row r="1403" spans="1:17" x14ac:dyDescent="0.35">
      <c r="A1403">
        <v>1128</v>
      </c>
      <c r="B1403">
        <v>0</v>
      </c>
      <c r="C1403">
        <v>53</v>
      </c>
      <c r="D1403">
        <v>99.5</v>
      </c>
      <c r="E1403">
        <v>5424.25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5.1224879331003399E-2</v>
      </c>
      <c r="M1403">
        <f>1-Table1[[#This Row],[Churn]]</f>
        <v>0.94877512066899661</v>
      </c>
      <c r="N1403" t="b">
        <f>IF(Table1[[#This Row],[Not churn]]&gt;0.14,TRUE,FALSE)</f>
        <v>1</v>
      </c>
      <c r="O1403">
        <f>50*(1-Table1[[#This Row],[Churn]])</f>
        <v>47.438756033449827</v>
      </c>
      <c r="P1403">
        <v>1</v>
      </c>
      <c r="Q1403">
        <f>Table1[[#This Row],[Weighted revenue]]-7</f>
        <v>40.438756033449827</v>
      </c>
    </row>
    <row r="1404" spans="1:17" x14ac:dyDescent="0.35">
      <c r="A1404">
        <v>1256</v>
      </c>
      <c r="B1404">
        <v>0</v>
      </c>
      <c r="C1404">
        <v>72</v>
      </c>
      <c r="D1404">
        <v>114.1</v>
      </c>
      <c r="E1404">
        <v>8086.4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5.0826380099921097E-2</v>
      </c>
      <c r="M1404">
        <f>1-Table1[[#This Row],[Churn]]</f>
        <v>0.94917361990007887</v>
      </c>
      <c r="N1404" t="b">
        <f>IF(Table1[[#This Row],[Not churn]]&gt;0.14,TRUE,FALSE)</f>
        <v>1</v>
      </c>
      <c r="O1404">
        <f>50*(1-Table1[[#This Row],[Churn]])</f>
        <v>47.458680995003945</v>
      </c>
      <c r="P1404">
        <v>1</v>
      </c>
      <c r="Q1404">
        <f>Table1[[#This Row],[Weighted revenue]]-7</f>
        <v>40.458680995003945</v>
      </c>
    </row>
    <row r="1405" spans="1:17" x14ac:dyDescent="0.35">
      <c r="A1405">
        <v>1348</v>
      </c>
      <c r="B1405">
        <v>1</v>
      </c>
      <c r="C1405">
        <v>72</v>
      </c>
      <c r="D1405">
        <v>111.65</v>
      </c>
      <c r="E1405">
        <v>7943.45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5.0362688120714802E-2</v>
      </c>
      <c r="M1405">
        <f>1-Table1[[#This Row],[Churn]]</f>
        <v>0.94963731187928524</v>
      </c>
      <c r="N1405" t="b">
        <f>IF(Table1[[#This Row],[Not churn]]&gt;0.14,TRUE,FALSE)</f>
        <v>1</v>
      </c>
      <c r="O1405">
        <f>50*(1-Table1[[#This Row],[Churn]])</f>
        <v>47.481865593964265</v>
      </c>
      <c r="P1405">
        <v>1</v>
      </c>
      <c r="Q1405">
        <f>Table1[[#This Row],[Weighted revenue]]-7</f>
        <v>40.481865593964265</v>
      </c>
    </row>
    <row r="1406" spans="1:17" x14ac:dyDescent="0.35">
      <c r="A1406">
        <v>1546</v>
      </c>
      <c r="B1406">
        <v>1</v>
      </c>
      <c r="C1406">
        <v>71</v>
      </c>
      <c r="D1406">
        <v>95.5</v>
      </c>
      <c r="E1406">
        <v>6707.15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5.0122911337143999E-2</v>
      </c>
      <c r="M1406">
        <f>1-Table1[[#This Row],[Churn]]</f>
        <v>0.94987708866285603</v>
      </c>
      <c r="N1406" t="b">
        <f>IF(Table1[[#This Row],[Not churn]]&gt;0.14,TRUE,FALSE)</f>
        <v>1</v>
      </c>
      <c r="O1406">
        <f>50*(1-Table1[[#This Row],[Churn]])</f>
        <v>47.493854433142801</v>
      </c>
      <c r="P1406">
        <v>1</v>
      </c>
      <c r="Q1406">
        <f>Table1[[#This Row],[Weighted revenue]]-7</f>
        <v>40.493854433142801</v>
      </c>
    </row>
    <row r="1407" spans="1:17" x14ac:dyDescent="0.35">
      <c r="A1407">
        <v>1229</v>
      </c>
      <c r="B1407">
        <v>0</v>
      </c>
      <c r="C1407">
        <v>70</v>
      </c>
      <c r="D1407">
        <v>110.5</v>
      </c>
      <c r="E1407">
        <v>7752.05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5.0090096031774903E-2</v>
      </c>
      <c r="M1407">
        <f>1-Table1[[#This Row],[Churn]]</f>
        <v>0.94990990396822506</v>
      </c>
      <c r="N1407" t="b">
        <f>IF(Table1[[#This Row],[Not churn]]&gt;0.14,TRUE,FALSE)</f>
        <v>1</v>
      </c>
      <c r="O1407">
        <f>50*(1-Table1[[#This Row],[Churn]])</f>
        <v>47.495495198411255</v>
      </c>
      <c r="P1407">
        <v>1</v>
      </c>
      <c r="Q1407">
        <f>Table1[[#This Row],[Weighted revenue]]-7</f>
        <v>40.495495198411255</v>
      </c>
    </row>
    <row r="1408" spans="1:17" x14ac:dyDescent="0.35">
      <c r="A1408">
        <v>1786</v>
      </c>
      <c r="B1408">
        <v>0</v>
      </c>
      <c r="C1408">
        <v>68</v>
      </c>
      <c r="D1408">
        <v>113.15</v>
      </c>
      <c r="E1408">
        <v>7856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4.9417716286088001E-2</v>
      </c>
      <c r="M1408">
        <f>1-Table1[[#This Row],[Churn]]</f>
        <v>0.95058228371391196</v>
      </c>
      <c r="N1408" t="b">
        <f>IF(Table1[[#This Row],[Not churn]]&gt;0.14,TRUE,FALSE)</f>
        <v>1</v>
      </c>
      <c r="O1408">
        <f>50*(1-Table1[[#This Row],[Churn]])</f>
        <v>47.529114185695597</v>
      </c>
      <c r="P1408">
        <v>1</v>
      </c>
      <c r="Q1408">
        <f>Table1[[#This Row],[Weighted revenue]]-7</f>
        <v>40.529114185695597</v>
      </c>
    </row>
    <row r="1409" spans="1:17" x14ac:dyDescent="0.35">
      <c r="A1409">
        <v>1701</v>
      </c>
      <c r="B1409">
        <v>0</v>
      </c>
      <c r="C1409">
        <v>38</v>
      </c>
      <c r="D1409">
        <v>81</v>
      </c>
      <c r="E1409">
        <v>3084.9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4.89939721107846E-2</v>
      </c>
      <c r="M1409">
        <f>1-Table1[[#This Row],[Churn]]</f>
        <v>0.9510060278892154</v>
      </c>
      <c r="N1409" t="b">
        <f>IF(Table1[[#This Row],[Not churn]]&gt;0.14,TRUE,FALSE)</f>
        <v>1</v>
      </c>
      <c r="O1409">
        <f>50*(1-Table1[[#This Row],[Churn]])</f>
        <v>47.550301394460767</v>
      </c>
      <c r="P1409">
        <v>1</v>
      </c>
      <c r="Q1409">
        <f>Table1[[#This Row],[Weighted revenue]]-7</f>
        <v>40.550301394460767</v>
      </c>
    </row>
    <row r="1410" spans="1:17" x14ac:dyDescent="0.35">
      <c r="A1410">
        <v>999</v>
      </c>
      <c r="B1410">
        <v>0</v>
      </c>
      <c r="C1410">
        <v>69</v>
      </c>
      <c r="D1410">
        <v>84.45</v>
      </c>
      <c r="E1410">
        <v>5848.6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4.8737619086408501E-2</v>
      </c>
      <c r="M1410">
        <f>1-Table1[[#This Row],[Churn]]</f>
        <v>0.9512623809135915</v>
      </c>
      <c r="N1410" t="b">
        <f>IF(Table1[[#This Row],[Not churn]]&gt;0.14,TRUE,FALSE)</f>
        <v>1</v>
      </c>
      <c r="O1410">
        <f>50*(1-Table1[[#This Row],[Churn]])</f>
        <v>47.563119045679578</v>
      </c>
      <c r="P1410">
        <v>5</v>
      </c>
      <c r="Q1410">
        <f>Table1[[#This Row],[Weighted revenue]]-7</f>
        <v>40.563119045679578</v>
      </c>
    </row>
    <row r="1411" spans="1:17" x14ac:dyDescent="0.35">
      <c r="A1411">
        <v>1795</v>
      </c>
      <c r="B1411">
        <v>0</v>
      </c>
      <c r="C1411">
        <v>12</v>
      </c>
      <c r="D1411">
        <v>20.05</v>
      </c>
      <c r="E1411">
        <v>264.55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4.8737130478587201E-2</v>
      </c>
      <c r="M1411">
        <f>1-Table1[[#This Row],[Churn]]</f>
        <v>0.95126286952141281</v>
      </c>
      <c r="N1411" t="b">
        <f>IF(Table1[[#This Row],[Not churn]]&gt;0.14,TRUE,FALSE)</f>
        <v>1</v>
      </c>
      <c r="O1411">
        <f>50*(1-Table1[[#This Row],[Churn]])</f>
        <v>47.563143476070643</v>
      </c>
      <c r="P1411">
        <v>1</v>
      </c>
      <c r="Q1411">
        <f>Table1[[#This Row],[Weighted revenue]]-7</f>
        <v>40.563143476070643</v>
      </c>
    </row>
    <row r="1412" spans="1:17" x14ac:dyDescent="0.35">
      <c r="A1412">
        <v>842</v>
      </c>
      <c r="B1412">
        <v>0</v>
      </c>
      <c r="C1412">
        <v>63</v>
      </c>
      <c r="D1412">
        <v>68.8</v>
      </c>
      <c r="E1412">
        <v>4111.3500000000004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4.8487244033904899E-2</v>
      </c>
      <c r="M1412">
        <f>1-Table1[[#This Row],[Churn]]</f>
        <v>0.95151275596609508</v>
      </c>
      <c r="N1412" t="b">
        <f>IF(Table1[[#This Row],[Not churn]]&gt;0.14,TRUE,FALSE)</f>
        <v>1</v>
      </c>
      <c r="O1412">
        <f>50*(1-Table1[[#This Row],[Churn]])</f>
        <v>47.575637798304754</v>
      </c>
      <c r="P1412">
        <v>2</v>
      </c>
      <c r="Q1412">
        <f>Table1[[#This Row],[Weighted revenue]]-7</f>
        <v>40.575637798304754</v>
      </c>
    </row>
    <row r="1413" spans="1:17" x14ac:dyDescent="0.35">
      <c r="A1413">
        <v>1262</v>
      </c>
      <c r="B1413">
        <v>0</v>
      </c>
      <c r="C1413">
        <v>8</v>
      </c>
      <c r="D1413">
        <v>19.850000000000001</v>
      </c>
      <c r="E1413">
        <v>146.6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4.8405424319491401E-2</v>
      </c>
      <c r="M1413">
        <f>1-Table1[[#This Row],[Churn]]</f>
        <v>0.95159457568050865</v>
      </c>
      <c r="N1413" t="b">
        <f>IF(Table1[[#This Row],[Not churn]]&gt;0.14,TRUE,FALSE)</f>
        <v>1</v>
      </c>
      <c r="O1413">
        <f>50*(1-Table1[[#This Row],[Churn]])</f>
        <v>47.579728784025434</v>
      </c>
      <c r="P1413">
        <v>1</v>
      </c>
      <c r="Q1413">
        <f>Table1[[#This Row],[Weighted revenue]]-7</f>
        <v>40.579728784025434</v>
      </c>
    </row>
    <row r="1414" spans="1:17" x14ac:dyDescent="0.35">
      <c r="A1414">
        <v>1264</v>
      </c>
      <c r="B1414">
        <v>0</v>
      </c>
      <c r="C1414">
        <v>27</v>
      </c>
      <c r="D1414">
        <v>19.149999999999999</v>
      </c>
      <c r="E1414">
        <v>537.35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4.8049883325757402E-2</v>
      </c>
      <c r="M1414">
        <f>1-Table1[[#This Row],[Churn]]</f>
        <v>0.95195011667424256</v>
      </c>
      <c r="N1414" t="b">
        <f>IF(Table1[[#This Row],[Not churn]]&gt;0.14,TRUE,FALSE)</f>
        <v>1</v>
      </c>
      <c r="O1414">
        <f>50*(1-Table1[[#This Row],[Churn]])</f>
        <v>47.597505833712127</v>
      </c>
      <c r="P1414">
        <v>5</v>
      </c>
      <c r="Q1414">
        <f>Table1[[#This Row],[Weighted revenue]]-7</f>
        <v>40.597505833712127</v>
      </c>
    </row>
    <row r="1415" spans="1:17" x14ac:dyDescent="0.35">
      <c r="A1415">
        <v>1772</v>
      </c>
      <c r="B1415">
        <v>1</v>
      </c>
      <c r="C1415">
        <v>62</v>
      </c>
      <c r="D1415">
        <v>79.95</v>
      </c>
      <c r="E1415">
        <v>4819.75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1</v>
      </c>
      <c r="L1415">
        <v>4.7807472725682899E-2</v>
      </c>
      <c r="M1415">
        <f>1-Table1[[#This Row],[Churn]]</f>
        <v>0.95219252727431714</v>
      </c>
      <c r="N1415" t="b">
        <f>IF(Table1[[#This Row],[Not churn]]&gt;0.14,TRUE,FALSE)</f>
        <v>1</v>
      </c>
      <c r="O1415">
        <f>50*(1-Table1[[#This Row],[Churn]])</f>
        <v>47.609626363715854</v>
      </c>
      <c r="P1415">
        <v>1</v>
      </c>
      <c r="Q1415">
        <f>Table1[[#This Row],[Weighted revenue]]-7</f>
        <v>40.609626363715854</v>
      </c>
    </row>
    <row r="1416" spans="1:17" x14ac:dyDescent="0.35">
      <c r="A1416">
        <v>618</v>
      </c>
      <c r="B1416">
        <v>0</v>
      </c>
      <c r="C1416">
        <v>28</v>
      </c>
      <c r="D1416">
        <v>20.25</v>
      </c>
      <c r="E1416">
        <v>535.35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4.7448168356990797E-2</v>
      </c>
      <c r="M1416">
        <f>1-Table1[[#This Row],[Churn]]</f>
        <v>0.95255183164300916</v>
      </c>
      <c r="N1416" t="b">
        <f>IF(Table1[[#This Row],[Not churn]]&gt;0.14,TRUE,FALSE)</f>
        <v>1</v>
      </c>
      <c r="O1416">
        <f>50*(1-Table1[[#This Row],[Churn]])</f>
        <v>47.627591582150458</v>
      </c>
      <c r="P1416">
        <v>5</v>
      </c>
      <c r="Q1416">
        <f>Table1[[#This Row],[Weighted revenue]]-7</f>
        <v>40.627591582150458</v>
      </c>
    </row>
    <row r="1417" spans="1:17" x14ac:dyDescent="0.35">
      <c r="A1417">
        <v>1521</v>
      </c>
      <c r="B1417">
        <v>0</v>
      </c>
      <c r="C1417">
        <v>32</v>
      </c>
      <c r="D1417">
        <v>19.899999999999999</v>
      </c>
      <c r="E1417">
        <v>601.54999999999995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4.7031519243652099E-2</v>
      </c>
      <c r="M1417">
        <f>1-Table1[[#This Row],[Churn]]</f>
        <v>0.95296848075634788</v>
      </c>
      <c r="N1417" t="b">
        <f>IF(Table1[[#This Row],[Not churn]]&gt;0.14,TRUE,FALSE)</f>
        <v>1</v>
      </c>
      <c r="O1417">
        <f>50*(1-Table1[[#This Row],[Churn]])</f>
        <v>47.648424037817392</v>
      </c>
      <c r="P1417">
        <v>2</v>
      </c>
      <c r="Q1417">
        <f>Table1[[#This Row],[Weighted revenue]]-7</f>
        <v>40.648424037817392</v>
      </c>
    </row>
    <row r="1418" spans="1:17" x14ac:dyDescent="0.35">
      <c r="A1418">
        <v>40</v>
      </c>
      <c r="B1418">
        <v>0</v>
      </c>
      <c r="C1418">
        <v>28</v>
      </c>
      <c r="D1418">
        <v>19.899999999999999</v>
      </c>
      <c r="E1418">
        <v>543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4.6977697431700001E-2</v>
      </c>
      <c r="M1418">
        <f>1-Table1[[#This Row],[Churn]]</f>
        <v>0.95302230256830001</v>
      </c>
      <c r="N1418" t="b">
        <f>IF(Table1[[#This Row],[Not churn]]&gt;0.14,TRUE,FALSE)</f>
        <v>1</v>
      </c>
      <c r="O1418">
        <f>50*(1-Table1[[#This Row],[Churn]])</f>
        <v>47.651115128415</v>
      </c>
      <c r="P1418">
        <v>5</v>
      </c>
      <c r="Q1418">
        <f>Table1[[#This Row],[Weighted revenue]]-7</f>
        <v>40.651115128415</v>
      </c>
    </row>
    <row r="1419" spans="1:17" x14ac:dyDescent="0.35">
      <c r="A1419">
        <v>1472</v>
      </c>
      <c r="B1419">
        <v>0</v>
      </c>
      <c r="C1419">
        <v>32</v>
      </c>
      <c r="D1419">
        <v>19.8</v>
      </c>
      <c r="E1419">
        <v>607.70000000000005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4.6897770069373498E-2</v>
      </c>
      <c r="M1419">
        <f>1-Table1[[#This Row],[Churn]]</f>
        <v>0.95310222993062654</v>
      </c>
      <c r="N1419" t="b">
        <f>IF(Table1[[#This Row],[Not churn]]&gt;0.14,TRUE,FALSE)</f>
        <v>1</v>
      </c>
      <c r="O1419">
        <f>50*(1-Table1[[#This Row],[Churn]])</f>
        <v>47.655111496531326</v>
      </c>
      <c r="P1419">
        <v>2</v>
      </c>
      <c r="Q1419">
        <f>Table1[[#This Row],[Weighted revenue]]-7</f>
        <v>40.655111496531326</v>
      </c>
    </row>
    <row r="1420" spans="1:17" x14ac:dyDescent="0.35">
      <c r="A1420">
        <v>1352</v>
      </c>
      <c r="B1420">
        <v>0</v>
      </c>
      <c r="C1420">
        <v>32</v>
      </c>
      <c r="D1420">
        <v>19.75</v>
      </c>
      <c r="E1420">
        <v>624.15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4.6831031171833702E-2</v>
      </c>
      <c r="M1420">
        <f>1-Table1[[#This Row],[Churn]]</f>
        <v>0.95316896882816626</v>
      </c>
      <c r="N1420" t="b">
        <f>IF(Table1[[#This Row],[Not churn]]&gt;0.14,TRUE,FALSE)</f>
        <v>1</v>
      </c>
      <c r="O1420">
        <f>50*(1-Table1[[#This Row],[Churn]])</f>
        <v>47.658448441408311</v>
      </c>
      <c r="P1420">
        <v>2</v>
      </c>
      <c r="Q1420">
        <f>Table1[[#This Row],[Weighted revenue]]-7</f>
        <v>40.658448441408311</v>
      </c>
    </row>
    <row r="1421" spans="1:17" x14ac:dyDescent="0.35">
      <c r="A1421">
        <v>186</v>
      </c>
      <c r="B1421">
        <v>0</v>
      </c>
      <c r="C1421">
        <v>61</v>
      </c>
      <c r="D1421">
        <v>94.1</v>
      </c>
      <c r="E1421">
        <v>5638.3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4.6633753147741298E-2</v>
      </c>
      <c r="M1421">
        <f>1-Table1[[#This Row],[Churn]]</f>
        <v>0.95336624685225868</v>
      </c>
      <c r="N1421" t="b">
        <f>IF(Table1[[#This Row],[Not churn]]&gt;0.14,TRUE,FALSE)</f>
        <v>1</v>
      </c>
      <c r="O1421">
        <f>50*(1-Table1[[#This Row],[Churn]])</f>
        <v>47.668312342612936</v>
      </c>
      <c r="P1421">
        <v>1</v>
      </c>
      <c r="Q1421">
        <f>Table1[[#This Row],[Weighted revenue]]-7</f>
        <v>40.668312342612936</v>
      </c>
    </row>
    <row r="1422" spans="1:17" x14ac:dyDescent="0.35">
      <c r="A1422">
        <v>1031</v>
      </c>
      <c r="B1422">
        <v>0</v>
      </c>
      <c r="C1422">
        <v>32</v>
      </c>
      <c r="D1422">
        <v>19.3</v>
      </c>
      <c r="E1422">
        <v>593.20000000000005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4.6234432181476902E-2</v>
      </c>
      <c r="M1422">
        <f>1-Table1[[#This Row],[Churn]]</f>
        <v>0.95376556781852306</v>
      </c>
      <c r="N1422" t="b">
        <f>IF(Table1[[#This Row],[Not churn]]&gt;0.14,TRUE,FALSE)</f>
        <v>1</v>
      </c>
      <c r="O1422">
        <f>50*(1-Table1[[#This Row],[Churn]])</f>
        <v>47.688278390926151</v>
      </c>
      <c r="P1422">
        <v>2</v>
      </c>
      <c r="Q1422">
        <f>Table1[[#This Row],[Weighted revenue]]-7</f>
        <v>40.688278390926151</v>
      </c>
    </row>
    <row r="1423" spans="1:17" x14ac:dyDescent="0.35">
      <c r="A1423">
        <v>465</v>
      </c>
      <c r="B1423">
        <v>0</v>
      </c>
      <c r="C1423">
        <v>72</v>
      </c>
      <c r="D1423">
        <v>116.85</v>
      </c>
      <c r="E1423">
        <v>8477.7000000000007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4.6061668711541798E-2</v>
      </c>
      <c r="M1423">
        <f>1-Table1[[#This Row],[Churn]]</f>
        <v>0.95393833128845817</v>
      </c>
      <c r="N1423" t="b">
        <f>IF(Table1[[#This Row],[Not churn]]&gt;0.14,TRUE,FALSE)</f>
        <v>1</v>
      </c>
      <c r="O1423">
        <f>50*(1-Table1[[#This Row],[Churn]])</f>
        <v>47.696916564422907</v>
      </c>
      <c r="P1423">
        <v>1</v>
      </c>
      <c r="Q1423">
        <f>Table1[[#This Row],[Weighted revenue]]-7</f>
        <v>40.696916564422907</v>
      </c>
    </row>
    <row r="1424" spans="1:17" x14ac:dyDescent="0.35">
      <c r="A1424">
        <v>825</v>
      </c>
      <c r="B1424">
        <v>0</v>
      </c>
      <c r="C1424">
        <v>52</v>
      </c>
      <c r="D1424">
        <v>79.75</v>
      </c>
      <c r="E1424">
        <v>4217.8</v>
      </c>
      <c r="F1424">
        <v>1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4.6020865254359403E-2</v>
      </c>
      <c r="M1424">
        <f>1-Table1[[#This Row],[Churn]]</f>
        <v>0.95397913474564056</v>
      </c>
      <c r="N1424" t="b">
        <f>IF(Table1[[#This Row],[Not churn]]&gt;0.14,TRUE,FALSE)</f>
        <v>1</v>
      </c>
      <c r="O1424">
        <f>50*(1-Table1[[#This Row],[Churn]])</f>
        <v>47.698956737282025</v>
      </c>
      <c r="P1424">
        <v>1</v>
      </c>
      <c r="Q1424">
        <f>Table1[[#This Row],[Weighted revenue]]-7</f>
        <v>40.698956737282025</v>
      </c>
    </row>
    <row r="1425" spans="1:17" x14ac:dyDescent="0.35">
      <c r="A1425">
        <v>1716</v>
      </c>
      <c r="B1425">
        <v>0</v>
      </c>
      <c r="C1425">
        <v>72</v>
      </c>
      <c r="D1425">
        <v>110.6</v>
      </c>
      <c r="E1425">
        <v>7962.2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4.6011352037647897E-2</v>
      </c>
      <c r="M1425">
        <f>1-Table1[[#This Row],[Churn]]</f>
        <v>0.95398864796235205</v>
      </c>
      <c r="N1425" t="b">
        <f>IF(Table1[[#This Row],[Not churn]]&gt;0.14,TRUE,FALSE)</f>
        <v>1</v>
      </c>
      <c r="O1425">
        <f>50*(1-Table1[[#This Row],[Churn]])</f>
        <v>47.699432398117601</v>
      </c>
      <c r="P1425">
        <v>1</v>
      </c>
      <c r="Q1425">
        <f>Table1[[#This Row],[Weighted revenue]]-7</f>
        <v>40.699432398117601</v>
      </c>
    </row>
    <row r="1426" spans="1:17" x14ac:dyDescent="0.35">
      <c r="A1426">
        <v>948</v>
      </c>
      <c r="B1426">
        <v>0</v>
      </c>
      <c r="C1426">
        <v>72</v>
      </c>
      <c r="D1426">
        <v>116.6</v>
      </c>
      <c r="E1426">
        <v>8337.4500000000007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4.5734524659007597E-2</v>
      </c>
      <c r="M1426">
        <f>1-Table1[[#This Row],[Churn]]</f>
        <v>0.95426547534099238</v>
      </c>
      <c r="N1426" t="b">
        <f>IF(Table1[[#This Row],[Not churn]]&gt;0.14,TRUE,FALSE)</f>
        <v>1</v>
      </c>
      <c r="O1426">
        <f>50*(1-Table1[[#This Row],[Churn]])</f>
        <v>47.713273767049621</v>
      </c>
      <c r="P1426">
        <v>1</v>
      </c>
      <c r="Q1426">
        <f>Table1[[#This Row],[Weighted revenue]]-7</f>
        <v>40.713273767049621</v>
      </c>
    </row>
    <row r="1427" spans="1:17" x14ac:dyDescent="0.35">
      <c r="A1427">
        <v>1002</v>
      </c>
      <c r="B1427">
        <v>0</v>
      </c>
      <c r="C1427">
        <v>62</v>
      </c>
      <c r="D1427">
        <v>71.400000000000006</v>
      </c>
      <c r="E1427">
        <v>4487.3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4.5713410066993601E-2</v>
      </c>
      <c r="M1427">
        <f>1-Table1[[#This Row],[Churn]]</f>
        <v>0.95428658993300641</v>
      </c>
      <c r="N1427" t="b">
        <f>IF(Table1[[#This Row],[Not churn]]&gt;0.14,TRUE,FALSE)</f>
        <v>1</v>
      </c>
      <c r="O1427">
        <f>50*(1-Table1[[#This Row],[Churn]])</f>
        <v>47.714329496650322</v>
      </c>
      <c r="P1427">
        <v>5</v>
      </c>
      <c r="Q1427">
        <f>Table1[[#This Row],[Weighted revenue]]-7</f>
        <v>40.714329496650322</v>
      </c>
    </row>
    <row r="1428" spans="1:17" x14ac:dyDescent="0.35">
      <c r="A1428">
        <v>1360</v>
      </c>
      <c r="B1428">
        <v>0</v>
      </c>
      <c r="C1428">
        <v>68</v>
      </c>
      <c r="D1428">
        <v>118.6</v>
      </c>
      <c r="E1428">
        <v>7990.05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4.5661713474275598E-2</v>
      </c>
      <c r="M1428">
        <f>1-Table1[[#This Row],[Churn]]</f>
        <v>0.95433828652572439</v>
      </c>
      <c r="N1428" t="b">
        <f>IF(Table1[[#This Row],[Not churn]]&gt;0.14,TRUE,FALSE)</f>
        <v>1</v>
      </c>
      <c r="O1428">
        <f>50*(1-Table1[[#This Row],[Churn]])</f>
        <v>47.716914326286222</v>
      </c>
      <c r="P1428">
        <v>1</v>
      </c>
      <c r="Q1428">
        <f>Table1[[#This Row],[Weighted revenue]]-7</f>
        <v>40.716914326286222</v>
      </c>
    </row>
    <row r="1429" spans="1:17" x14ac:dyDescent="0.35">
      <c r="A1429">
        <v>1049</v>
      </c>
      <c r="B1429">
        <v>0</v>
      </c>
      <c r="C1429">
        <v>65</v>
      </c>
      <c r="D1429">
        <v>99.35</v>
      </c>
      <c r="E1429">
        <v>6347.55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4.5424747176138203E-2</v>
      </c>
      <c r="M1429">
        <f>1-Table1[[#This Row],[Churn]]</f>
        <v>0.9545752528238618</v>
      </c>
      <c r="N1429" t="b">
        <f>IF(Table1[[#This Row],[Not churn]]&gt;0.14,TRUE,FALSE)</f>
        <v>1</v>
      </c>
      <c r="O1429">
        <f>50*(1-Table1[[#This Row],[Churn]])</f>
        <v>47.728762641193093</v>
      </c>
      <c r="P1429">
        <v>1</v>
      </c>
      <c r="Q1429">
        <f>Table1[[#This Row],[Weighted revenue]]-7</f>
        <v>40.728762641193093</v>
      </c>
    </row>
    <row r="1430" spans="1:17" x14ac:dyDescent="0.35">
      <c r="A1430">
        <v>832</v>
      </c>
      <c r="B1430">
        <v>0</v>
      </c>
      <c r="C1430">
        <v>42</v>
      </c>
      <c r="D1430">
        <v>19.55</v>
      </c>
      <c r="E1430">
        <v>839.4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4.5269515742268701E-2</v>
      </c>
      <c r="M1430">
        <f>1-Table1[[#This Row],[Churn]]</f>
        <v>0.95473048425773133</v>
      </c>
      <c r="N1430" t="b">
        <f>IF(Table1[[#This Row],[Not churn]]&gt;0.14,TRUE,FALSE)</f>
        <v>1</v>
      </c>
      <c r="O1430">
        <f>50*(1-Table1[[#This Row],[Churn]])</f>
        <v>47.736524212886565</v>
      </c>
      <c r="P1430">
        <v>2</v>
      </c>
      <c r="Q1430">
        <f>Table1[[#This Row],[Weighted revenue]]-7</f>
        <v>40.736524212886565</v>
      </c>
    </row>
    <row r="1431" spans="1:17" x14ac:dyDescent="0.35">
      <c r="A1431">
        <v>981</v>
      </c>
      <c r="B1431">
        <v>0</v>
      </c>
      <c r="C1431">
        <v>70</v>
      </c>
      <c r="D1431">
        <v>113.05</v>
      </c>
      <c r="E1431">
        <v>7869.05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4.5132846220716102E-2</v>
      </c>
      <c r="M1431">
        <f>1-Table1[[#This Row],[Churn]]</f>
        <v>0.95486715377928388</v>
      </c>
      <c r="N1431" t="b">
        <f>IF(Table1[[#This Row],[Not churn]]&gt;0.14,TRUE,FALSE)</f>
        <v>1</v>
      </c>
      <c r="O1431">
        <f>50*(1-Table1[[#This Row],[Churn]])</f>
        <v>47.743357688964196</v>
      </c>
      <c r="P1431">
        <v>1</v>
      </c>
      <c r="Q1431">
        <f>Table1[[#This Row],[Weighted revenue]]-7</f>
        <v>40.743357688964196</v>
      </c>
    </row>
    <row r="1432" spans="1:17" x14ac:dyDescent="0.35">
      <c r="A1432">
        <v>1247</v>
      </c>
      <c r="B1432">
        <v>0</v>
      </c>
      <c r="C1432">
        <v>29</v>
      </c>
      <c r="D1432">
        <v>20</v>
      </c>
      <c r="E1432">
        <v>540.04999999999995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4.5084638712470398E-2</v>
      </c>
      <c r="M1432">
        <f>1-Table1[[#This Row],[Churn]]</f>
        <v>0.95491536128752963</v>
      </c>
      <c r="N1432" t="b">
        <f>IF(Table1[[#This Row],[Not churn]]&gt;0.14,TRUE,FALSE)</f>
        <v>1</v>
      </c>
      <c r="O1432">
        <f>50*(1-Table1[[#This Row],[Churn]])</f>
        <v>47.745768064376485</v>
      </c>
      <c r="P1432">
        <v>5</v>
      </c>
      <c r="Q1432">
        <f>Table1[[#This Row],[Weighted revenue]]-7</f>
        <v>40.745768064376485</v>
      </c>
    </row>
    <row r="1433" spans="1:17" x14ac:dyDescent="0.35">
      <c r="A1433">
        <v>1707</v>
      </c>
      <c r="B1433">
        <v>0</v>
      </c>
      <c r="C1433">
        <v>13</v>
      </c>
      <c r="D1433">
        <v>25</v>
      </c>
      <c r="E1433">
        <v>332.5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4.4995468725592798E-2</v>
      </c>
      <c r="M1433">
        <f>1-Table1[[#This Row],[Churn]]</f>
        <v>0.95500453127440721</v>
      </c>
      <c r="N1433" t="b">
        <f>IF(Table1[[#This Row],[Not churn]]&gt;0.14,TRUE,FALSE)</f>
        <v>1</v>
      </c>
      <c r="O1433">
        <f>50*(1-Table1[[#This Row],[Churn]])</f>
        <v>47.750226563720361</v>
      </c>
      <c r="P1433">
        <v>1</v>
      </c>
      <c r="Q1433">
        <f>Table1[[#This Row],[Weighted revenue]]-7</f>
        <v>40.750226563720361</v>
      </c>
    </row>
    <row r="1434" spans="1:17" x14ac:dyDescent="0.35">
      <c r="A1434">
        <v>754</v>
      </c>
      <c r="B1434">
        <v>0</v>
      </c>
      <c r="C1434">
        <v>72</v>
      </c>
      <c r="D1434">
        <v>109.65</v>
      </c>
      <c r="E1434">
        <v>7880.25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1</v>
      </c>
      <c r="L1434">
        <v>4.4781216413895701E-2</v>
      </c>
      <c r="M1434">
        <f>1-Table1[[#This Row],[Churn]]</f>
        <v>0.95521878358610435</v>
      </c>
      <c r="N1434" t="b">
        <f>IF(Table1[[#This Row],[Not churn]]&gt;0.14,TRUE,FALSE)</f>
        <v>1</v>
      </c>
      <c r="O1434">
        <f>50*(1-Table1[[#This Row],[Churn]])</f>
        <v>47.760939179305218</v>
      </c>
      <c r="P1434">
        <v>1</v>
      </c>
      <c r="Q1434">
        <f>Table1[[#This Row],[Weighted revenue]]-7</f>
        <v>40.760939179305218</v>
      </c>
    </row>
    <row r="1435" spans="1:17" x14ac:dyDescent="0.35">
      <c r="A1435">
        <v>193</v>
      </c>
      <c r="B1435">
        <v>0</v>
      </c>
      <c r="C1435">
        <v>61</v>
      </c>
      <c r="D1435">
        <v>62.15</v>
      </c>
      <c r="E1435">
        <v>3778.85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4.4177055430647497E-2</v>
      </c>
      <c r="M1435">
        <f>1-Table1[[#This Row],[Churn]]</f>
        <v>0.95582294456935246</v>
      </c>
      <c r="N1435" t="b">
        <f>IF(Table1[[#This Row],[Not churn]]&gt;0.14,TRUE,FALSE)</f>
        <v>1</v>
      </c>
      <c r="O1435">
        <f>50*(1-Table1[[#This Row],[Churn]])</f>
        <v>47.791147228467622</v>
      </c>
      <c r="P1435">
        <v>3</v>
      </c>
      <c r="Q1435">
        <f>Table1[[#This Row],[Weighted revenue]]-7</f>
        <v>40.791147228467622</v>
      </c>
    </row>
    <row r="1436" spans="1:17" x14ac:dyDescent="0.35">
      <c r="A1436">
        <v>390</v>
      </c>
      <c r="B1436">
        <v>0</v>
      </c>
      <c r="C1436">
        <v>65</v>
      </c>
      <c r="D1436">
        <v>104.1</v>
      </c>
      <c r="E1436">
        <v>6700.05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4.3567994652193E-2</v>
      </c>
      <c r="M1436">
        <f>1-Table1[[#This Row],[Churn]]</f>
        <v>0.95643200534780703</v>
      </c>
      <c r="N1436" t="b">
        <f>IF(Table1[[#This Row],[Not churn]]&gt;0.14,TRUE,FALSE)</f>
        <v>1</v>
      </c>
      <c r="O1436">
        <f>50*(1-Table1[[#This Row],[Churn]])</f>
        <v>47.821600267390352</v>
      </c>
      <c r="P1436">
        <v>1</v>
      </c>
      <c r="Q1436">
        <f>Table1[[#This Row],[Weighted revenue]]-7</f>
        <v>40.821600267390352</v>
      </c>
    </row>
    <row r="1437" spans="1:17" x14ac:dyDescent="0.35">
      <c r="A1437">
        <v>1055</v>
      </c>
      <c r="B1437">
        <v>0</v>
      </c>
      <c r="C1437">
        <v>59</v>
      </c>
      <c r="D1437">
        <v>34.799999999999997</v>
      </c>
      <c r="E1437">
        <v>1980.3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4.3276494933367E-2</v>
      </c>
      <c r="M1437">
        <f>1-Table1[[#This Row],[Churn]]</f>
        <v>0.95672350506663295</v>
      </c>
      <c r="N1437" t="b">
        <f>IF(Table1[[#This Row],[Not churn]]&gt;0.14,TRUE,FALSE)</f>
        <v>1</v>
      </c>
      <c r="O1437">
        <f>50*(1-Table1[[#This Row],[Churn]])</f>
        <v>47.836175253331646</v>
      </c>
      <c r="P1437">
        <v>3</v>
      </c>
      <c r="Q1437">
        <f>Table1[[#This Row],[Weighted revenue]]-7</f>
        <v>40.836175253331646</v>
      </c>
    </row>
    <row r="1438" spans="1:17" x14ac:dyDescent="0.35">
      <c r="A1438">
        <v>1295</v>
      </c>
      <c r="B1438">
        <v>0</v>
      </c>
      <c r="C1438">
        <v>72</v>
      </c>
      <c r="D1438">
        <v>108.4</v>
      </c>
      <c r="E1438">
        <v>7719.5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4.3210318575362699E-2</v>
      </c>
      <c r="M1438">
        <f>1-Table1[[#This Row],[Churn]]</f>
        <v>0.95678968142463727</v>
      </c>
      <c r="N1438" t="b">
        <f>IF(Table1[[#This Row],[Not churn]]&gt;0.14,TRUE,FALSE)</f>
        <v>1</v>
      </c>
      <c r="O1438">
        <f>50*(1-Table1[[#This Row],[Churn]])</f>
        <v>47.839484071231865</v>
      </c>
      <c r="P1438">
        <v>1</v>
      </c>
      <c r="Q1438">
        <f>Table1[[#This Row],[Weighted revenue]]-7</f>
        <v>40.839484071231865</v>
      </c>
    </row>
    <row r="1439" spans="1:17" x14ac:dyDescent="0.35">
      <c r="A1439">
        <v>570</v>
      </c>
      <c r="B1439">
        <v>0</v>
      </c>
      <c r="C1439">
        <v>68</v>
      </c>
      <c r="D1439">
        <v>102.1</v>
      </c>
      <c r="E1439">
        <v>7149.35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4.3051783990130502E-2</v>
      </c>
      <c r="M1439">
        <f>1-Table1[[#This Row],[Churn]]</f>
        <v>0.95694821600986946</v>
      </c>
      <c r="N1439" t="b">
        <f>IF(Table1[[#This Row],[Not churn]]&gt;0.14,TRUE,FALSE)</f>
        <v>1</v>
      </c>
      <c r="O1439">
        <f>50*(1-Table1[[#This Row],[Churn]])</f>
        <v>47.847410800493471</v>
      </c>
      <c r="P1439">
        <v>1</v>
      </c>
      <c r="Q1439">
        <f>Table1[[#This Row],[Weighted revenue]]-7</f>
        <v>40.847410800493471</v>
      </c>
    </row>
    <row r="1440" spans="1:17" x14ac:dyDescent="0.35">
      <c r="A1440">
        <v>1263</v>
      </c>
      <c r="B1440">
        <v>0</v>
      </c>
      <c r="C1440">
        <v>72</v>
      </c>
      <c r="D1440">
        <v>114.3</v>
      </c>
      <c r="E1440">
        <v>8058.55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4.2826922334800697E-2</v>
      </c>
      <c r="M1440">
        <f>1-Table1[[#This Row],[Churn]]</f>
        <v>0.95717307766519932</v>
      </c>
      <c r="N1440" t="b">
        <f>IF(Table1[[#This Row],[Not churn]]&gt;0.14,TRUE,FALSE)</f>
        <v>1</v>
      </c>
      <c r="O1440">
        <f>50*(1-Table1[[#This Row],[Churn]])</f>
        <v>47.858653883259969</v>
      </c>
      <c r="P1440">
        <v>1</v>
      </c>
      <c r="Q1440">
        <f>Table1[[#This Row],[Weighted revenue]]-7</f>
        <v>40.858653883259969</v>
      </c>
    </row>
    <row r="1441" spans="1:17" x14ac:dyDescent="0.35">
      <c r="A1441">
        <v>1633</v>
      </c>
      <c r="B1441">
        <v>0</v>
      </c>
      <c r="C1441">
        <v>72</v>
      </c>
      <c r="D1441">
        <v>108.05</v>
      </c>
      <c r="E1441">
        <v>7806.6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4.2779980756301503E-2</v>
      </c>
      <c r="M1441">
        <f>1-Table1[[#This Row],[Churn]]</f>
        <v>0.95722001924369848</v>
      </c>
      <c r="N1441" t="b">
        <f>IF(Table1[[#This Row],[Not churn]]&gt;0.14,TRUE,FALSE)</f>
        <v>1</v>
      </c>
      <c r="O1441">
        <f>50*(1-Table1[[#This Row],[Churn]])</f>
        <v>47.861000962184924</v>
      </c>
      <c r="P1441">
        <v>1</v>
      </c>
      <c r="Q1441">
        <f>Table1[[#This Row],[Weighted revenue]]-7</f>
        <v>40.861000962184924</v>
      </c>
    </row>
    <row r="1442" spans="1:17" x14ac:dyDescent="0.35">
      <c r="A1442">
        <v>1040</v>
      </c>
      <c r="B1442">
        <v>0</v>
      </c>
      <c r="C1442">
        <v>27</v>
      </c>
      <c r="D1442">
        <v>52.85</v>
      </c>
      <c r="E1442">
        <v>1498.65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4.2523545720777101E-2</v>
      </c>
      <c r="M1442">
        <f>1-Table1[[#This Row],[Churn]]</f>
        <v>0.9574764542792229</v>
      </c>
      <c r="N1442" t="b">
        <f>IF(Table1[[#This Row],[Not churn]]&gt;0.14,TRUE,FALSE)</f>
        <v>1</v>
      </c>
      <c r="O1442">
        <f>50*(1-Table1[[#This Row],[Churn]])</f>
        <v>47.873822713961147</v>
      </c>
      <c r="P1442">
        <v>1</v>
      </c>
      <c r="Q1442">
        <f>Table1[[#This Row],[Weighted revenue]]-7</f>
        <v>40.873822713961147</v>
      </c>
    </row>
    <row r="1443" spans="1:17" x14ac:dyDescent="0.35">
      <c r="A1443">
        <v>1379</v>
      </c>
      <c r="B1443">
        <v>0</v>
      </c>
      <c r="C1443">
        <v>72</v>
      </c>
      <c r="D1443">
        <v>114.05</v>
      </c>
      <c r="E1443">
        <v>8289.2000000000007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4.2521728368591402E-2</v>
      </c>
      <c r="M1443">
        <f>1-Table1[[#This Row],[Churn]]</f>
        <v>0.95747827163140864</v>
      </c>
      <c r="N1443" t="b">
        <f>IF(Table1[[#This Row],[Not churn]]&gt;0.14,TRUE,FALSE)</f>
        <v>1</v>
      </c>
      <c r="O1443">
        <f>50*(1-Table1[[#This Row],[Churn]])</f>
        <v>47.873913581570434</v>
      </c>
      <c r="P1443">
        <v>1</v>
      </c>
      <c r="Q1443">
        <f>Table1[[#This Row],[Weighted revenue]]-7</f>
        <v>40.873913581570434</v>
      </c>
    </row>
    <row r="1444" spans="1:17" x14ac:dyDescent="0.35">
      <c r="A1444">
        <v>807</v>
      </c>
      <c r="B1444">
        <v>0</v>
      </c>
      <c r="C1444">
        <v>65</v>
      </c>
      <c r="D1444">
        <v>67.05</v>
      </c>
      <c r="E1444">
        <v>4309.55</v>
      </c>
      <c r="F1444">
        <v>1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4.2239010790852398E-2</v>
      </c>
      <c r="M1444">
        <f>1-Table1[[#This Row],[Churn]]</f>
        <v>0.95776098920914765</v>
      </c>
      <c r="N1444" t="b">
        <f>IF(Table1[[#This Row],[Not churn]]&gt;0.14,TRUE,FALSE)</f>
        <v>1</v>
      </c>
      <c r="O1444">
        <f>50*(1-Table1[[#This Row],[Churn]])</f>
        <v>47.888049460457381</v>
      </c>
      <c r="P1444">
        <v>2</v>
      </c>
      <c r="Q1444">
        <f>Table1[[#This Row],[Weighted revenue]]-7</f>
        <v>40.888049460457381</v>
      </c>
    </row>
    <row r="1445" spans="1:17" x14ac:dyDescent="0.35">
      <c r="A1445">
        <v>765</v>
      </c>
      <c r="B1445">
        <v>0</v>
      </c>
      <c r="C1445">
        <v>51</v>
      </c>
      <c r="D1445">
        <v>75.2</v>
      </c>
      <c r="E1445">
        <v>3901.25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4.2232841741718603E-2</v>
      </c>
      <c r="M1445">
        <f>1-Table1[[#This Row],[Churn]]</f>
        <v>0.9577671582582814</v>
      </c>
      <c r="N1445" t="b">
        <f>IF(Table1[[#This Row],[Not churn]]&gt;0.14,TRUE,FALSE)</f>
        <v>1</v>
      </c>
      <c r="O1445">
        <f>50*(1-Table1[[#This Row],[Churn]])</f>
        <v>47.888357912914067</v>
      </c>
      <c r="P1445">
        <v>1</v>
      </c>
      <c r="Q1445">
        <f>Table1[[#This Row],[Weighted revenue]]-7</f>
        <v>40.888357912914067</v>
      </c>
    </row>
    <row r="1446" spans="1:17" x14ac:dyDescent="0.35">
      <c r="A1446">
        <v>1079</v>
      </c>
      <c r="B1446">
        <v>0</v>
      </c>
      <c r="C1446">
        <v>35</v>
      </c>
      <c r="D1446">
        <v>20.6</v>
      </c>
      <c r="E1446">
        <v>754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4.20410524675571E-2</v>
      </c>
      <c r="M1446">
        <f>1-Table1[[#This Row],[Churn]]</f>
        <v>0.95795894753244293</v>
      </c>
      <c r="N1446" t="b">
        <f>IF(Table1[[#This Row],[Not churn]]&gt;0.14,TRUE,FALSE)</f>
        <v>1</v>
      </c>
      <c r="O1446">
        <f>50*(1-Table1[[#This Row],[Churn]])</f>
        <v>47.897947376622149</v>
      </c>
      <c r="P1446">
        <v>2</v>
      </c>
      <c r="Q1446">
        <f>Table1[[#This Row],[Weighted revenue]]-7</f>
        <v>40.897947376622149</v>
      </c>
    </row>
    <row r="1447" spans="1:17" x14ac:dyDescent="0.35">
      <c r="A1447">
        <v>1558</v>
      </c>
      <c r="B1447">
        <v>0</v>
      </c>
      <c r="C1447">
        <v>71</v>
      </c>
      <c r="D1447">
        <v>105.15</v>
      </c>
      <c r="E1447">
        <v>7555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4.1149746303003901E-2</v>
      </c>
      <c r="M1447">
        <f>1-Table1[[#This Row],[Churn]]</f>
        <v>0.95885025369699606</v>
      </c>
      <c r="N1447" t="b">
        <f>IF(Table1[[#This Row],[Not churn]]&gt;0.14,TRUE,FALSE)</f>
        <v>1</v>
      </c>
      <c r="O1447">
        <f>50*(1-Table1[[#This Row],[Churn]])</f>
        <v>47.942512684849802</v>
      </c>
      <c r="P1447">
        <v>1</v>
      </c>
      <c r="Q1447">
        <f>Table1[[#This Row],[Weighted revenue]]-7</f>
        <v>40.942512684849802</v>
      </c>
    </row>
    <row r="1448" spans="1:17" x14ac:dyDescent="0.35">
      <c r="A1448">
        <v>135</v>
      </c>
      <c r="B1448">
        <v>0</v>
      </c>
      <c r="C1448">
        <v>56</v>
      </c>
      <c r="D1448">
        <v>81.8</v>
      </c>
      <c r="E1448">
        <v>4534.45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1</v>
      </c>
      <c r="L1448">
        <v>4.0906304721280297E-2</v>
      </c>
      <c r="M1448">
        <f>1-Table1[[#This Row],[Churn]]</f>
        <v>0.95909369527871968</v>
      </c>
      <c r="N1448" t="b">
        <f>IF(Table1[[#This Row],[Not churn]]&gt;0.14,TRUE,FALSE)</f>
        <v>1</v>
      </c>
      <c r="O1448">
        <f>50*(1-Table1[[#This Row],[Churn]])</f>
        <v>47.954684763935987</v>
      </c>
      <c r="P1448">
        <v>1</v>
      </c>
      <c r="Q1448">
        <f>Table1[[#This Row],[Weighted revenue]]-7</f>
        <v>40.954684763935987</v>
      </c>
    </row>
    <row r="1449" spans="1:17" x14ac:dyDescent="0.35">
      <c r="A1449">
        <v>662</v>
      </c>
      <c r="B1449">
        <v>1</v>
      </c>
      <c r="C1449">
        <v>72</v>
      </c>
      <c r="D1449">
        <v>89.85</v>
      </c>
      <c r="E1449">
        <v>6697.35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4.0824474169786198E-2</v>
      </c>
      <c r="M1449">
        <f>1-Table1[[#This Row],[Churn]]</f>
        <v>0.95917552583021382</v>
      </c>
      <c r="N1449" t="b">
        <f>IF(Table1[[#This Row],[Not churn]]&gt;0.14,TRUE,FALSE)</f>
        <v>1</v>
      </c>
      <c r="O1449">
        <f>50*(1-Table1[[#This Row],[Churn]])</f>
        <v>47.958776291510688</v>
      </c>
      <c r="P1449">
        <v>1</v>
      </c>
      <c r="Q1449">
        <f>Table1[[#This Row],[Weighted revenue]]-7</f>
        <v>40.958776291510688</v>
      </c>
    </row>
    <row r="1450" spans="1:17" x14ac:dyDescent="0.35">
      <c r="A1450">
        <v>1059</v>
      </c>
      <c r="B1450">
        <v>0</v>
      </c>
      <c r="C1450">
        <v>72</v>
      </c>
      <c r="D1450">
        <v>112.6</v>
      </c>
      <c r="E1450">
        <v>8126.65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4.0792198228296599E-2</v>
      </c>
      <c r="M1450">
        <f>1-Table1[[#This Row],[Churn]]</f>
        <v>0.95920780177170339</v>
      </c>
      <c r="N1450" t="b">
        <f>IF(Table1[[#This Row],[Not churn]]&gt;0.14,TRUE,FALSE)</f>
        <v>1</v>
      </c>
      <c r="O1450">
        <f>50*(1-Table1[[#This Row],[Churn]])</f>
        <v>47.960390088585171</v>
      </c>
      <c r="P1450">
        <v>1</v>
      </c>
      <c r="Q1450">
        <f>Table1[[#This Row],[Weighted revenue]]-7</f>
        <v>40.960390088585171</v>
      </c>
    </row>
    <row r="1451" spans="1:17" x14ac:dyDescent="0.35">
      <c r="A1451">
        <v>1137</v>
      </c>
      <c r="B1451">
        <v>0</v>
      </c>
      <c r="C1451">
        <v>45</v>
      </c>
      <c r="D1451">
        <v>20.399999999999999</v>
      </c>
      <c r="E1451">
        <v>930.45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4.0632443733675097E-2</v>
      </c>
      <c r="M1451">
        <f>1-Table1[[#This Row],[Churn]]</f>
        <v>0.95936755626632486</v>
      </c>
      <c r="N1451" t="b">
        <f>IF(Table1[[#This Row],[Not churn]]&gt;0.14,TRUE,FALSE)</f>
        <v>1</v>
      </c>
      <c r="O1451">
        <f>50*(1-Table1[[#This Row],[Churn]])</f>
        <v>47.968377813316245</v>
      </c>
      <c r="P1451">
        <v>2</v>
      </c>
      <c r="Q1451">
        <f>Table1[[#This Row],[Weighted revenue]]-7</f>
        <v>40.968377813316245</v>
      </c>
    </row>
    <row r="1452" spans="1:17" x14ac:dyDescent="0.35">
      <c r="A1452">
        <v>1476</v>
      </c>
      <c r="B1452">
        <v>0</v>
      </c>
      <c r="C1452">
        <v>58</v>
      </c>
      <c r="D1452">
        <v>84.3</v>
      </c>
      <c r="E1452">
        <v>4916.3999999999996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4.0225112366511502E-2</v>
      </c>
      <c r="M1452">
        <f>1-Table1[[#This Row],[Churn]]</f>
        <v>0.9597748876334885</v>
      </c>
      <c r="N1452" t="b">
        <f>IF(Table1[[#This Row],[Not churn]]&gt;0.14,TRUE,FALSE)</f>
        <v>1</v>
      </c>
      <c r="O1452">
        <f>50*(1-Table1[[#This Row],[Churn]])</f>
        <v>47.988744381674422</v>
      </c>
      <c r="P1452">
        <v>1</v>
      </c>
      <c r="Q1452">
        <f>Table1[[#This Row],[Weighted revenue]]-7</f>
        <v>40.988744381674422</v>
      </c>
    </row>
    <row r="1453" spans="1:17" x14ac:dyDescent="0.35">
      <c r="A1453">
        <v>628</v>
      </c>
      <c r="B1453">
        <v>0</v>
      </c>
      <c r="C1453">
        <v>37</v>
      </c>
      <c r="D1453">
        <v>35.799999999999997</v>
      </c>
      <c r="E1453">
        <v>1316.9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3.9668075582802498E-2</v>
      </c>
      <c r="M1453">
        <f>1-Table1[[#This Row],[Churn]]</f>
        <v>0.9603319244171975</v>
      </c>
      <c r="N1453" t="b">
        <f>IF(Table1[[#This Row],[Not churn]]&gt;0.14,TRUE,FALSE)</f>
        <v>1</v>
      </c>
      <c r="O1453">
        <f>50*(1-Table1[[#This Row],[Churn]])</f>
        <v>48.016596220859874</v>
      </c>
      <c r="P1453">
        <v>3</v>
      </c>
      <c r="Q1453">
        <f>Table1[[#This Row],[Weighted revenue]]-7</f>
        <v>41.016596220859874</v>
      </c>
    </row>
    <row r="1454" spans="1:17" x14ac:dyDescent="0.35">
      <c r="A1454">
        <v>783</v>
      </c>
      <c r="B1454">
        <v>1</v>
      </c>
      <c r="C1454">
        <v>72</v>
      </c>
      <c r="D1454">
        <v>64.8</v>
      </c>
      <c r="E1454">
        <v>4732.3500000000004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1</v>
      </c>
      <c r="L1454">
        <v>3.94331843996528E-2</v>
      </c>
      <c r="M1454">
        <f>1-Table1[[#This Row],[Churn]]</f>
        <v>0.96056681560034718</v>
      </c>
      <c r="N1454" t="b">
        <f>IF(Table1[[#This Row],[Not churn]]&gt;0.14,TRUE,FALSE)</f>
        <v>1</v>
      </c>
      <c r="O1454">
        <f>50*(1-Table1[[#This Row],[Churn]])</f>
        <v>48.028340780017359</v>
      </c>
      <c r="P1454">
        <v>3</v>
      </c>
      <c r="Q1454">
        <f>Table1[[#This Row],[Weighted revenue]]-7</f>
        <v>41.028340780017359</v>
      </c>
    </row>
    <row r="1455" spans="1:17" x14ac:dyDescent="0.35">
      <c r="A1455">
        <v>648</v>
      </c>
      <c r="B1455">
        <v>0</v>
      </c>
      <c r="C1455">
        <v>37</v>
      </c>
      <c r="D1455">
        <v>65.599999999999994</v>
      </c>
      <c r="E1455">
        <v>2313.8000000000002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3.9381310161050002E-2</v>
      </c>
      <c r="M1455">
        <f>1-Table1[[#This Row],[Churn]]</f>
        <v>0.96061868983895005</v>
      </c>
      <c r="N1455" t="b">
        <f>IF(Table1[[#This Row],[Not churn]]&gt;0.14,TRUE,FALSE)</f>
        <v>1</v>
      </c>
      <c r="O1455">
        <f>50*(1-Table1[[#This Row],[Churn]])</f>
        <v>48.030934491947505</v>
      </c>
      <c r="P1455">
        <v>1</v>
      </c>
      <c r="Q1455">
        <f>Table1[[#This Row],[Weighted revenue]]-7</f>
        <v>41.030934491947505</v>
      </c>
    </row>
    <row r="1456" spans="1:17" x14ac:dyDescent="0.35">
      <c r="A1456">
        <v>1751</v>
      </c>
      <c r="B1456">
        <v>0</v>
      </c>
      <c r="C1456">
        <v>55</v>
      </c>
      <c r="D1456">
        <v>85.1</v>
      </c>
      <c r="E1456">
        <v>4657.95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3.9331370697376002E-2</v>
      </c>
      <c r="M1456">
        <f>1-Table1[[#This Row],[Churn]]</f>
        <v>0.96066862930262398</v>
      </c>
      <c r="N1456" t="b">
        <f>IF(Table1[[#This Row],[Not churn]]&gt;0.14,TRUE,FALSE)</f>
        <v>1</v>
      </c>
      <c r="O1456">
        <f>50*(1-Table1[[#This Row],[Churn]])</f>
        <v>48.033431465131201</v>
      </c>
      <c r="P1456">
        <v>1</v>
      </c>
      <c r="Q1456">
        <f>Table1[[#This Row],[Weighted revenue]]-7</f>
        <v>41.033431465131201</v>
      </c>
    </row>
    <row r="1457" spans="1:17" x14ac:dyDescent="0.35">
      <c r="A1457">
        <v>506</v>
      </c>
      <c r="B1457">
        <v>0</v>
      </c>
      <c r="C1457">
        <v>72</v>
      </c>
      <c r="D1457">
        <v>105</v>
      </c>
      <c r="E1457">
        <v>7589.8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3.9199474829411898E-2</v>
      </c>
      <c r="M1457">
        <f>1-Table1[[#This Row],[Churn]]</f>
        <v>0.96080052517058812</v>
      </c>
      <c r="N1457" t="b">
        <f>IF(Table1[[#This Row],[Not churn]]&gt;0.14,TRUE,FALSE)</f>
        <v>1</v>
      </c>
      <c r="O1457">
        <f>50*(1-Table1[[#This Row],[Churn]])</f>
        <v>48.040026258529409</v>
      </c>
      <c r="P1457">
        <v>1</v>
      </c>
      <c r="Q1457">
        <f>Table1[[#This Row],[Weighted revenue]]-7</f>
        <v>41.040026258529409</v>
      </c>
    </row>
    <row r="1458" spans="1:17" x14ac:dyDescent="0.35">
      <c r="A1458">
        <v>1771</v>
      </c>
      <c r="B1458">
        <v>0</v>
      </c>
      <c r="C1458">
        <v>70</v>
      </c>
      <c r="D1458">
        <v>78.349999999999994</v>
      </c>
      <c r="E1458">
        <v>5445.95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3.91761244899081E-2</v>
      </c>
      <c r="M1458">
        <f>1-Table1[[#This Row],[Churn]]</f>
        <v>0.96082387551009185</v>
      </c>
      <c r="N1458" t="b">
        <f>IF(Table1[[#This Row],[Not churn]]&gt;0.14,TRUE,FALSE)</f>
        <v>1</v>
      </c>
      <c r="O1458">
        <f>50*(1-Table1[[#This Row],[Churn]])</f>
        <v>48.041193775504595</v>
      </c>
      <c r="P1458">
        <v>5</v>
      </c>
      <c r="Q1458">
        <f>Table1[[#This Row],[Weighted revenue]]-7</f>
        <v>41.041193775504595</v>
      </c>
    </row>
    <row r="1459" spans="1:17" x14ac:dyDescent="0.35">
      <c r="A1459">
        <v>504</v>
      </c>
      <c r="B1459">
        <v>0</v>
      </c>
      <c r="C1459">
        <v>3</v>
      </c>
      <c r="D1459">
        <v>19.100000000000001</v>
      </c>
      <c r="E1459">
        <v>52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3.90948062319567E-2</v>
      </c>
      <c r="M1459">
        <f>1-Table1[[#This Row],[Churn]]</f>
        <v>0.96090519376804329</v>
      </c>
      <c r="N1459" t="b">
        <f>IF(Table1[[#This Row],[Not churn]]&gt;0.14,TRUE,FALSE)</f>
        <v>1</v>
      </c>
      <c r="O1459">
        <f>50*(1-Table1[[#This Row],[Churn]])</f>
        <v>48.045259688402162</v>
      </c>
      <c r="P1459">
        <v>1</v>
      </c>
      <c r="Q1459">
        <f>Table1[[#This Row],[Weighted revenue]]-7</f>
        <v>41.045259688402162</v>
      </c>
    </row>
    <row r="1460" spans="1:17" x14ac:dyDescent="0.35">
      <c r="A1460">
        <v>641</v>
      </c>
      <c r="B1460">
        <v>0</v>
      </c>
      <c r="C1460">
        <v>68</v>
      </c>
      <c r="D1460">
        <v>54.45</v>
      </c>
      <c r="E1460">
        <v>3674.95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3.8992482808292303E-2</v>
      </c>
      <c r="M1460">
        <f>1-Table1[[#This Row],[Churn]]</f>
        <v>0.96100751719170774</v>
      </c>
      <c r="N1460" t="b">
        <f>IF(Table1[[#This Row],[Not churn]]&gt;0.14,TRUE,FALSE)</f>
        <v>1</v>
      </c>
      <c r="O1460">
        <f>50*(1-Table1[[#This Row],[Churn]])</f>
        <v>48.050375859585387</v>
      </c>
      <c r="P1460">
        <v>2</v>
      </c>
      <c r="Q1460">
        <f>Table1[[#This Row],[Weighted revenue]]-7</f>
        <v>41.050375859585387</v>
      </c>
    </row>
    <row r="1461" spans="1:17" x14ac:dyDescent="0.35">
      <c r="A1461">
        <v>332</v>
      </c>
      <c r="B1461">
        <v>0</v>
      </c>
      <c r="C1461">
        <v>8</v>
      </c>
      <c r="D1461">
        <v>20.25</v>
      </c>
      <c r="E1461">
        <v>174.65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3.8700846490552901E-2</v>
      </c>
      <c r="M1461">
        <f>1-Table1[[#This Row],[Churn]]</f>
        <v>0.96129915350944706</v>
      </c>
      <c r="N1461" t="b">
        <f>IF(Table1[[#This Row],[Not churn]]&gt;0.14,TRUE,FALSE)</f>
        <v>1</v>
      </c>
      <c r="O1461">
        <f>50*(1-Table1[[#This Row],[Churn]])</f>
        <v>48.06495767547235</v>
      </c>
      <c r="P1461">
        <v>1</v>
      </c>
      <c r="Q1461">
        <f>Table1[[#This Row],[Weighted revenue]]-7</f>
        <v>41.06495767547235</v>
      </c>
    </row>
    <row r="1462" spans="1:17" x14ac:dyDescent="0.35">
      <c r="A1462">
        <v>786</v>
      </c>
      <c r="B1462">
        <v>0</v>
      </c>
      <c r="C1462">
        <v>71</v>
      </c>
      <c r="D1462">
        <v>109</v>
      </c>
      <c r="E1462">
        <v>7661.8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3.8453673631441899E-2</v>
      </c>
      <c r="M1462">
        <f>1-Table1[[#This Row],[Churn]]</f>
        <v>0.96154632636855808</v>
      </c>
      <c r="N1462" t="b">
        <f>IF(Table1[[#This Row],[Not churn]]&gt;0.14,TRUE,FALSE)</f>
        <v>1</v>
      </c>
      <c r="O1462">
        <f>50*(1-Table1[[#This Row],[Churn]])</f>
        <v>48.077316318427904</v>
      </c>
      <c r="P1462">
        <v>1</v>
      </c>
      <c r="Q1462">
        <f>Table1[[#This Row],[Weighted revenue]]-7</f>
        <v>41.077316318427904</v>
      </c>
    </row>
    <row r="1463" spans="1:17" x14ac:dyDescent="0.35">
      <c r="A1463">
        <v>975</v>
      </c>
      <c r="B1463">
        <v>0</v>
      </c>
      <c r="C1463">
        <v>33</v>
      </c>
      <c r="D1463">
        <v>20.6</v>
      </c>
      <c r="E1463">
        <v>690.25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3.84359539943986E-2</v>
      </c>
      <c r="M1463">
        <f>1-Table1[[#This Row],[Churn]]</f>
        <v>0.96156404600560141</v>
      </c>
      <c r="N1463" t="b">
        <f>IF(Table1[[#This Row],[Not churn]]&gt;0.14,TRUE,FALSE)</f>
        <v>1</v>
      </c>
      <c r="O1463">
        <f>50*(1-Table1[[#This Row],[Churn]])</f>
        <v>48.078202300280068</v>
      </c>
      <c r="P1463">
        <v>5</v>
      </c>
      <c r="Q1463">
        <f>Table1[[#This Row],[Weighted revenue]]-7</f>
        <v>41.078202300280068</v>
      </c>
    </row>
    <row r="1464" spans="1:17" x14ac:dyDescent="0.35">
      <c r="A1464">
        <v>1485</v>
      </c>
      <c r="B1464">
        <v>0</v>
      </c>
      <c r="C1464">
        <v>8</v>
      </c>
      <c r="D1464">
        <v>20</v>
      </c>
      <c r="E1464">
        <v>141.6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3.8423875498905899E-2</v>
      </c>
      <c r="M1464">
        <f>1-Table1[[#This Row],[Churn]]</f>
        <v>0.96157612450109409</v>
      </c>
      <c r="N1464" t="b">
        <f>IF(Table1[[#This Row],[Not churn]]&gt;0.14,TRUE,FALSE)</f>
        <v>1</v>
      </c>
      <c r="O1464">
        <f>50*(1-Table1[[#This Row],[Churn]])</f>
        <v>48.078806225054706</v>
      </c>
      <c r="P1464">
        <v>1</v>
      </c>
      <c r="Q1464">
        <f>Table1[[#This Row],[Weighted revenue]]-7</f>
        <v>41.078806225054706</v>
      </c>
    </row>
    <row r="1465" spans="1:17" x14ac:dyDescent="0.35">
      <c r="A1465">
        <v>998</v>
      </c>
      <c r="B1465">
        <v>0</v>
      </c>
      <c r="C1465">
        <v>4</v>
      </c>
      <c r="D1465">
        <v>19.899999999999999</v>
      </c>
      <c r="E1465">
        <v>76.650000000000006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3.8269374879652297E-2</v>
      </c>
      <c r="M1465">
        <f>1-Table1[[#This Row],[Churn]]</f>
        <v>0.96173062512034768</v>
      </c>
      <c r="N1465" t="b">
        <f>IF(Table1[[#This Row],[Not churn]]&gt;0.14,TRUE,FALSE)</f>
        <v>1</v>
      </c>
      <c r="O1465">
        <f>50*(1-Table1[[#This Row],[Churn]])</f>
        <v>48.086531256017381</v>
      </c>
      <c r="P1465">
        <v>1</v>
      </c>
      <c r="Q1465">
        <f>Table1[[#This Row],[Weighted revenue]]-7</f>
        <v>41.086531256017381</v>
      </c>
    </row>
    <row r="1466" spans="1:17" x14ac:dyDescent="0.35">
      <c r="A1466">
        <v>517</v>
      </c>
      <c r="B1466">
        <v>0</v>
      </c>
      <c r="C1466">
        <v>37</v>
      </c>
      <c r="D1466">
        <v>26.45</v>
      </c>
      <c r="E1466">
        <v>911.6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3.8082513211318801E-2</v>
      </c>
      <c r="M1466">
        <f>1-Table1[[#This Row],[Churn]]</f>
        <v>0.96191748678868116</v>
      </c>
      <c r="N1466" t="b">
        <f>IF(Table1[[#This Row],[Not churn]]&gt;0.14,TRUE,FALSE)</f>
        <v>1</v>
      </c>
      <c r="O1466">
        <f>50*(1-Table1[[#This Row],[Churn]])</f>
        <v>48.095874339434062</v>
      </c>
      <c r="P1466">
        <v>5</v>
      </c>
      <c r="Q1466">
        <f>Table1[[#This Row],[Weighted revenue]]-7</f>
        <v>41.095874339434062</v>
      </c>
    </row>
    <row r="1467" spans="1:17" x14ac:dyDescent="0.35">
      <c r="A1467">
        <v>455</v>
      </c>
      <c r="B1467">
        <v>0</v>
      </c>
      <c r="C1467">
        <v>72</v>
      </c>
      <c r="D1467">
        <v>103.95</v>
      </c>
      <c r="E1467">
        <v>7556.9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1</v>
      </c>
      <c r="L1467">
        <v>3.8034692298630803E-2</v>
      </c>
      <c r="M1467">
        <f>1-Table1[[#This Row],[Churn]]</f>
        <v>0.96196530770136923</v>
      </c>
      <c r="N1467" t="b">
        <f>IF(Table1[[#This Row],[Not churn]]&gt;0.14,TRUE,FALSE)</f>
        <v>1</v>
      </c>
      <c r="O1467">
        <f>50*(1-Table1[[#This Row],[Churn]])</f>
        <v>48.098265385068458</v>
      </c>
      <c r="P1467">
        <v>1</v>
      </c>
      <c r="Q1467">
        <f>Table1[[#This Row],[Weighted revenue]]-7</f>
        <v>41.098265385068458</v>
      </c>
    </row>
    <row r="1468" spans="1:17" x14ac:dyDescent="0.35">
      <c r="A1468">
        <v>878</v>
      </c>
      <c r="B1468">
        <v>0</v>
      </c>
      <c r="C1468">
        <v>37</v>
      </c>
      <c r="D1468">
        <v>20.149999999999999</v>
      </c>
      <c r="E1468">
        <v>785.75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3.79859283878584E-2</v>
      </c>
      <c r="M1468">
        <f>1-Table1[[#This Row],[Churn]]</f>
        <v>0.96201407161214159</v>
      </c>
      <c r="N1468" t="b">
        <f>IF(Table1[[#This Row],[Not churn]]&gt;0.14,TRUE,FALSE)</f>
        <v>1</v>
      </c>
      <c r="O1468">
        <f>50*(1-Table1[[#This Row],[Churn]])</f>
        <v>48.100703580607082</v>
      </c>
      <c r="P1468">
        <v>2</v>
      </c>
      <c r="Q1468">
        <f>Table1[[#This Row],[Weighted revenue]]-7</f>
        <v>41.100703580607082</v>
      </c>
    </row>
    <row r="1469" spans="1:17" x14ac:dyDescent="0.35">
      <c r="A1469">
        <v>691</v>
      </c>
      <c r="B1469">
        <v>0</v>
      </c>
      <c r="C1469">
        <v>4</v>
      </c>
      <c r="D1469">
        <v>19.55</v>
      </c>
      <c r="E1469">
        <v>68.8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3.7886296146777097E-2</v>
      </c>
      <c r="M1469">
        <f>1-Table1[[#This Row],[Churn]]</f>
        <v>0.96211370385322292</v>
      </c>
      <c r="N1469" t="b">
        <f>IF(Table1[[#This Row],[Not churn]]&gt;0.14,TRUE,FALSE)</f>
        <v>1</v>
      </c>
      <c r="O1469">
        <f>50*(1-Table1[[#This Row],[Churn]])</f>
        <v>48.105685192661149</v>
      </c>
      <c r="P1469">
        <v>1</v>
      </c>
      <c r="Q1469">
        <f>Table1[[#This Row],[Weighted revenue]]-7</f>
        <v>41.105685192661149</v>
      </c>
    </row>
    <row r="1470" spans="1:17" x14ac:dyDescent="0.35">
      <c r="A1470">
        <v>1592</v>
      </c>
      <c r="B1470">
        <v>0</v>
      </c>
      <c r="C1470">
        <v>68</v>
      </c>
      <c r="D1470">
        <v>103.75</v>
      </c>
      <c r="E1470">
        <v>7039.45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3.7772934820468597E-2</v>
      </c>
      <c r="M1470">
        <f>1-Table1[[#This Row],[Churn]]</f>
        <v>0.96222706517953138</v>
      </c>
      <c r="N1470" t="b">
        <f>IF(Table1[[#This Row],[Not churn]]&gt;0.14,TRUE,FALSE)</f>
        <v>1</v>
      </c>
      <c r="O1470">
        <f>50*(1-Table1[[#This Row],[Churn]])</f>
        <v>48.111353258976571</v>
      </c>
      <c r="P1470">
        <v>1</v>
      </c>
      <c r="Q1470">
        <f>Table1[[#This Row],[Weighted revenue]]-7</f>
        <v>41.111353258976571</v>
      </c>
    </row>
    <row r="1471" spans="1:17" x14ac:dyDescent="0.35">
      <c r="A1471">
        <v>258</v>
      </c>
      <c r="B1471">
        <v>0</v>
      </c>
      <c r="C1471">
        <v>58</v>
      </c>
      <c r="D1471">
        <v>44.1</v>
      </c>
      <c r="E1471">
        <v>2413.0500000000002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3.77433912877191E-2</v>
      </c>
      <c r="M1471">
        <f>1-Table1[[#This Row],[Churn]]</f>
        <v>0.96225660871228091</v>
      </c>
      <c r="N1471" t="b">
        <f>IF(Table1[[#This Row],[Not churn]]&gt;0.14,TRUE,FALSE)</f>
        <v>1</v>
      </c>
      <c r="O1471">
        <f>50*(1-Table1[[#This Row],[Churn]])</f>
        <v>48.112830435614043</v>
      </c>
      <c r="P1471">
        <v>5</v>
      </c>
      <c r="Q1471">
        <f>Table1[[#This Row],[Weighted revenue]]-7</f>
        <v>41.112830435614043</v>
      </c>
    </row>
    <row r="1472" spans="1:17" x14ac:dyDescent="0.35">
      <c r="A1472">
        <v>1329</v>
      </c>
      <c r="B1472">
        <v>0</v>
      </c>
      <c r="C1472">
        <v>65</v>
      </c>
      <c r="D1472">
        <v>99.05</v>
      </c>
      <c r="E1472">
        <v>6416.7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3.7695450539502698E-2</v>
      </c>
      <c r="M1472">
        <f>1-Table1[[#This Row],[Churn]]</f>
        <v>0.96230454946049726</v>
      </c>
      <c r="N1472" t="b">
        <f>IF(Table1[[#This Row],[Not churn]]&gt;0.14,TRUE,FALSE)</f>
        <v>1</v>
      </c>
      <c r="O1472">
        <f>50*(1-Table1[[#This Row],[Churn]])</f>
        <v>48.115227473024866</v>
      </c>
      <c r="P1472">
        <v>1</v>
      </c>
      <c r="Q1472">
        <f>Table1[[#This Row],[Weighted revenue]]-7</f>
        <v>41.115227473024866</v>
      </c>
    </row>
    <row r="1473" spans="1:17" x14ac:dyDescent="0.35">
      <c r="A1473">
        <v>133</v>
      </c>
      <c r="B1473">
        <v>0</v>
      </c>
      <c r="C1473">
        <v>69</v>
      </c>
      <c r="D1473">
        <v>105</v>
      </c>
      <c r="E1473">
        <v>7297.75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3.7456140366693098E-2</v>
      </c>
      <c r="M1473">
        <f>1-Table1[[#This Row],[Churn]]</f>
        <v>0.96254385963330691</v>
      </c>
      <c r="N1473" t="b">
        <f>IF(Table1[[#This Row],[Not churn]]&gt;0.14,TRUE,FALSE)</f>
        <v>1</v>
      </c>
      <c r="O1473">
        <f>50*(1-Table1[[#This Row],[Churn]])</f>
        <v>48.127192981665345</v>
      </c>
      <c r="P1473">
        <v>1</v>
      </c>
      <c r="Q1473">
        <f>Table1[[#This Row],[Weighted revenue]]-7</f>
        <v>41.127192981665345</v>
      </c>
    </row>
    <row r="1474" spans="1:17" x14ac:dyDescent="0.35">
      <c r="A1474">
        <v>446</v>
      </c>
      <c r="B1474">
        <v>0</v>
      </c>
      <c r="C1474">
        <v>72</v>
      </c>
      <c r="D1474">
        <v>109.5</v>
      </c>
      <c r="E1474">
        <v>7854.9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3.7317852846020801E-2</v>
      </c>
      <c r="M1474">
        <f>1-Table1[[#This Row],[Churn]]</f>
        <v>0.96268214715397915</v>
      </c>
      <c r="N1474" t="b">
        <f>IF(Table1[[#This Row],[Not churn]]&gt;0.14,TRUE,FALSE)</f>
        <v>1</v>
      </c>
      <c r="O1474">
        <f>50*(1-Table1[[#This Row],[Churn]])</f>
        <v>48.134107357698959</v>
      </c>
      <c r="P1474">
        <v>1</v>
      </c>
      <c r="Q1474">
        <f>Table1[[#This Row],[Weighted revenue]]-7</f>
        <v>41.134107357698959</v>
      </c>
    </row>
    <row r="1475" spans="1:17" x14ac:dyDescent="0.35">
      <c r="A1475">
        <v>54</v>
      </c>
      <c r="B1475">
        <v>0</v>
      </c>
      <c r="C1475">
        <v>37</v>
      </c>
      <c r="D1475">
        <v>19.5</v>
      </c>
      <c r="E1475">
        <v>805.2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3.7282474862523798E-2</v>
      </c>
      <c r="M1475">
        <f>1-Table1[[#This Row],[Churn]]</f>
        <v>0.96271752513747622</v>
      </c>
      <c r="N1475" t="b">
        <f>IF(Table1[[#This Row],[Not churn]]&gt;0.14,TRUE,FALSE)</f>
        <v>1</v>
      </c>
      <c r="O1475">
        <f>50*(1-Table1[[#This Row],[Churn]])</f>
        <v>48.135876256873814</v>
      </c>
      <c r="P1475">
        <v>2</v>
      </c>
      <c r="Q1475">
        <f>Table1[[#This Row],[Weighted revenue]]-7</f>
        <v>41.135876256873814</v>
      </c>
    </row>
    <row r="1476" spans="1:17" x14ac:dyDescent="0.35">
      <c r="A1476">
        <v>416</v>
      </c>
      <c r="B1476">
        <v>0</v>
      </c>
      <c r="C1476">
        <v>54</v>
      </c>
      <c r="D1476">
        <v>74.55</v>
      </c>
      <c r="E1476">
        <v>4191.45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3.62937174265155E-2</v>
      </c>
      <c r="M1476">
        <f>1-Table1[[#This Row],[Churn]]</f>
        <v>0.96370628257348445</v>
      </c>
      <c r="N1476" t="b">
        <f>IF(Table1[[#This Row],[Not churn]]&gt;0.14,TRUE,FALSE)</f>
        <v>1</v>
      </c>
      <c r="O1476">
        <f>50*(1-Table1[[#This Row],[Churn]])</f>
        <v>48.185314128674221</v>
      </c>
      <c r="P1476">
        <v>1</v>
      </c>
      <c r="Q1476">
        <f>Table1[[#This Row],[Weighted revenue]]-7</f>
        <v>41.185314128674221</v>
      </c>
    </row>
    <row r="1477" spans="1:17" x14ac:dyDescent="0.35">
      <c r="A1477">
        <v>502</v>
      </c>
      <c r="B1477">
        <v>0</v>
      </c>
      <c r="C1477">
        <v>72</v>
      </c>
      <c r="D1477">
        <v>108.4</v>
      </c>
      <c r="E1477">
        <v>7767.25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3.61547722205426E-2</v>
      </c>
      <c r="M1477">
        <f>1-Table1[[#This Row],[Churn]]</f>
        <v>0.96384522777945736</v>
      </c>
      <c r="N1477" t="b">
        <f>IF(Table1[[#This Row],[Not churn]]&gt;0.14,TRUE,FALSE)</f>
        <v>1</v>
      </c>
      <c r="O1477">
        <f>50*(1-Table1[[#This Row],[Churn]])</f>
        <v>48.192261388972867</v>
      </c>
      <c r="P1477">
        <v>1</v>
      </c>
      <c r="Q1477">
        <f>Table1[[#This Row],[Weighted revenue]]-7</f>
        <v>41.192261388972867</v>
      </c>
    </row>
    <row r="1478" spans="1:17" x14ac:dyDescent="0.35">
      <c r="A1478">
        <v>22</v>
      </c>
      <c r="B1478">
        <v>0</v>
      </c>
      <c r="C1478">
        <v>64</v>
      </c>
      <c r="D1478">
        <v>110.3</v>
      </c>
      <c r="E1478">
        <v>6997.3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3.5951142717148402E-2</v>
      </c>
      <c r="M1478">
        <f>1-Table1[[#This Row],[Churn]]</f>
        <v>0.96404885728285161</v>
      </c>
      <c r="N1478" t="b">
        <f>IF(Table1[[#This Row],[Not churn]]&gt;0.14,TRUE,FALSE)</f>
        <v>1</v>
      </c>
      <c r="O1478">
        <f>50*(1-Table1[[#This Row],[Churn]])</f>
        <v>48.202442864142583</v>
      </c>
      <c r="P1478">
        <v>1</v>
      </c>
      <c r="Q1478">
        <f>Table1[[#This Row],[Weighted revenue]]-7</f>
        <v>41.202442864142583</v>
      </c>
    </row>
    <row r="1479" spans="1:17" x14ac:dyDescent="0.35">
      <c r="A1479">
        <v>377</v>
      </c>
      <c r="B1479">
        <v>0</v>
      </c>
      <c r="C1479">
        <v>43</v>
      </c>
      <c r="D1479">
        <v>19.2</v>
      </c>
      <c r="E1479">
        <v>776.25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3.5882084937687901E-2</v>
      </c>
      <c r="M1479">
        <f>1-Table1[[#This Row],[Churn]]</f>
        <v>0.96411791506231215</v>
      </c>
      <c r="N1479" t="b">
        <f>IF(Table1[[#This Row],[Not churn]]&gt;0.14,TRUE,FALSE)</f>
        <v>1</v>
      </c>
      <c r="O1479">
        <f>50*(1-Table1[[#This Row],[Churn]])</f>
        <v>48.205895753115605</v>
      </c>
      <c r="P1479">
        <v>5</v>
      </c>
      <c r="Q1479">
        <f>Table1[[#This Row],[Weighted revenue]]-7</f>
        <v>41.205895753115605</v>
      </c>
    </row>
    <row r="1480" spans="1:17" x14ac:dyDescent="0.35">
      <c r="A1480">
        <v>1172</v>
      </c>
      <c r="B1480">
        <v>0</v>
      </c>
      <c r="C1480">
        <v>19</v>
      </c>
      <c r="D1480">
        <v>19.95</v>
      </c>
      <c r="E1480">
        <v>373.5</v>
      </c>
      <c r="F1480">
        <v>1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3.5671998407246698E-2</v>
      </c>
      <c r="M1480">
        <f>1-Table1[[#This Row],[Churn]]</f>
        <v>0.96432800159275334</v>
      </c>
      <c r="N1480" t="b">
        <f>IF(Table1[[#This Row],[Not churn]]&gt;0.14,TRUE,FALSE)</f>
        <v>1</v>
      </c>
      <c r="O1480">
        <f>50*(1-Table1[[#This Row],[Churn]])</f>
        <v>48.216400079637665</v>
      </c>
      <c r="P1480">
        <v>1</v>
      </c>
      <c r="Q1480">
        <f>Table1[[#This Row],[Weighted revenue]]-7</f>
        <v>41.216400079637665</v>
      </c>
    </row>
    <row r="1481" spans="1:17" x14ac:dyDescent="0.35">
      <c r="A1481">
        <v>331</v>
      </c>
      <c r="B1481">
        <v>0</v>
      </c>
      <c r="C1481">
        <v>64</v>
      </c>
      <c r="D1481">
        <v>65.8</v>
      </c>
      <c r="E1481">
        <v>4068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3.5635734308956397E-2</v>
      </c>
      <c r="M1481">
        <f>1-Table1[[#This Row],[Churn]]</f>
        <v>0.96436426569104361</v>
      </c>
      <c r="N1481" t="b">
        <f>IF(Table1[[#This Row],[Not churn]]&gt;0.14,TRUE,FALSE)</f>
        <v>1</v>
      </c>
      <c r="O1481">
        <f>50*(1-Table1[[#This Row],[Churn]])</f>
        <v>48.218213284552178</v>
      </c>
      <c r="P1481">
        <v>5</v>
      </c>
      <c r="Q1481">
        <f>Table1[[#This Row],[Weighted revenue]]-7</f>
        <v>41.218213284552178</v>
      </c>
    </row>
    <row r="1482" spans="1:17" x14ac:dyDescent="0.35">
      <c r="A1482">
        <v>462</v>
      </c>
      <c r="B1482">
        <v>0</v>
      </c>
      <c r="C1482">
        <v>72</v>
      </c>
      <c r="D1482">
        <v>107.7</v>
      </c>
      <c r="E1482">
        <v>7919.8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3.5432878598616602E-2</v>
      </c>
      <c r="M1482">
        <f>1-Table1[[#This Row],[Churn]]</f>
        <v>0.96456712140138334</v>
      </c>
      <c r="N1482" t="b">
        <f>IF(Table1[[#This Row],[Not churn]]&gt;0.14,TRUE,FALSE)</f>
        <v>1</v>
      </c>
      <c r="O1482">
        <f>50*(1-Table1[[#This Row],[Churn]])</f>
        <v>48.228356070069168</v>
      </c>
      <c r="P1482">
        <v>1</v>
      </c>
      <c r="Q1482">
        <f>Table1[[#This Row],[Weighted revenue]]-7</f>
        <v>41.228356070069168</v>
      </c>
    </row>
    <row r="1483" spans="1:17" x14ac:dyDescent="0.35">
      <c r="A1483">
        <v>1518</v>
      </c>
      <c r="B1483">
        <v>0</v>
      </c>
      <c r="C1483">
        <v>57</v>
      </c>
      <c r="D1483">
        <v>84.5</v>
      </c>
      <c r="E1483">
        <v>4845.3999999999996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3.5374648849559001E-2</v>
      </c>
      <c r="M1483">
        <f>1-Table1[[#This Row],[Churn]]</f>
        <v>0.96462535115044101</v>
      </c>
      <c r="N1483" t="b">
        <f>IF(Table1[[#This Row],[Not churn]]&gt;0.14,TRUE,FALSE)</f>
        <v>1</v>
      </c>
      <c r="O1483">
        <f>50*(1-Table1[[#This Row],[Churn]])</f>
        <v>48.231267557522052</v>
      </c>
      <c r="P1483">
        <v>1</v>
      </c>
      <c r="Q1483">
        <f>Table1[[#This Row],[Weighted revenue]]-7</f>
        <v>41.231267557522052</v>
      </c>
    </row>
    <row r="1484" spans="1:17" x14ac:dyDescent="0.35">
      <c r="A1484">
        <v>642</v>
      </c>
      <c r="B1484">
        <v>0</v>
      </c>
      <c r="C1484">
        <v>6</v>
      </c>
      <c r="D1484">
        <v>20.100000000000001</v>
      </c>
      <c r="E1484">
        <v>100.35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3.5218980236651903E-2</v>
      </c>
      <c r="M1484">
        <f>1-Table1[[#This Row],[Churn]]</f>
        <v>0.96478101976334807</v>
      </c>
      <c r="N1484" t="b">
        <f>IF(Table1[[#This Row],[Not churn]]&gt;0.14,TRUE,FALSE)</f>
        <v>1</v>
      </c>
      <c r="O1484">
        <f>50*(1-Table1[[#This Row],[Churn]])</f>
        <v>48.239050988167406</v>
      </c>
      <c r="P1484">
        <v>1</v>
      </c>
      <c r="Q1484">
        <f>Table1[[#This Row],[Weighted revenue]]-7</f>
        <v>41.239050988167406</v>
      </c>
    </row>
    <row r="1485" spans="1:17" x14ac:dyDescent="0.35">
      <c r="A1485">
        <v>1274</v>
      </c>
      <c r="B1485">
        <v>0</v>
      </c>
      <c r="C1485">
        <v>51</v>
      </c>
      <c r="D1485">
        <v>24.6</v>
      </c>
      <c r="E1485">
        <v>1266.4000000000001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3.5133775796956902E-2</v>
      </c>
      <c r="M1485">
        <f>1-Table1[[#This Row],[Churn]]</f>
        <v>0.96486622420304313</v>
      </c>
      <c r="N1485" t="b">
        <f>IF(Table1[[#This Row],[Not churn]]&gt;0.14,TRUE,FALSE)</f>
        <v>1</v>
      </c>
      <c r="O1485">
        <f>50*(1-Table1[[#This Row],[Churn]])</f>
        <v>48.243311210152157</v>
      </c>
      <c r="P1485">
        <v>2</v>
      </c>
      <c r="Q1485">
        <f>Table1[[#This Row],[Weighted revenue]]-7</f>
        <v>41.243311210152157</v>
      </c>
    </row>
    <row r="1486" spans="1:17" x14ac:dyDescent="0.35">
      <c r="A1486">
        <v>580</v>
      </c>
      <c r="B1486">
        <v>0</v>
      </c>
      <c r="C1486">
        <v>10</v>
      </c>
      <c r="D1486">
        <v>26.1</v>
      </c>
      <c r="E1486">
        <v>225.55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3.5045311532940202E-2</v>
      </c>
      <c r="M1486">
        <f>1-Table1[[#This Row],[Churn]]</f>
        <v>0.96495468846705978</v>
      </c>
      <c r="N1486" t="b">
        <f>IF(Table1[[#This Row],[Not churn]]&gt;0.14,TRUE,FALSE)</f>
        <v>1</v>
      </c>
      <c r="O1486">
        <f>50*(1-Table1[[#This Row],[Churn]])</f>
        <v>48.247734423352988</v>
      </c>
      <c r="P1486">
        <v>1</v>
      </c>
      <c r="Q1486">
        <f>Table1[[#This Row],[Weighted revenue]]-7</f>
        <v>41.247734423352988</v>
      </c>
    </row>
    <row r="1487" spans="1:17" x14ac:dyDescent="0.35">
      <c r="A1487">
        <v>168</v>
      </c>
      <c r="B1487">
        <v>0</v>
      </c>
      <c r="C1487">
        <v>58</v>
      </c>
      <c r="D1487">
        <v>55.5</v>
      </c>
      <c r="E1487">
        <v>3166.9</v>
      </c>
      <c r="F1487">
        <v>0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3.48783211781869E-2</v>
      </c>
      <c r="M1487">
        <f>1-Table1[[#This Row],[Churn]]</f>
        <v>0.9651216788218131</v>
      </c>
      <c r="N1487" t="b">
        <f>IF(Table1[[#This Row],[Not churn]]&gt;0.14,TRUE,FALSE)</f>
        <v>1</v>
      </c>
      <c r="O1487">
        <f>50*(1-Table1[[#This Row],[Churn]])</f>
        <v>48.256083941090658</v>
      </c>
      <c r="P1487">
        <v>3</v>
      </c>
      <c r="Q1487">
        <f>Table1[[#This Row],[Weighted revenue]]-7</f>
        <v>41.256083941090658</v>
      </c>
    </row>
    <row r="1488" spans="1:17" x14ac:dyDescent="0.35">
      <c r="A1488">
        <v>1063</v>
      </c>
      <c r="B1488">
        <v>0</v>
      </c>
      <c r="C1488">
        <v>48</v>
      </c>
      <c r="D1488">
        <v>70.099999999999994</v>
      </c>
      <c r="E1488">
        <v>3238.4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3.4854021592643399E-2</v>
      </c>
      <c r="M1488">
        <f>1-Table1[[#This Row],[Churn]]</f>
        <v>0.96514597840735661</v>
      </c>
      <c r="N1488" t="b">
        <f>IF(Table1[[#This Row],[Not churn]]&gt;0.14,TRUE,FALSE)</f>
        <v>1</v>
      </c>
      <c r="O1488">
        <f>50*(1-Table1[[#This Row],[Churn]])</f>
        <v>48.25729892036783</v>
      </c>
      <c r="P1488">
        <v>1</v>
      </c>
      <c r="Q1488">
        <f>Table1[[#This Row],[Weighted revenue]]-7</f>
        <v>41.25729892036783</v>
      </c>
    </row>
    <row r="1489" spans="1:17" x14ac:dyDescent="0.35">
      <c r="A1489">
        <v>1457</v>
      </c>
      <c r="B1489">
        <v>0</v>
      </c>
      <c r="C1489">
        <v>72</v>
      </c>
      <c r="D1489">
        <v>100.9</v>
      </c>
      <c r="E1489">
        <v>7459.05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3.4836893019643898E-2</v>
      </c>
      <c r="M1489">
        <f>1-Table1[[#This Row],[Churn]]</f>
        <v>0.96516310698035612</v>
      </c>
      <c r="N1489" t="b">
        <f>IF(Table1[[#This Row],[Not churn]]&gt;0.14,TRUE,FALSE)</f>
        <v>1</v>
      </c>
      <c r="O1489">
        <f>50*(1-Table1[[#This Row],[Churn]])</f>
        <v>48.258155349017805</v>
      </c>
      <c r="P1489">
        <v>1</v>
      </c>
      <c r="Q1489">
        <f>Table1[[#This Row],[Weighted revenue]]-7</f>
        <v>41.258155349017805</v>
      </c>
    </row>
    <row r="1490" spans="1:17" x14ac:dyDescent="0.35">
      <c r="A1490">
        <v>1405</v>
      </c>
      <c r="B1490">
        <v>0</v>
      </c>
      <c r="C1490">
        <v>70</v>
      </c>
      <c r="D1490">
        <v>74.099999999999994</v>
      </c>
      <c r="E1490">
        <v>5222.3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3.4665737579816197E-2</v>
      </c>
      <c r="M1490">
        <f>1-Table1[[#This Row],[Churn]]</f>
        <v>0.96533426242018383</v>
      </c>
      <c r="N1490" t="b">
        <f>IF(Table1[[#This Row],[Not churn]]&gt;0.14,TRUE,FALSE)</f>
        <v>1</v>
      </c>
      <c r="O1490">
        <f>50*(1-Table1[[#This Row],[Churn]])</f>
        <v>48.26671312100919</v>
      </c>
      <c r="P1490">
        <v>5</v>
      </c>
      <c r="Q1490">
        <f>Table1[[#This Row],[Weighted revenue]]-7</f>
        <v>41.26671312100919</v>
      </c>
    </row>
    <row r="1491" spans="1:17" x14ac:dyDescent="0.35">
      <c r="A1491">
        <v>699</v>
      </c>
      <c r="B1491">
        <v>0</v>
      </c>
      <c r="C1491">
        <v>39</v>
      </c>
      <c r="D1491">
        <v>49.8</v>
      </c>
      <c r="E1491">
        <v>1971.15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1</v>
      </c>
      <c r="L1491">
        <v>3.4650960530670197E-2</v>
      </c>
      <c r="M1491">
        <f>1-Table1[[#This Row],[Churn]]</f>
        <v>0.96534903946932982</v>
      </c>
      <c r="N1491" t="b">
        <f>IF(Table1[[#This Row],[Not churn]]&gt;0.14,TRUE,FALSE)</f>
        <v>1</v>
      </c>
      <c r="O1491">
        <f>50*(1-Table1[[#This Row],[Churn]])</f>
        <v>48.267451973466493</v>
      </c>
      <c r="P1491">
        <v>1</v>
      </c>
      <c r="Q1491">
        <f>Table1[[#This Row],[Weighted revenue]]-7</f>
        <v>41.267451973466493</v>
      </c>
    </row>
    <row r="1492" spans="1:17" x14ac:dyDescent="0.35">
      <c r="A1492">
        <v>1209</v>
      </c>
      <c r="B1492">
        <v>0</v>
      </c>
      <c r="C1492">
        <v>63</v>
      </c>
      <c r="D1492">
        <v>86.7</v>
      </c>
      <c r="E1492">
        <v>5309.5</v>
      </c>
      <c r="F1492">
        <v>1</v>
      </c>
      <c r="G1492">
        <v>0</v>
      </c>
      <c r="H1492">
        <v>0</v>
      </c>
      <c r="I1492">
        <v>1</v>
      </c>
      <c r="J1492">
        <v>1</v>
      </c>
      <c r="K1492">
        <v>1</v>
      </c>
      <c r="L1492">
        <v>3.4522543970405703E-2</v>
      </c>
      <c r="M1492">
        <f>1-Table1[[#This Row],[Churn]]</f>
        <v>0.96547745602959434</v>
      </c>
      <c r="N1492" t="b">
        <f>IF(Table1[[#This Row],[Not churn]]&gt;0.14,TRUE,FALSE)</f>
        <v>1</v>
      </c>
      <c r="O1492">
        <f>50*(1-Table1[[#This Row],[Churn]])</f>
        <v>48.273872801479719</v>
      </c>
      <c r="P1492">
        <v>1</v>
      </c>
      <c r="Q1492">
        <f>Table1[[#This Row],[Weighted revenue]]-7</f>
        <v>41.273872801479719</v>
      </c>
    </row>
    <row r="1493" spans="1:17" x14ac:dyDescent="0.35">
      <c r="A1493">
        <v>805</v>
      </c>
      <c r="B1493">
        <v>1</v>
      </c>
      <c r="C1493">
        <v>72</v>
      </c>
      <c r="D1493">
        <v>90.15</v>
      </c>
      <c r="E1493">
        <v>6716.45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3.4441475416471398E-2</v>
      </c>
      <c r="M1493">
        <f>1-Table1[[#This Row],[Churn]]</f>
        <v>0.96555852458352864</v>
      </c>
      <c r="N1493" t="b">
        <f>IF(Table1[[#This Row],[Not churn]]&gt;0.14,TRUE,FALSE)</f>
        <v>1</v>
      </c>
      <c r="O1493">
        <f>50*(1-Table1[[#This Row],[Churn]])</f>
        <v>48.27792622917643</v>
      </c>
      <c r="P1493">
        <v>1</v>
      </c>
      <c r="Q1493">
        <f>Table1[[#This Row],[Weighted revenue]]-7</f>
        <v>41.27792622917643</v>
      </c>
    </row>
    <row r="1494" spans="1:17" x14ac:dyDescent="0.35">
      <c r="A1494">
        <v>1279</v>
      </c>
      <c r="B1494">
        <v>1</v>
      </c>
      <c r="C1494">
        <v>47</v>
      </c>
      <c r="D1494">
        <v>59.6</v>
      </c>
      <c r="E1494">
        <v>2754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3.4237589867718701E-2</v>
      </c>
      <c r="M1494">
        <f>1-Table1[[#This Row],[Churn]]</f>
        <v>0.96576241013228126</v>
      </c>
      <c r="N1494" t="b">
        <f>IF(Table1[[#This Row],[Not churn]]&gt;0.14,TRUE,FALSE)</f>
        <v>1</v>
      </c>
      <c r="O1494">
        <f>50*(1-Table1[[#This Row],[Churn]])</f>
        <v>48.288120506614064</v>
      </c>
      <c r="P1494">
        <v>1</v>
      </c>
      <c r="Q1494">
        <f>Table1[[#This Row],[Weighted revenue]]-7</f>
        <v>41.288120506614064</v>
      </c>
    </row>
    <row r="1495" spans="1:17" x14ac:dyDescent="0.35">
      <c r="A1495">
        <v>1339</v>
      </c>
      <c r="B1495">
        <v>0</v>
      </c>
      <c r="C1495">
        <v>57</v>
      </c>
      <c r="D1495">
        <v>53.45</v>
      </c>
      <c r="E1495">
        <v>3053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3.4077827184315498E-2</v>
      </c>
      <c r="M1495">
        <f>1-Table1[[#This Row],[Churn]]</f>
        <v>0.96592217281568449</v>
      </c>
      <c r="N1495" t="b">
        <f>IF(Table1[[#This Row],[Not churn]]&gt;0.14,TRUE,FALSE)</f>
        <v>1</v>
      </c>
      <c r="O1495">
        <f>50*(1-Table1[[#This Row],[Churn]])</f>
        <v>48.296108640784226</v>
      </c>
      <c r="P1495">
        <v>5</v>
      </c>
      <c r="Q1495">
        <f>Table1[[#This Row],[Weighted revenue]]-7</f>
        <v>41.296108640784226</v>
      </c>
    </row>
    <row r="1496" spans="1:17" x14ac:dyDescent="0.35">
      <c r="A1496">
        <v>1327</v>
      </c>
      <c r="B1496">
        <v>1</v>
      </c>
      <c r="C1496">
        <v>56</v>
      </c>
      <c r="D1496">
        <v>73.25</v>
      </c>
      <c r="E1496">
        <v>4054.2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3.4005403467772699E-2</v>
      </c>
      <c r="M1496">
        <f>1-Table1[[#This Row],[Churn]]</f>
        <v>0.9659945965322273</v>
      </c>
      <c r="N1496" t="b">
        <f>IF(Table1[[#This Row],[Not churn]]&gt;0.14,TRUE,FALSE)</f>
        <v>1</v>
      </c>
      <c r="O1496">
        <f>50*(1-Table1[[#This Row],[Churn]])</f>
        <v>48.299729826611362</v>
      </c>
      <c r="P1496">
        <v>1</v>
      </c>
      <c r="Q1496">
        <f>Table1[[#This Row],[Weighted revenue]]-7</f>
        <v>41.299729826611362</v>
      </c>
    </row>
    <row r="1497" spans="1:17" x14ac:dyDescent="0.35">
      <c r="A1497">
        <v>1714</v>
      </c>
      <c r="B1497">
        <v>0</v>
      </c>
      <c r="C1497">
        <v>72</v>
      </c>
      <c r="D1497">
        <v>114.45</v>
      </c>
      <c r="E1497">
        <v>8375.0499999999993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0</v>
      </c>
      <c r="L1497">
        <v>3.3954655183885102E-2</v>
      </c>
      <c r="M1497">
        <f>1-Table1[[#This Row],[Churn]]</f>
        <v>0.96604534481611493</v>
      </c>
      <c r="N1497" t="b">
        <f>IF(Table1[[#This Row],[Not churn]]&gt;0.14,TRUE,FALSE)</f>
        <v>1</v>
      </c>
      <c r="O1497">
        <f>50*(1-Table1[[#This Row],[Churn]])</f>
        <v>48.302267240805747</v>
      </c>
      <c r="P1497">
        <v>1</v>
      </c>
      <c r="Q1497">
        <f>Table1[[#This Row],[Weighted revenue]]-7</f>
        <v>41.302267240805747</v>
      </c>
    </row>
    <row r="1498" spans="1:17" x14ac:dyDescent="0.35">
      <c r="A1498">
        <v>546</v>
      </c>
      <c r="B1498">
        <v>0</v>
      </c>
      <c r="C1498">
        <v>39</v>
      </c>
      <c r="D1498">
        <v>25.45</v>
      </c>
      <c r="E1498">
        <v>958.45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3.3853810968975502E-2</v>
      </c>
      <c r="M1498">
        <f>1-Table1[[#This Row],[Churn]]</f>
        <v>0.96614618903102445</v>
      </c>
      <c r="N1498" t="b">
        <f>IF(Table1[[#This Row],[Not churn]]&gt;0.14,TRUE,FALSE)</f>
        <v>1</v>
      </c>
      <c r="O1498">
        <f>50*(1-Table1[[#This Row],[Churn]])</f>
        <v>48.30730945155122</v>
      </c>
      <c r="P1498">
        <v>5</v>
      </c>
      <c r="Q1498">
        <f>Table1[[#This Row],[Weighted revenue]]-7</f>
        <v>41.30730945155122</v>
      </c>
    </row>
    <row r="1499" spans="1:17" x14ac:dyDescent="0.35">
      <c r="A1499">
        <v>1312</v>
      </c>
      <c r="B1499">
        <v>0</v>
      </c>
      <c r="C1499">
        <v>68</v>
      </c>
      <c r="D1499">
        <v>99.55</v>
      </c>
      <c r="E1499">
        <v>6668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3.3466775447524098E-2</v>
      </c>
      <c r="M1499">
        <f>1-Table1[[#This Row],[Churn]]</f>
        <v>0.96653322455247592</v>
      </c>
      <c r="N1499" t="b">
        <f>IF(Table1[[#This Row],[Not churn]]&gt;0.14,TRUE,FALSE)</f>
        <v>1</v>
      </c>
      <c r="O1499">
        <f>50*(1-Table1[[#This Row],[Churn]])</f>
        <v>48.326661227623795</v>
      </c>
      <c r="P1499">
        <v>1</v>
      </c>
      <c r="Q1499">
        <f>Table1[[#This Row],[Weighted revenue]]-7</f>
        <v>41.326661227623795</v>
      </c>
    </row>
    <row r="1500" spans="1:17" x14ac:dyDescent="0.35">
      <c r="A1500">
        <v>884</v>
      </c>
      <c r="B1500">
        <v>0</v>
      </c>
      <c r="C1500">
        <v>72</v>
      </c>
      <c r="D1500">
        <v>105.55</v>
      </c>
      <c r="E1500">
        <v>7542.25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3.3301448821544802E-2</v>
      </c>
      <c r="M1500">
        <f>1-Table1[[#This Row],[Churn]]</f>
        <v>0.96669855117845516</v>
      </c>
      <c r="N1500" t="b">
        <f>IF(Table1[[#This Row],[Not churn]]&gt;0.14,TRUE,FALSE)</f>
        <v>1</v>
      </c>
      <c r="O1500">
        <f>50*(1-Table1[[#This Row],[Churn]])</f>
        <v>48.334927558922757</v>
      </c>
      <c r="P1500">
        <v>1</v>
      </c>
      <c r="Q1500">
        <f>Table1[[#This Row],[Weighted revenue]]-7</f>
        <v>41.334927558922757</v>
      </c>
    </row>
    <row r="1501" spans="1:17" x14ac:dyDescent="0.35">
      <c r="A1501">
        <v>525</v>
      </c>
      <c r="B1501">
        <v>0</v>
      </c>
      <c r="C1501">
        <v>11</v>
      </c>
      <c r="D1501">
        <v>19.55</v>
      </c>
      <c r="E1501">
        <v>223.15</v>
      </c>
      <c r="F1501">
        <v>1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3.3193199672895898E-2</v>
      </c>
      <c r="M1501">
        <f>1-Table1[[#This Row],[Churn]]</f>
        <v>0.96680680032710409</v>
      </c>
      <c r="N1501" t="b">
        <f>IF(Table1[[#This Row],[Not churn]]&gt;0.14,TRUE,FALSE)</f>
        <v>1</v>
      </c>
      <c r="O1501">
        <f>50*(1-Table1[[#This Row],[Churn]])</f>
        <v>48.340340016355206</v>
      </c>
      <c r="P1501">
        <v>1</v>
      </c>
      <c r="Q1501">
        <f>Table1[[#This Row],[Weighted revenue]]-7</f>
        <v>41.340340016355206</v>
      </c>
    </row>
    <row r="1502" spans="1:17" x14ac:dyDescent="0.35">
      <c r="A1502">
        <v>1695</v>
      </c>
      <c r="B1502">
        <v>0</v>
      </c>
      <c r="C1502">
        <v>72</v>
      </c>
      <c r="D1502">
        <v>113.4</v>
      </c>
      <c r="E1502">
        <v>8164.1</v>
      </c>
      <c r="F1502">
        <v>1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3.2940375407984501E-2</v>
      </c>
      <c r="M1502">
        <f>1-Table1[[#This Row],[Churn]]</f>
        <v>0.96705962459201555</v>
      </c>
      <c r="N1502" t="b">
        <f>IF(Table1[[#This Row],[Not churn]]&gt;0.14,TRUE,FALSE)</f>
        <v>1</v>
      </c>
      <c r="O1502">
        <f>50*(1-Table1[[#This Row],[Churn]])</f>
        <v>48.352981229600779</v>
      </c>
      <c r="P1502">
        <v>1</v>
      </c>
      <c r="Q1502">
        <f>Table1[[#This Row],[Weighted revenue]]-7</f>
        <v>41.352981229600779</v>
      </c>
    </row>
    <row r="1503" spans="1:17" x14ac:dyDescent="0.35">
      <c r="A1503">
        <v>1287</v>
      </c>
      <c r="B1503">
        <v>0</v>
      </c>
      <c r="C1503">
        <v>72</v>
      </c>
      <c r="D1503">
        <v>104.9</v>
      </c>
      <c r="E1503">
        <v>7732.65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3.2681799076296397E-2</v>
      </c>
      <c r="M1503">
        <f>1-Table1[[#This Row],[Churn]]</f>
        <v>0.96731820092370358</v>
      </c>
      <c r="N1503" t="b">
        <f>IF(Table1[[#This Row],[Not churn]]&gt;0.14,TRUE,FALSE)</f>
        <v>1</v>
      </c>
      <c r="O1503">
        <f>50*(1-Table1[[#This Row],[Churn]])</f>
        <v>48.365910046185178</v>
      </c>
      <c r="P1503">
        <v>1</v>
      </c>
      <c r="Q1503">
        <f>Table1[[#This Row],[Weighted revenue]]-7</f>
        <v>41.365910046185178</v>
      </c>
    </row>
    <row r="1504" spans="1:17" x14ac:dyDescent="0.35">
      <c r="A1504">
        <v>1030</v>
      </c>
      <c r="B1504">
        <v>0</v>
      </c>
      <c r="C1504">
        <v>15</v>
      </c>
      <c r="D1504">
        <v>25.05</v>
      </c>
      <c r="E1504">
        <v>369.1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3.25553021422837E-2</v>
      </c>
      <c r="M1504">
        <f>1-Table1[[#This Row],[Churn]]</f>
        <v>0.96744469785771625</v>
      </c>
      <c r="N1504" t="b">
        <f>IF(Table1[[#This Row],[Not churn]]&gt;0.14,TRUE,FALSE)</f>
        <v>1</v>
      </c>
      <c r="O1504">
        <f>50*(1-Table1[[#This Row],[Churn]])</f>
        <v>48.372234892885814</v>
      </c>
      <c r="P1504">
        <v>1</v>
      </c>
      <c r="Q1504">
        <f>Table1[[#This Row],[Weighted revenue]]-7</f>
        <v>41.372234892885814</v>
      </c>
    </row>
    <row r="1505" spans="1:17" x14ac:dyDescent="0.35">
      <c r="A1505">
        <v>1060</v>
      </c>
      <c r="B1505">
        <v>0</v>
      </c>
      <c r="C1505">
        <v>11</v>
      </c>
      <c r="D1505">
        <v>25</v>
      </c>
      <c r="E1505">
        <v>300.7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3.24705094167679E-2</v>
      </c>
      <c r="M1505">
        <f>1-Table1[[#This Row],[Churn]]</f>
        <v>0.96752949058323212</v>
      </c>
      <c r="N1505" t="b">
        <f>IF(Table1[[#This Row],[Not churn]]&gt;0.14,TRUE,FALSE)</f>
        <v>1</v>
      </c>
      <c r="O1505">
        <f>50*(1-Table1[[#This Row],[Churn]])</f>
        <v>48.376474529161605</v>
      </c>
      <c r="P1505">
        <v>1</v>
      </c>
      <c r="Q1505">
        <f>Table1[[#This Row],[Weighted revenue]]-7</f>
        <v>41.376474529161605</v>
      </c>
    </row>
    <row r="1506" spans="1:17" x14ac:dyDescent="0.35">
      <c r="A1506">
        <v>550</v>
      </c>
      <c r="B1506">
        <v>0</v>
      </c>
      <c r="C1506">
        <v>54</v>
      </c>
      <c r="D1506">
        <v>91.3</v>
      </c>
      <c r="E1506">
        <v>4965</v>
      </c>
      <c r="F1506">
        <v>0</v>
      </c>
      <c r="G1506">
        <v>1</v>
      </c>
      <c r="H1506">
        <v>1</v>
      </c>
      <c r="I1506">
        <v>1</v>
      </c>
      <c r="J1506">
        <v>1</v>
      </c>
      <c r="K1506">
        <v>0</v>
      </c>
      <c r="L1506">
        <v>3.2430079718726197E-2</v>
      </c>
      <c r="M1506">
        <f>1-Table1[[#This Row],[Churn]]</f>
        <v>0.96756992028127375</v>
      </c>
      <c r="N1506" t="b">
        <f>IF(Table1[[#This Row],[Not churn]]&gt;0.14,TRUE,FALSE)</f>
        <v>1</v>
      </c>
      <c r="O1506">
        <f>50*(1-Table1[[#This Row],[Churn]])</f>
        <v>48.378496014063685</v>
      </c>
      <c r="P1506">
        <v>1</v>
      </c>
      <c r="Q1506">
        <f>Table1[[#This Row],[Weighted revenue]]-7</f>
        <v>41.378496014063685</v>
      </c>
    </row>
    <row r="1507" spans="1:17" x14ac:dyDescent="0.35">
      <c r="A1507">
        <v>1196</v>
      </c>
      <c r="B1507">
        <v>0</v>
      </c>
      <c r="C1507">
        <v>61</v>
      </c>
      <c r="D1507">
        <v>81.05</v>
      </c>
      <c r="E1507">
        <v>4747.6499999999996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1</v>
      </c>
      <c r="L1507">
        <v>3.2057666679941997E-2</v>
      </c>
      <c r="M1507">
        <f>1-Table1[[#This Row],[Churn]]</f>
        <v>0.96794233332005797</v>
      </c>
      <c r="N1507" t="b">
        <f>IF(Table1[[#This Row],[Not churn]]&gt;0.14,TRUE,FALSE)</f>
        <v>1</v>
      </c>
      <c r="O1507">
        <f>50*(1-Table1[[#This Row],[Churn]])</f>
        <v>48.397116666002901</v>
      </c>
      <c r="P1507">
        <v>1</v>
      </c>
      <c r="Q1507">
        <f>Table1[[#This Row],[Weighted revenue]]-7</f>
        <v>41.397116666002901</v>
      </c>
    </row>
    <row r="1508" spans="1:17" x14ac:dyDescent="0.35">
      <c r="A1508">
        <v>1676</v>
      </c>
      <c r="B1508">
        <v>0</v>
      </c>
      <c r="C1508">
        <v>67</v>
      </c>
      <c r="D1508">
        <v>60.5</v>
      </c>
      <c r="E1508">
        <v>3870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3.2009489187191799E-2</v>
      </c>
      <c r="M1508">
        <f>1-Table1[[#This Row],[Churn]]</f>
        <v>0.96799051081280818</v>
      </c>
      <c r="N1508" t="b">
        <f>IF(Table1[[#This Row],[Not churn]]&gt;0.14,TRUE,FALSE)</f>
        <v>1</v>
      </c>
      <c r="O1508">
        <f>50*(1-Table1[[#This Row],[Churn]])</f>
        <v>48.399525540640411</v>
      </c>
      <c r="P1508">
        <v>2</v>
      </c>
      <c r="Q1508">
        <f>Table1[[#This Row],[Weighted revenue]]-7</f>
        <v>41.399525540640411</v>
      </c>
    </row>
    <row r="1509" spans="1:17" x14ac:dyDescent="0.35">
      <c r="A1509">
        <v>1426</v>
      </c>
      <c r="B1509">
        <v>0</v>
      </c>
      <c r="C1509">
        <v>70</v>
      </c>
      <c r="D1509">
        <v>94.8</v>
      </c>
      <c r="E1509">
        <v>6859.05</v>
      </c>
      <c r="F1509">
        <v>0</v>
      </c>
      <c r="G1509">
        <v>1</v>
      </c>
      <c r="H1509">
        <v>0</v>
      </c>
      <c r="I1509">
        <v>1</v>
      </c>
      <c r="J1509">
        <v>1</v>
      </c>
      <c r="K1509">
        <v>1</v>
      </c>
      <c r="L1509">
        <v>3.1932019907768901E-2</v>
      </c>
      <c r="M1509">
        <f>1-Table1[[#This Row],[Churn]]</f>
        <v>0.96806798009223105</v>
      </c>
      <c r="N1509" t="b">
        <f>IF(Table1[[#This Row],[Not churn]]&gt;0.14,TRUE,FALSE)</f>
        <v>1</v>
      </c>
      <c r="O1509">
        <f>50*(1-Table1[[#This Row],[Churn]])</f>
        <v>48.403399004611551</v>
      </c>
      <c r="P1509">
        <v>1</v>
      </c>
      <c r="Q1509">
        <f>Table1[[#This Row],[Weighted revenue]]-7</f>
        <v>41.403399004611551</v>
      </c>
    </row>
    <row r="1510" spans="1:17" x14ac:dyDescent="0.35">
      <c r="A1510">
        <v>1744</v>
      </c>
      <c r="B1510">
        <v>0</v>
      </c>
      <c r="C1510">
        <v>68</v>
      </c>
      <c r="D1510">
        <v>91.7</v>
      </c>
      <c r="E1510">
        <v>6424.7</v>
      </c>
      <c r="F1510">
        <v>0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3.1918836534939599E-2</v>
      </c>
      <c r="M1510">
        <f>1-Table1[[#This Row],[Churn]]</f>
        <v>0.96808116346506035</v>
      </c>
      <c r="N1510" t="b">
        <f>IF(Table1[[#This Row],[Not churn]]&gt;0.14,TRUE,FALSE)</f>
        <v>1</v>
      </c>
      <c r="O1510">
        <f>50*(1-Table1[[#This Row],[Churn]])</f>
        <v>48.40405817325302</v>
      </c>
      <c r="P1510">
        <v>1</v>
      </c>
      <c r="Q1510">
        <f>Table1[[#This Row],[Weighted revenue]]-7</f>
        <v>41.40405817325302</v>
      </c>
    </row>
    <row r="1511" spans="1:17" x14ac:dyDescent="0.35">
      <c r="A1511">
        <v>203</v>
      </c>
      <c r="B1511">
        <v>0</v>
      </c>
      <c r="C1511">
        <v>72</v>
      </c>
      <c r="D1511">
        <v>97.85</v>
      </c>
      <c r="E1511">
        <v>6841.3</v>
      </c>
      <c r="F1511">
        <v>0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3.1899036053423702E-2</v>
      </c>
      <c r="M1511">
        <f>1-Table1[[#This Row],[Churn]]</f>
        <v>0.9681009639465763</v>
      </c>
      <c r="N1511" t="b">
        <f>IF(Table1[[#This Row],[Not churn]]&gt;0.14,TRUE,FALSE)</f>
        <v>1</v>
      </c>
      <c r="O1511">
        <f>50*(1-Table1[[#This Row],[Churn]])</f>
        <v>48.405048197328817</v>
      </c>
      <c r="P1511">
        <v>1</v>
      </c>
      <c r="Q1511">
        <f>Table1[[#This Row],[Weighted revenue]]-7</f>
        <v>41.405048197328817</v>
      </c>
    </row>
    <row r="1512" spans="1:17" x14ac:dyDescent="0.35">
      <c r="A1512">
        <v>1538</v>
      </c>
      <c r="B1512">
        <v>0</v>
      </c>
      <c r="C1512">
        <v>61</v>
      </c>
      <c r="D1512">
        <v>80.8</v>
      </c>
      <c r="E1512">
        <v>4860.8500000000004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3.1826664979660697E-2</v>
      </c>
      <c r="M1512">
        <f>1-Table1[[#This Row],[Churn]]</f>
        <v>0.96817333502033931</v>
      </c>
      <c r="N1512" t="b">
        <f>IF(Table1[[#This Row],[Not churn]]&gt;0.14,TRUE,FALSE)</f>
        <v>1</v>
      </c>
      <c r="O1512">
        <f>50*(1-Table1[[#This Row],[Churn]])</f>
        <v>48.408666751016966</v>
      </c>
      <c r="P1512">
        <v>1</v>
      </c>
      <c r="Q1512">
        <f>Table1[[#This Row],[Weighted revenue]]-7</f>
        <v>41.408666751016966</v>
      </c>
    </row>
    <row r="1513" spans="1:17" x14ac:dyDescent="0.35">
      <c r="A1513">
        <v>1150</v>
      </c>
      <c r="B1513">
        <v>0</v>
      </c>
      <c r="C1513">
        <v>63</v>
      </c>
      <c r="D1513">
        <v>98</v>
      </c>
      <c r="E1513">
        <v>6218.45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3.15290354058528E-2</v>
      </c>
      <c r="M1513">
        <f>1-Table1[[#This Row],[Churn]]</f>
        <v>0.96847096459414717</v>
      </c>
      <c r="N1513" t="b">
        <f>IF(Table1[[#This Row],[Not churn]]&gt;0.14,TRUE,FALSE)</f>
        <v>1</v>
      </c>
      <c r="O1513">
        <f>50*(1-Table1[[#This Row],[Churn]])</f>
        <v>48.423548229707357</v>
      </c>
      <c r="P1513">
        <v>1</v>
      </c>
      <c r="Q1513">
        <f>Table1[[#This Row],[Weighted revenue]]-7</f>
        <v>41.423548229707357</v>
      </c>
    </row>
    <row r="1514" spans="1:17" x14ac:dyDescent="0.35">
      <c r="A1514">
        <v>1601</v>
      </c>
      <c r="B1514">
        <v>0</v>
      </c>
      <c r="C1514">
        <v>37</v>
      </c>
      <c r="D1514">
        <v>19.8</v>
      </c>
      <c r="E1514">
        <v>677.05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3.1435125989356501E-2</v>
      </c>
      <c r="M1514">
        <f>1-Table1[[#This Row],[Churn]]</f>
        <v>0.96856487401064351</v>
      </c>
      <c r="N1514" t="b">
        <f>IF(Table1[[#This Row],[Not churn]]&gt;0.14,TRUE,FALSE)</f>
        <v>1</v>
      </c>
      <c r="O1514">
        <f>50*(1-Table1[[#This Row],[Churn]])</f>
        <v>48.428243700532178</v>
      </c>
      <c r="P1514">
        <v>5</v>
      </c>
      <c r="Q1514">
        <f>Table1[[#This Row],[Weighted revenue]]-7</f>
        <v>41.428243700532178</v>
      </c>
    </row>
    <row r="1515" spans="1:17" x14ac:dyDescent="0.35">
      <c r="A1515">
        <v>191</v>
      </c>
      <c r="B1515">
        <v>0</v>
      </c>
      <c r="C1515">
        <v>68</v>
      </c>
      <c r="D1515">
        <v>111.75</v>
      </c>
      <c r="E1515">
        <v>7511.3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3.13688650727472E-2</v>
      </c>
      <c r="M1515">
        <f>1-Table1[[#This Row],[Churn]]</f>
        <v>0.96863113492725283</v>
      </c>
      <c r="N1515" t="b">
        <f>IF(Table1[[#This Row],[Not churn]]&gt;0.14,TRUE,FALSE)</f>
        <v>1</v>
      </c>
      <c r="O1515">
        <f>50*(1-Table1[[#This Row],[Churn]])</f>
        <v>48.431556746362645</v>
      </c>
      <c r="P1515">
        <v>1</v>
      </c>
      <c r="Q1515">
        <f>Table1[[#This Row],[Weighted revenue]]-7</f>
        <v>41.431556746362645</v>
      </c>
    </row>
    <row r="1516" spans="1:17" x14ac:dyDescent="0.35">
      <c r="A1516">
        <v>1182</v>
      </c>
      <c r="B1516">
        <v>0</v>
      </c>
      <c r="C1516">
        <v>51</v>
      </c>
      <c r="D1516">
        <v>85.5</v>
      </c>
      <c r="E1516">
        <v>4421.95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3.1349498818541398E-2</v>
      </c>
      <c r="M1516">
        <f>1-Table1[[#This Row],[Churn]]</f>
        <v>0.96865050118145857</v>
      </c>
      <c r="N1516" t="b">
        <f>IF(Table1[[#This Row],[Not churn]]&gt;0.14,TRUE,FALSE)</f>
        <v>1</v>
      </c>
      <c r="O1516">
        <f>50*(1-Table1[[#This Row],[Churn]])</f>
        <v>48.43252505907293</v>
      </c>
      <c r="P1516">
        <v>1</v>
      </c>
      <c r="Q1516">
        <f>Table1[[#This Row],[Weighted revenue]]-7</f>
        <v>41.43252505907293</v>
      </c>
    </row>
    <row r="1517" spans="1:17" x14ac:dyDescent="0.35">
      <c r="A1517">
        <v>1301</v>
      </c>
      <c r="B1517">
        <v>0</v>
      </c>
      <c r="C1517">
        <v>72</v>
      </c>
      <c r="D1517">
        <v>103.4</v>
      </c>
      <c r="E1517">
        <v>7372.65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3.1294073364055902E-2</v>
      </c>
      <c r="M1517">
        <f>1-Table1[[#This Row],[Churn]]</f>
        <v>0.96870592663594413</v>
      </c>
      <c r="N1517" t="b">
        <f>IF(Table1[[#This Row],[Not churn]]&gt;0.14,TRUE,FALSE)</f>
        <v>1</v>
      </c>
      <c r="O1517">
        <f>50*(1-Table1[[#This Row],[Churn]])</f>
        <v>48.435296331797204</v>
      </c>
      <c r="P1517">
        <v>1</v>
      </c>
      <c r="Q1517">
        <f>Table1[[#This Row],[Weighted revenue]]-7</f>
        <v>41.435296331797204</v>
      </c>
    </row>
    <row r="1518" spans="1:17" x14ac:dyDescent="0.35">
      <c r="A1518">
        <v>269</v>
      </c>
      <c r="B1518">
        <v>0</v>
      </c>
      <c r="C1518">
        <v>69</v>
      </c>
      <c r="D1518">
        <v>92.45</v>
      </c>
      <c r="E1518">
        <v>6460.55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3.1194803803588699E-2</v>
      </c>
      <c r="M1518">
        <f>1-Table1[[#This Row],[Churn]]</f>
        <v>0.96880519619641126</v>
      </c>
      <c r="N1518" t="b">
        <f>IF(Table1[[#This Row],[Not churn]]&gt;0.14,TRUE,FALSE)</f>
        <v>1</v>
      </c>
      <c r="O1518">
        <f>50*(1-Table1[[#This Row],[Churn]])</f>
        <v>48.44025980982056</v>
      </c>
      <c r="P1518">
        <v>1</v>
      </c>
      <c r="Q1518">
        <f>Table1[[#This Row],[Weighted revenue]]-7</f>
        <v>41.44025980982056</v>
      </c>
    </row>
    <row r="1519" spans="1:17" x14ac:dyDescent="0.35">
      <c r="A1519">
        <v>1020</v>
      </c>
      <c r="B1519">
        <v>0</v>
      </c>
      <c r="C1519">
        <v>9</v>
      </c>
      <c r="D1519">
        <v>20.350000000000001</v>
      </c>
      <c r="E1519">
        <v>191.1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3.1033659466599601E-2</v>
      </c>
      <c r="M1519">
        <f>1-Table1[[#This Row],[Churn]]</f>
        <v>0.96896634053340036</v>
      </c>
      <c r="N1519" t="b">
        <f>IF(Table1[[#This Row],[Not churn]]&gt;0.14,TRUE,FALSE)</f>
        <v>1</v>
      </c>
      <c r="O1519">
        <f>50*(1-Table1[[#This Row],[Churn]])</f>
        <v>48.448317026670018</v>
      </c>
      <c r="P1519">
        <v>1</v>
      </c>
      <c r="Q1519">
        <f>Table1[[#This Row],[Weighted revenue]]-7</f>
        <v>41.448317026670018</v>
      </c>
    </row>
    <row r="1520" spans="1:17" x14ac:dyDescent="0.35">
      <c r="A1520">
        <v>710</v>
      </c>
      <c r="B1520">
        <v>0</v>
      </c>
      <c r="C1520">
        <v>37</v>
      </c>
      <c r="D1520">
        <v>19.350000000000001</v>
      </c>
      <c r="E1520">
        <v>683.75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3.1028276792973701E-2</v>
      </c>
      <c r="M1520">
        <f>1-Table1[[#This Row],[Churn]]</f>
        <v>0.96897172320702629</v>
      </c>
      <c r="N1520" t="b">
        <f>IF(Table1[[#This Row],[Not churn]]&gt;0.14,TRUE,FALSE)</f>
        <v>1</v>
      </c>
      <c r="O1520">
        <f>50*(1-Table1[[#This Row],[Churn]])</f>
        <v>48.448586160351311</v>
      </c>
      <c r="P1520">
        <v>5</v>
      </c>
      <c r="Q1520">
        <f>Table1[[#This Row],[Weighted revenue]]-7</f>
        <v>41.448586160351311</v>
      </c>
    </row>
    <row r="1521" spans="1:17" x14ac:dyDescent="0.35">
      <c r="A1521">
        <v>834</v>
      </c>
      <c r="B1521">
        <v>0</v>
      </c>
      <c r="C1521">
        <v>51</v>
      </c>
      <c r="D1521">
        <v>19.850000000000001</v>
      </c>
      <c r="E1521">
        <v>996.95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3.0627027543042699E-2</v>
      </c>
      <c r="M1521">
        <f>1-Table1[[#This Row],[Churn]]</f>
        <v>0.9693729724569573</v>
      </c>
      <c r="N1521" t="b">
        <f>IF(Table1[[#This Row],[Not churn]]&gt;0.14,TRUE,FALSE)</f>
        <v>1</v>
      </c>
      <c r="O1521">
        <f>50*(1-Table1[[#This Row],[Churn]])</f>
        <v>48.468648622847866</v>
      </c>
      <c r="P1521">
        <v>2</v>
      </c>
      <c r="Q1521">
        <f>Table1[[#This Row],[Weighted revenue]]-7</f>
        <v>41.468648622847866</v>
      </c>
    </row>
    <row r="1522" spans="1:17" x14ac:dyDescent="0.35">
      <c r="A1522">
        <v>216</v>
      </c>
      <c r="B1522">
        <v>0</v>
      </c>
      <c r="C1522">
        <v>38</v>
      </c>
      <c r="D1522">
        <v>20.3</v>
      </c>
      <c r="E1522">
        <v>749.35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3.05000389031151E-2</v>
      </c>
      <c r="M1522">
        <f>1-Table1[[#This Row],[Churn]]</f>
        <v>0.96949996109688485</v>
      </c>
      <c r="N1522" t="b">
        <f>IF(Table1[[#This Row],[Not churn]]&gt;0.14,TRUE,FALSE)</f>
        <v>1</v>
      </c>
      <c r="O1522">
        <f>50*(1-Table1[[#This Row],[Churn]])</f>
        <v>48.474998054844242</v>
      </c>
      <c r="P1522">
        <v>5</v>
      </c>
      <c r="Q1522">
        <f>Table1[[#This Row],[Weighted revenue]]-7</f>
        <v>41.474998054844242</v>
      </c>
    </row>
    <row r="1523" spans="1:17" x14ac:dyDescent="0.35">
      <c r="A1523">
        <v>1612</v>
      </c>
      <c r="B1523">
        <v>0</v>
      </c>
      <c r="C1523">
        <v>46</v>
      </c>
      <c r="D1523">
        <v>40.4</v>
      </c>
      <c r="E1523">
        <v>1842.7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3.03478857196109E-2</v>
      </c>
      <c r="M1523">
        <f>1-Table1[[#This Row],[Churn]]</f>
        <v>0.96965211428038911</v>
      </c>
      <c r="N1523" t="b">
        <f>IF(Table1[[#This Row],[Not churn]]&gt;0.14,TRUE,FALSE)</f>
        <v>1</v>
      </c>
      <c r="O1523">
        <f>50*(1-Table1[[#This Row],[Churn]])</f>
        <v>48.482605714019456</v>
      </c>
      <c r="P1523">
        <v>3</v>
      </c>
      <c r="Q1523">
        <f>Table1[[#This Row],[Weighted revenue]]-7</f>
        <v>41.482605714019456</v>
      </c>
    </row>
    <row r="1524" spans="1:17" x14ac:dyDescent="0.35">
      <c r="A1524">
        <v>1017</v>
      </c>
      <c r="B1524">
        <v>0</v>
      </c>
      <c r="C1524">
        <v>71</v>
      </c>
      <c r="D1524">
        <v>114.6</v>
      </c>
      <c r="E1524">
        <v>8100.25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2.9793577741123699E-2</v>
      </c>
      <c r="M1524">
        <f>1-Table1[[#This Row],[Churn]]</f>
        <v>0.97020642225887632</v>
      </c>
      <c r="N1524" t="b">
        <f>IF(Table1[[#This Row],[Not churn]]&gt;0.14,TRUE,FALSE)</f>
        <v>1</v>
      </c>
      <c r="O1524">
        <f>50*(1-Table1[[#This Row],[Churn]])</f>
        <v>48.510321112943814</v>
      </c>
      <c r="P1524">
        <v>1</v>
      </c>
      <c r="Q1524">
        <f>Table1[[#This Row],[Weighted revenue]]-7</f>
        <v>41.510321112943814</v>
      </c>
    </row>
    <row r="1525" spans="1:17" x14ac:dyDescent="0.35">
      <c r="A1525">
        <v>1442</v>
      </c>
      <c r="B1525">
        <v>0</v>
      </c>
      <c r="C1525">
        <v>71</v>
      </c>
      <c r="D1525">
        <v>93.7</v>
      </c>
      <c r="E1525">
        <v>6585.35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2.9578941901481599E-2</v>
      </c>
      <c r="M1525">
        <f>1-Table1[[#This Row],[Churn]]</f>
        <v>0.97042105809851842</v>
      </c>
      <c r="N1525" t="b">
        <f>IF(Table1[[#This Row],[Not churn]]&gt;0.14,TRUE,FALSE)</f>
        <v>1</v>
      </c>
      <c r="O1525">
        <f>50*(1-Table1[[#This Row],[Churn]])</f>
        <v>48.521052904925924</v>
      </c>
      <c r="P1525">
        <v>1</v>
      </c>
      <c r="Q1525">
        <f>Table1[[#This Row],[Weighted revenue]]-7</f>
        <v>41.521052904925924</v>
      </c>
    </row>
    <row r="1526" spans="1:17" x14ac:dyDescent="0.35">
      <c r="A1526">
        <v>1135</v>
      </c>
      <c r="B1526">
        <v>0</v>
      </c>
      <c r="C1526">
        <v>66</v>
      </c>
      <c r="D1526">
        <v>85.9</v>
      </c>
      <c r="E1526">
        <v>5595.3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2.9505533472722702E-2</v>
      </c>
      <c r="M1526">
        <f>1-Table1[[#This Row],[Churn]]</f>
        <v>0.97049446652727733</v>
      </c>
      <c r="N1526" t="b">
        <f>IF(Table1[[#This Row],[Not churn]]&gt;0.14,TRUE,FALSE)</f>
        <v>1</v>
      </c>
      <c r="O1526">
        <f>50*(1-Table1[[#This Row],[Churn]])</f>
        <v>48.524723326363869</v>
      </c>
      <c r="P1526">
        <v>1</v>
      </c>
      <c r="Q1526">
        <f>Table1[[#This Row],[Weighted revenue]]-7</f>
        <v>41.524723326363869</v>
      </c>
    </row>
    <row r="1527" spans="1:17" x14ac:dyDescent="0.35">
      <c r="A1527">
        <v>91</v>
      </c>
      <c r="B1527">
        <v>0</v>
      </c>
      <c r="C1527">
        <v>23</v>
      </c>
      <c r="D1527">
        <v>25.6</v>
      </c>
      <c r="E1527">
        <v>514.75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2.9361636842730601E-2</v>
      </c>
      <c r="M1527">
        <f>1-Table1[[#This Row],[Churn]]</f>
        <v>0.97063836315726937</v>
      </c>
      <c r="N1527" t="b">
        <f>IF(Table1[[#This Row],[Not churn]]&gt;0.14,TRUE,FALSE)</f>
        <v>1</v>
      </c>
      <c r="O1527">
        <f>50*(1-Table1[[#This Row],[Churn]])</f>
        <v>48.531918157863466</v>
      </c>
      <c r="P1527">
        <v>1</v>
      </c>
      <c r="Q1527">
        <f>Table1[[#This Row],[Weighted revenue]]-7</f>
        <v>41.531918157863466</v>
      </c>
    </row>
    <row r="1528" spans="1:17" x14ac:dyDescent="0.35">
      <c r="A1528">
        <v>1813</v>
      </c>
      <c r="B1528">
        <v>0</v>
      </c>
      <c r="C1528">
        <v>72</v>
      </c>
      <c r="D1528">
        <v>109.2</v>
      </c>
      <c r="E1528">
        <v>7878.3</v>
      </c>
      <c r="F1528">
        <v>1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2.9168433323371601E-2</v>
      </c>
      <c r="M1528">
        <f>1-Table1[[#This Row],[Churn]]</f>
        <v>0.9708315666766284</v>
      </c>
      <c r="N1528" t="b">
        <f>IF(Table1[[#This Row],[Not churn]]&gt;0.14,TRUE,FALSE)</f>
        <v>1</v>
      </c>
      <c r="O1528">
        <f>50*(1-Table1[[#This Row],[Churn]])</f>
        <v>48.541578333831417</v>
      </c>
      <c r="P1528">
        <v>1</v>
      </c>
      <c r="Q1528">
        <f>Table1[[#This Row],[Weighted revenue]]-7</f>
        <v>41.541578333831417</v>
      </c>
    </row>
    <row r="1529" spans="1:17" x14ac:dyDescent="0.35">
      <c r="A1529">
        <v>1647</v>
      </c>
      <c r="B1529">
        <v>0</v>
      </c>
      <c r="C1529">
        <v>72</v>
      </c>
      <c r="D1529">
        <v>94.45</v>
      </c>
      <c r="E1529">
        <v>6921.7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2.89064014465731E-2</v>
      </c>
      <c r="M1529">
        <f>1-Table1[[#This Row],[Churn]]</f>
        <v>0.97109359855342692</v>
      </c>
      <c r="N1529" t="b">
        <f>IF(Table1[[#This Row],[Not churn]]&gt;0.14,TRUE,FALSE)</f>
        <v>1</v>
      </c>
      <c r="O1529">
        <f>50*(1-Table1[[#This Row],[Churn]])</f>
        <v>48.554679927671344</v>
      </c>
      <c r="P1529">
        <v>1</v>
      </c>
      <c r="Q1529">
        <f>Table1[[#This Row],[Weighted revenue]]-7</f>
        <v>41.554679927671344</v>
      </c>
    </row>
    <row r="1530" spans="1:17" x14ac:dyDescent="0.35">
      <c r="A1530">
        <v>32</v>
      </c>
      <c r="B1530">
        <v>0</v>
      </c>
      <c r="C1530">
        <v>11</v>
      </c>
      <c r="D1530">
        <v>20.9</v>
      </c>
      <c r="E1530">
        <v>202.3</v>
      </c>
      <c r="F1530">
        <v>0</v>
      </c>
      <c r="G1530">
        <v>1</v>
      </c>
      <c r="H1530">
        <v>1</v>
      </c>
      <c r="I1530">
        <v>1</v>
      </c>
      <c r="J1530">
        <v>1</v>
      </c>
      <c r="K1530">
        <v>0</v>
      </c>
      <c r="L1530">
        <v>2.8834332161341701E-2</v>
      </c>
      <c r="M1530">
        <f>1-Table1[[#This Row],[Churn]]</f>
        <v>0.97116566783865832</v>
      </c>
      <c r="N1530" t="b">
        <f>IF(Table1[[#This Row],[Not churn]]&gt;0.14,TRUE,FALSE)</f>
        <v>1</v>
      </c>
      <c r="O1530">
        <f>50*(1-Table1[[#This Row],[Churn]])</f>
        <v>48.558283391932918</v>
      </c>
      <c r="P1530">
        <v>1</v>
      </c>
      <c r="Q1530">
        <f>Table1[[#This Row],[Weighted revenue]]-7</f>
        <v>41.558283391932918</v>
      </c>
    </row>
    <row r="1531" spans="1:17" x14ac:dyDescent="0.35">
      <c r="A1531">
        <v>1661</v>
      </c>
      <c r="B1531">
        <v>0</v>
      </c>
      <c r="C1531">
        <v>56</v>
      </c>
      <c r="D1531">
        <v>75.849999999999994</v>
      </c>
      <c r="E1531">
        <v>4261.2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2.8801017449253199E-2</v>
      </c>
      <c r="M1531">
        <f>1-Table1[[#This Row],[Churn]]</f>
        <v>0.97119898255074677</v>
      </c>
      <c r="N1531" t="b">
        <f>IF(Table1[[#This Row],[Not churn]]&gt;0.14,TRUE,FALSE)</f>
        <v>1</v>
      </c>
      <c r="O1531">
        <f>50*(1-Table1[[#This Row],[Churn]])</f>
        <v>48.559949127537337</v>
      </c>
      <c r="P1531">
        <v>1</v>
      </c>
      <c r="Q1531">
        <f>Table1[[#This Row],[Weighted revenue]]-7</f>
        <v>41.559949127537337</v>
      </c>
    </row>
    <row r="1532" spans="1:17" x14ac:dyDescent="0.35">
      <c r="A1532">
        <v>1798</v>
      </c>
      <c r="B1532">
        <v>0</v>
      </c>
      <c r="C1532">
        <v>68</v>
      </c>
      <c r="D1532">
        <v>88.15</v>
      </c>
      <c r="E1532">
        <v>6148.45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2.8798766978162599E-2</v>
      </c>
      <c r="M1532">
        <f>1-Table1[[#This Row],[Churn]]</f>
        <v>0.97120123302183736</v>
      </c>
      <c r="N1532" t="b">
        <f>IF(Table1[[#This Row],[Not churn]]&gt;0.14,TRUE,FALSE)</f>
        <v>1</v>
      </c>
      <c r="O1532">
        <f>50*(1-Table1[[#This Row],[Churn]])</f>
        <v>48.560061651091871</v>
      </c>
      <c r="P1532">
        <v>1</v>
      </c>
      <c r="Q1532">
        <f>Table1[[#This Row],[Weighted revenue]]-7</f>
        <v>41.560061651091871</v>
      </c>
    </row>
    <row r="1533" spans="1:17" x14ac:dyDescent="0.35">
      <c r="A1533">
        <v>1675</v>
      </c>
      <c r="B1533">
        <v>0</v>
      </c>
      <c r="C1533">
        <v>63</v>
      </c>
      <c r="D1533">
        <v>80.3</v>
      </c>
      <c r="E1533">
        <v>4995.3500000000004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1</v>
      </c>
      <c r="L1533">
        <v>2.86855782815424E-2</v>
      </c>
      <c r="M1533">
        <f>1-Table1[[#This Row],[Churn]]</f>
        <v>0.97131442171845761</v>
      </c>
      <c r="N1533" t="b">
        <f>IF(Table1[[#This Row],[Not churn]]&gt;0.14,TRUE,FALSE)</f>
        <v>1</v>
      </c>
      <c r="O1533">
        <f>50*(1-Table1[[#This Row],[Churn]])</f>
        <v>48.565721085922881</v>
      </c>
      <c r="P1533">
        <v>1</v>
      </c>
      <c r="Q1533">
        <f>Table1[[#This Row],[Weighted revenue]]-7</f>
        <v>41.565721085922881</v>
      </c>
    </row>
    <row r="1534" spans="1:17" x14ac:dyDescent="0.35">
      <c r="A1534">
        <v>1127</v>
      </c>
      <c r="B1534">
        <v>0</v>
      </c>
      <c r="C1534">
        <v>72</v>
      </c>
      <c r="D1534">
        <v>114.45</v>
      </c>
      <c r="E1534">
        <v>8100.55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2.8365604026047701E-2</v>
      </c>
      <c r="M1534">
        <f>1-Table1[[#This Row],[Churn]]</f>
        <v>0.97163439597395229</v>
      </c>
      <c r="N1534" t="b">
        <f>IF(Table1[[#This Row],[Not churn]]&gt;0.14,TRUE,FALSE)</f>
        <v>1</v>
      </c>
      <c r="O1534">
        <f>50*(1-Table1[[#This Row],[Churn]])</f>
        <v>48.581719798697613</v>
      </c>
      <c r="P1534">
        <v>1</v>
      </c>
      <c r="Q1534">
        <f>Table1[[#This Row],[Weighted revenue]]-7</f>
        <v>41.581719798697613</v>
      </c>
    </row>
    <row r="1535" spans="1:17" x14ac:dyDescent="0.35">
      <c r="A1535">
        <v>874</v>
      </c>
      <c r="B1535">
        <v>0</v>
      </c>
      <c r="C1535">
        <v>67</v>
      </c>
      <c r="D1535">
        <v>106.7</v>
      </c>
      <c r="E1535">
        <v>7009.5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2.8336227698234202E-2</v>
      </c>
      <c r="M1535">
        <f>1-Table1[[#This Row],[Churn]]</f>
        <v>0.97166377230176582</v>
      </c>
      <c r="N1535" t="b">
        <f>IF(Table1[[#This Row],[Not churn]]&gt;0.14,TRUE,FALSE)</f>
        <v>1</v>
      </c>
      <c r="O1535">
        <f>50*(1-Table1[[#This Row],[Churn]])</f>
        <v>48.583188615088289</v>
      </c>
      <c r="P1535">
        <v>1</v>
      </c>
      <c r="Q1535">
        <f>Table1[[#This Row],[Weighted revenue]]-7</f>
        <v>41.583188615088289</v>
      </c>
    </row>
    <row r="1536" spans="1:17" x14ac:dyDescent="0.35">
      <c r="A1536">
        <v>1047</v>
      </c>
      <c r="B1536">
        <v>1</v>
      </c>
      <c r="C1536">
        <v>69</v>
      </c>
      <c r="D1536">
        <v>56.55</v>
      </c>
      <c r="E1536">
        <v>3952.65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2.8004631741213901E-2</v>
      </c>
      <c r="M1536">
        <f>1-Table1[[#This Row],[Churn]]</f>
        <v>0.97199536825878607</v>
      </c>
      <c r="N1536" t="b">
        <f>IF(Table1[[#This Row],[Not churn]]&gt;0.14,TRUE,FALSE)</f>
        <v>1</v>
      </c>
      <c r="O1536">
        <f>50*(1-Table1[[#This Row],[Churn]])</f>
        <v>48.599768412939305</v>
      </c>
      <c r="P1536">
        <v>3</v>
      </c>
      <c r="Q1536">
        <f>Table1[[#This Row],[Weighted revenue]]-7</f>
        <v>41.599768412939305</v>
      </c>
    </row>
    <row r="1537" spans="1:17" x14ac:dyDescent="0.35">
      <c r="A1537">
        <v>1111</v>
      </c>
      <c r="B1537">
        <v>0</v>
      </c>
      <c r="C1537">
        <v>54</v>
      </c>
      <c r="D1537">
        <v>65.3</v>
      </c>
      <c r="E1537">
        <v>3512.9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2.7772284873519001E-2</v>
      </c>
      <c r="M1537">
        <f>1-Table1[[#This Row],[Churn]]</f>
        <v>0.97222771512648098</v>
      </c>
      <c r="N1537" t="b">
        <f>IF(Table1[[#This Row],[Not churn]]&gt;0.14,TRUE,FALSE)</f>
        <v>1</v>
      </c>
      <c r="O1537">
        <f>50*(1-Table1[[#This Row],[Churn]])</f>
        <v>48.611385756324047</v>
      </c>
      <c r="P1537">
        <v>1</v>
      </c>
      <c r="Q1537">
        <f>Table1[[#This Row],[Weighted revenue]]-7</f>
        <v>41.611385756324047</v>
      </c>
    </row>
    <row r="1538" spans="1:17" x14ac:dyDescent="0.35">
      <c r="A1538">
        <v>644</v>
      </c>
      <c r="B1538">
        <v>0</v>
      </c>
      <c r="C1538">
        <v>71</v>
      </c>
      <c r="D1538">
        <v>61.4</v>
      </c>
      <c r="E1538">
        <v>4310.3500000000004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2.7711132710165599E-2</v>
      </c>
      <c r="M1538">
        <f>1-Table1[[#This Row],[Churn]]</f>
        <v>0.97228886728983444</v>
      </c>
      <c r="N1538" t="b">
        <f>IF(Table1[[#This Row],[Not churn]]&gt;0.14,TRUE,FALSE)</f>
        <v>1</v>
      </c>
      <c r="O1538">
        <f>50*(1-Table1[[#This Row],[Churn]])</f>
        <v>48.61444336449172</v>
      </c>
      <c r="P1538">
        <v>3</v>
      </c>
      <c r="Q1538">
        <f>Table1[[#This Row],[Weighted revenue]]-7</f>
        <v>41.61444336449172</v>
      </c>
    </row>
    <row r="1539" spans="1:17" x14ac:dyDescent="0.35">
      <c r="A1539">
        <v>1069</v>
      </c>
      <c r="B1539">
        <v>0</v>
      </c>
      <c r="C1539">
        <v>67</v>
      </c>
      <c r="D1539">
        <v>85.25</v>
      </c>
      <c r="E1539">
        <v>5714.2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1</v>
      </c>
      <c r="L1539">
        <v>2.7685910475756401E-2</v>
      </c>
      <c r="M1539">
        <f>1-Table1[[#This Row],[Churn]]</f>
        <v>0.97231408952424359</v>
      </c>
      <c r="N1539" t="b">
        <f>IF(Table1[[#This Row],[Not churn]]&gt;0.14,TRUE,FALSE)</f>
        <v>1</v>
      </c>
      <c r="O1539">
        <f>50*(1-Table1[[#This Row],[Churn]])</f>
        <v>48.61570447621218</v>
      </c>
      <c r="P1539">
        <v>1</v>
      </c>
      <c r="Q1539">
        <f>Table1[[#This Row],[Weighted revenue]]-7</f>
        <v>41.61570447621218</v>
      </c>
    </row>
    <row r="1540" spans="1:17" x14ac:dyDescent="0.35">
      <c r="A1540">
        <v>85</v>
      </c>
      <c r="B1540">
        <v>1</v>
      </c>
      <c r="C1540">
        <v>52</v>
      </c>
      <c r="D1540">
        <v>59.85</v>
      </c>
      <c r="E1540">
        <v>3103.25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2.7581442462328E-2</v>
      </c>
      <c r="M1540">
        <f>1-Table1[[#This Row],[Churn]]</f>
        <v>0.97241855753767203</v>
      </c>
      <c r="N1540" t="b">
        <f>IF(Table1[[#This Row],[Not churn]]&gt;0.14,TRUE,FALSE)</f>
        <v>1</v>
      </c>
      <c r="O1540">
        <f>50*(1-Table1[[#This Row],[Churn]])</f>
        <v>48.620927876883599</v>
      </c>
      <c r="P1540">
        <v>1</v>
      </c>
      <c r="Q1540">
        <f>Table1[[#This Row],[Weighted revenue]]-7</f>
        <v>41.620927876883599</v>
      </c>
    </row>
    <row r="1541" spans="1:17" x14ac:dyDescent="0.35">
      <c r="A1541">
        <v>936</v>
      </c>
      <c r="B1541">
        <v>0</v>
      </c>
      <c r="C1541">
        <v>44</v>
      </c>
      <c r="D1541">
        <v>25.7</v>
      </c>
      <c r="E1541">
        <v>1110.5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2.72701674401984E-2</v>
      </c>
      <c r="M1541">
        <f>1-Table1[[#This Row],[Churn]]</f>
        <v>0.97272983255980161</v>
      </c>
      <c r="N1541" t="b">
        <f>IF(Table1[[#This Row],[Not churn]]&gt;0.14,TRUE,FALSE)</f>
        <v>1</v>
      </c>
      <c r="O1541">
        <f>50*(1-Table1[[#This Row],[Churn]])</f>
        <v>48.636491627990083</v>
      </c>
      <c r="P1541">
        <v>5</v>
      </c>
      <c r="Q1541">
        <f>Table1[[#This Row],[Weighted revenue]]-7</f>
        <v>41.636491627990083</v>
      </c>
    </row>
    <row r="1542" spans="1:17" x14ac:dyDescent="0.35">
      <c r="A1542">
        <v>82</v>
      </c>
      <c r="B1542">
        <v>0</v>
      </c>
      <c r="C1542">
        <v>50</v>
      </c>
      <c r="D1542">
        <v>20.350000000000001</v>
      </c>
      <c r="E1542">
        <v>938.95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2.71371622022736E-2</v>
      </c>
      <c r="M1542">
        <f>1-Table1[[#This Row],[Churn]]</f>
        <v>0.97286283779772642</v>
      </c>
      <c r="N1542" t="b">
        <f>IF(Table1[[#This Row],[Not churn]]&gt;0.14,TRUE,FALSE)</f>
        <v>1</v>
      </c>
      <c r="O1542">
        <f>50*(1-Table1[[#This Row],[Churn]])</f>
        <v>48.643141889886323</v>
      </c>
      <c r="P1542">
        <v>5</v>
      </c>
      <c r="Q1542">
        <f>Table1[[#This Row],[Weighted revenue]]-7</f>
        <v>41.643141889886323</v>
      </c>
    </row>
    <row r="1543" spans="1:17" x14ac:dyDescent="0.35">
      <c r="A1543">
        <v>621</v>
      </c>
      <c r="B1543">
        <v>0</v>
      </c>
      <c r="C1543">
        <v>72</v>
      </c>
      <c r="D1543">
        <v>97.75</v>
      </c>
      <c r="E1543">
        <v>6991.6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2.6561643354601101E-2</v>
      </c>
      <c r="M1543">
        <f>1-Table1[[#This Row],[Churn]]</f>
        <v>0.97343835664539891</v>
      </c>
      <c r="N1543" t="b">
        <f>IF(Table1[[#This Row],[Not churn]]&gt;0.14,TRUE,FALSE)</f>
        <v>1</v>
      </c>
      <c r="O1543">
        <f>50*(1-Table1[[#This Row],[Churn]])</f>
        <v>48.671917832269948</v>
      </c>
      <c r="P1543">
        <v>1</v>
      </c>
      <c r="Q1543">
        <f>Table1[[#This Row],[Weighted revenue]]-7</f>
        <v>41.671917832269948</v>
      </c>
    </row>
    <row r="1544" spans="1:17" x14ac:dyDescent="0.35">
      <c r="A1544">
        <v>1548</v>
      </c>
      <c r="B1544">
        <v>0</v>
      </c>
      <c r="C1544">
        <v>46</v>
      </c>
      <c r="D1544">
        <v>65.650000000000006</v>
      </c>
      <c r="E1544">
        <v>3047.15</v>
      </c>
      <c r="F1544">
        <v>1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2.6397646998069998E-2</v>
      </c>
      <c r="M1544">
        <f>1-Table1[[#This Row],[Churn]]</f>
        <v>0.97360235300192999</v>
      </c>
      <c r="N1544" t="b">
        <f>IF(Table1[[#This Row],[Not churn]]&gt;0.14,TRUE,FALSE)</f>
        <v>1</v>
      </c>
      <c r="O1544">
        <f>50*(1-Table1[[#This Row],[Churn]])</f>
        <v>48.680117650096498</v>
      </c>
      <c r="P1544">
        <v>1</v>
      </c>
      <c r="Q1544">
        <f>Table1[[#This Row],[Weighted revenue]]-7</f>
        <v>41.680117650096498</v>
      </c>
    </row>
    <row r="1545" spans="1:17" x14ac:dyDescent="0.35">
      <c r="A1545">
        <v>468</v>
      </c>
      <c r="B1545">
        <v>0</v>
      </c>
      <c r="C1545">
        <v>72</v>
      </c>
      <c r="D1545">
        <v>61.2</v>
      </c>
      <c r="E1545">
        <v>4390.25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2.6341906493819001E-2</v>
      </c>
      <c r="M1545">
        <f>1-Table1[[#This Row],[Churn]]</f>
        <v>0.97365809350618104</v>
      </c>
      <c r="N1545" t="b">
        <f>IF(Table1[[#This Row],[Not churn]]&gt;0.14,TRUE,FALSE)</f>
        <v>1</v>
      </c>
      <c r="O1545">
        <f>50*(1-Table1[[#This Row],[Churn]])</f>
        <v>48.682904675309054</v>
      </c>
      <c r="P1545">
        <v>3</v>
      </c>
      <c r="Q1545">
        <f>Table1[[#This Row],[Weighted revenue]]-7</f>
        <v>41.682904675309054</v>
      </c>
    </row>
    <row r="1546" spans="1:17" x14ac:dyDescent="0.35">
      <c r="A1546">
        <v>201</v>
      </c>
      <c r="B1546">
        <v>0</v>
      </c>
      <c r="C1546">
        <v>72</v>
      </c>
      <c r="D1546">
        <v>105.6</v>
      </c>
      <c r="E1546">
        <v>7581.5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0</v>
      </c>
      <c r="L1546">
        <v>2.62716607925167E-2</v>
      </c>
      <c r="M1546">
        <f>1-Table1[[#This Row],[Churn]]</f>
        <v>0.97372833920748325</v>
      </c>
      <c r="N1546" t="b">
        <f>IF(Table1[[#This Row],[Not churn]]&gt;0.14,TRUE,FALSE)</f>
        <v>1</v>
      </c>
      <c r="O1546">
        <f>50*(1-Table1[[#This Row],[Churn]])</f>
        <v>48.68641696037416</v>
      </c>
      <c r="P1546">
        <v>1</v>
      </c>
      <c r="Q1546">
        <f>Table1[[#This Row],[Weighted revenue]]-7</f>
        <v>41.68641696037416</v>
      </c>
    </row>
    <row r="1547" spans="1:17" x14ac:dyDescent="0.35">
      <c r="A1547">
        <v>1763</v>
      </c>
      <c r="B1547">
        <v>0</v>
      </c>
      <c r="C1547">
        <v>48</v>
      </c>
      <c r="D1547">
        <v>24.35</v>
      </c>
      <c r="E1547">
        <v>1133.7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2.6250925820226399E-2</v>
      </c>
      <c r="M1547">
        <f>1-Table1[[#This Row],[Churn]]</f>
        <v>0.97374907417977363</v>
      </c>
      <c r="N1547" t="b">
        <f>IF(Table1[[#This Row],[Not churn]]&gt;0.14,TRUE,FALSE)</f>
        <v>1</v>
      </c>
      <c r="O1547">
        <f>50*(1-Table1[[#This Row],[Churn]])</f>
        <v>48.687453708988684</v>
      </c>
      <c r="P1547">
        <v>2</v>
      </c>
      <c r="Q1547">
        <f>Table1[[#This Row],[Weighted revenue]]-7</f>
        <v>41.687453708988684</v>
      </c>
    </row>
    <row r="1548" spans="1:17" x14ac:dyDescent="0.35">
      <c r="A1548">
        <v>1644</v>
      </c>
      <c r="B1548">
        <v>0</v>
      </c>
      <c r="C1548">
        <v>64</v>
      </c>
      <c r="D1548">
        <v>54.6</v>
      </c>
      <c r="E1548">
        <v>3423.5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1</v>
      </c>
      <c r="L1548">
        <v>2.5985016290156999E-2</v>
      </c>
      <c r="M1548">
        <f>1-Table1[[#This Row],[Churn]]</f>
        <v>0.97401498370984296</v>
      </c>
      <c r="N1548" t="b">
        <f>IF(Table1[[#This Row],[Not churn]]&gt;0.14,TRUE,FALSE)</f>
        <v>1</v>
      </c>
      <c r="O1548">
        <f>50*(1-Table1[[#This Row],[Churn]])</f>
        <v>48.70074918549215</v>
      </c>
      <c r="P1548">
        <v>3</v>
      </c>
      <c r="Q1548">
        <f>Table1[[#This Row],[Weighted revenue]]-7</f>
        <v>41.70074918549215</v>
      </c>
    </row>
    <row r="1549" spans="1:17" x14ac:dyDescent="0.35">
      <c r="A1549">
        <v>706</v>
      </c>
      <c r="B1549">
        <v>0</v>
      </c>
      <c r="C1549">
        <v>56</v>
      </c>
      <c r="D1549">
        <v>80.3</v>
      </c>
      <c r="E1549">
        <v>4513.6499999999996</v>
      </c>
      <c r="F1549">
        <v>0</v>
      </c>
      <c r="G1549">
        <v>1</v>
      </c>
      <c r="H1549">
        <v>0</v>
      </c>
      <c r="I1549">
        <v>1</v>
      </c>
      <c r="J1549">
        <v>1</v>
      </c>
      <c r="K1549">
        <v>0</v>
      </c>
      <c r="L1549">
        <v>2.5806210286660899E-2</v>
      </c>
      <c r="M1549">
        <f>1-Table1[[#This Row],[Churn]]</f>
        <v>0.97419378971333914</v>
      </c>
      <c r="N1549" t="b">
        <f>IF(Table1[[#This Row],[Not churn]]&gt;0.14,TRUE,FALSE)</f>
        <v>1</v>
      </c>
      <c r="O1549">
        <f>50*(1-Table1[[#This Row],[Churn]])</f>
        <v>48.709689485666956</v>
      </c>
      <c r="P1549">
        <v>1</v>
      </c>
      <c r="Q1549">
        <f>Table1[[#This Row],[Weighted revenue]]-7</f>
        <v>41.709689485666956</v>
      </c>
    </row>
    <row r="1550" spans="1:17" x14ac:dyDescent="0.35">
      <c r="A1550">
        <v>800</v>
      </c>
      <c r="B1550">
        <v>0</v>
      </c>
      <c r="C1550">
        <v>59</v>
      </c>
      <c r="D1550">
        <v>76.45</v>
      </c>
      <c r="E1550">
        <v>4519.5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2.5618120089666799E-2</v>
      </c>
      <c r="M1550">
        <f>1-Table1[[#This Row],[Churn]]</f>
        <v>0.9743818799103332</v>
      </c>
      <c r="N1550" t="b">
        <f>IF(Table1[[#This Row],[Not churn]]&gt;0.14,TRUE,FALSE)</f>
        <v>1</v>
      </c>
      <c r="O1550">
        <f>50*(1-Table1[[#This Row],[Churn]])</f>
        <v>48.719093995516658</v>
      </c>
      <c r="P1550">
        <v>1</v>
      </c>
      <c r="Q1550">
        <f>Table1[[#This Row],[Weighted revenue]]-7</f>
        <v>41.719093995516658</v>
      </c>
    </row>
    <row r="1551" spans="1:17" x14ac:dyDescent="0.35">
      <c r="A1551">
        <v>43</v>
      </c>
      <c r="B1551">
        <v>0</v>
      </c>
      <c r="C1551">
        <v>71</v>
      </c>
      <c r="D1551">
        <v>109.3</v>
      </c>
      <c r="E1551">
        <v>7782.85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2.5541155137349902E-2</v>
      </c>
      <c r="M1551">
        <f>1-Table1[[#This Row],[Churn]]</f>
        <v>0.97445884486265011</v>
      </c>
      <c r="N1551" t="b">
        <f>IF(Table1[[#This Row],[Not churn]]&gt;0.14,TRUE,FALSE)</f>
        <v>1</v>
      </c>
      <c r="O1551">
        <f>50*(1-Table1[[#This Row],[Churn]])</f>
        <v>48.722942243132508</v>
      </c>
      <c r="P1551">
        <v>1</v>
      </c>
      <c r="Q1551">
        <f>Table1[[#This Row],[Weighted revenue]]-7</f>
        <v>41.722942243132508</v>
      </c>
    </row>
    <row r="1552" spans="1:17" x14ac:dyDescent="0.35">
      <c r="A1552">
        <v>775</v>
      </c>
      <c r="B1552">
        <v>0</v>
      </c>
      <c r="C1552">
        <v>42</v>
      </c>
      <c r="D1552">
        <v>20.25</v>
      </c>
      <c r="E1552">
        <v>854.9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2.54573799484916E-2</v>
      </c>
      <c r="M1552">
        <f>1-Table1[[#This Row],[Churn]]</f>
        <v>0.97454262005150838</v>
      </c>
      <c r="N1552" t="b">
        <f>IF(Table1[[#This Row],[Not churn]]&gt;0.14,TRUE,FALSE)</f>
        <v>1</v>
      </c>
      <c r="O1552">
        <f>50*(1-Table1[[#This Row],[Churn]])</f>
        <v>48.727131002575419</v>
      </c>
      <c r="P1552">
        <v>5</v>
      </c>
      <c r="Q1552">
        <f>Table1[[#This Row],[Weighted revenue]]-7</f>
        <v>41.727131002575419</v>
      </c>
    </row>
    <row r="1553" spans="1:17" x14ac:dyDescent="0.35">
      <c r="A1553">
        <v>588</v>
      </c>
      <c r="B1553">
        <v>0</v>
      </c>
      <c r="C1553">
        <v>69</v>
      </c>
      <c r="D1553">
        <v>85.35</v>
      </c>
      <c r="E1553">
        <v>5897.4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2.53827495686084E-2</v>
      </c>
      <c r="M1553">
        <f>1-Table1[[#This Row],[Churn]]</f>
        <v>0.97461725043139158</v>
      </c>
      <c r="N1553" t="b">
        <f>IF(Table1[[#This Row],[Not churn]]&gt;0.14,TRUE,FALSE)</f>
        <v>1</v>
      </c>
      <c r="O1553">
        <f>50*(1-Table1[[#This Row],[Churn]])</f>
        <v>48.730862521569577</v>
      </c>
      <c r="P1553">
        <v>1</v>
      </c>
      <c r="Q1553">
        <f>Table1[[#This Row],[Weighted revenue]]-7</f>
        <v>41.730862521569577</v>
      </c>
    </row>
    <row r="1554" spans="1:17" x14ac:dyDescent="0.35">
      <c r="A1554">
        <v>1305</v>
      </c>
      <c r="B1554">
        <v>0</v>
      </c>
      <c r="C1554">
        <v>59</v>
      </c>
      <c r="D1554">
        <v>75.95</v>
      </c>
      <c r="E1554">
        <v>4542.3500000000004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2.5247795582131E-2</v>
      </c>
      <c r="M1554">
        <f>1-Table1[[#This Row],[Churn]]</f>
        <v>0.97475220441786903</v>
      </c>
      <c r="N1554" t="b">
        <f>IF(Table1[[#This Row],[Not churn]]&gt;0.14,TRUE,FALSE)</f>
        <v>1</v>
      </c>
      <c r="O1554">
        <f>50*(1-Table1[[#This Row],[Churn]])</f>
        <v>48.737610220893451</v>
      </c>
      <c r="P1554">
        <v>1</v>
      </c>
      <c r="Q1554">
        <f>Table1[[#This Row],[Weighted revenue]]-7</f>
        <v>41.737610220893451</v>
      </c>
    </row>
    <row r="1555" spans="1:17" x14ac:dyDescent="0.35">
      <c r="A1555">
        <v>692</v>
      </c>
      <c r="B1555">
        <v>0</v>
      </c>
      <c r="C1555">
        <v>69</v>
      </c>
      <c r="D1555">
        <v>99.15</v>
      </c>
      <c r="E1555">
        <v>6875.35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2.49146461769423E-2</v>
      </c>
      <c r="M1555">
        <f>1-Table1[[#This Row],[Churn]]</f>
        <v>0.97508535382305772</v>
      </c>
      <c r="N1555" t="b">
        <f>IF(Table1[[#This Row],[Not churn]]&gt;0.14,TRUE,FALSE)</f>
        <v>1</v>
      </c>
      <c r="O1555">
        <f>50*(1-Table1[[#This Row],[Churn]])</f>
        <v>48.754267691152883</v>
      </c>
      <c r="P1555">
        <v>1</v>
      </c>
      <c r="Q1555">
        <f>Table1[[#This Row],[Weighted revenue]]-7</f>
        <v>41.754267691152883</v>
      </c>
    </row>
    <row r="1556" spans="1:17" x14ac:dyDescent="0.35">
      <c r="A1556">
        <v>29</v>
      </c>
      <c r="B1556">
        <v>0</v>
      </c>
      <c r="C1556">
        <v>69</v>
      </c>
      <c r="D1556">
        <v>84.7</v>
      </c>
      <c r="E1556">
        <v>5878.9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2.4906649057660199E-2</v>
      </c>
      <c r="M1556">
        <f>1-Table1[[#This Row],[Churn]]</f>
        <v>0.97509335094233984</v>
      </c>
      <c r="N1556" t="b">
        <f>IF(Table1[[#This Row],[Not churn]]&gt;0.14,TRUE,FALSE)</f>
        <v>1</v>
      </c>
      <c r="O1556">
        <f>50*(1-Table1[[#This Row],[Churn]])</f>
        <v>48.754667547116995</v>
      </c>
      <c r="P1556">
        <v>1</v>
      </c>
      <c r="Q1556">
        <f>Table1[[#This Row],[Weighted revenue]]-7</f>
        <v>41.754667547116995</v>
      </c>
    </row>
    <row r="1557" spans="1:17" x14ac:dyDescent="0.35">
      <c r="A1557">
        <v>330</v>
      </c>
      <c r="B1557">
        <v>0</v>
      </c>
      <c r="C1557">
        <v>52</v>
      </c>
      <c r="D1557">
        <v>20.399999999999999</v>
      </c>
      <c r="E1557">
        <v>1090.6500000000001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1</v>
      </c>
      <c r="L1557">
        <v>2.4842262428845199E-2</v>
      </c>
      <c r="M1557">
        <f>1-Table1[[#This Row],[Churn]]</f>
        <v>0.97515773757115476</v>
      </c>
      <c r="N1557" t="b">
        <f>IF(Table1[[#This Row],[Not churn]]&gt;0.14,TRUE,FALSE)</f>
        <v>1</v>
      </c>
      <c r="O1557">
        <f>50*(1-Table1[[#This Row],[Churn]])</f>
        <v>48.757886878557741</v>
      </c>
      <c r="P1557">
        <v>5</v>
      </c>
      <c r="Q1557">
        <f>Table1[[#This Row],[Weighted revenue]]-7</f>
        <v>41.757886878557741</v>
      </c>
    </row>
    <row r="1558" spans="1:17" x14ac:dyDescent="0.35">
      <c r="A1558">
        <v>1582</v>
      </c>
      <c r="B1558">
        <v>0</v>
      </c>
      <c r="C1558">
        <v>62</v>
      </c>
      <c r="D1558">
        <v>43.6</v>
      </c>
      <c r="E1558">
        <v>2748.7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2.47278992066093E-2</v>
      </c>
      <c r="M1558">
        <f>1-Table1[[#This Row],[Churn]]</f>
        <v>0.97527210079339066</v>
      </c>
      <c r="N1558" t="b">
        <f>IF(Table1[[#This Row],[Not churn]]&gt;0.14,TRUE,FALSE)</f>
        <v>1</v>
      </c>
      <c r="O1558">
        <f>50*(1-Table1[[#This Row],[Churn]])</f>
        <v>48.763605039669535</v>
      </c>
      <c r="P1558">
        <v>3</v>
      </c>
      <c r="Q1558">
        <f>Table1[[#This Row],[Weighted revenue]]-7</f>
        <v>41.763605039669535</v>
      </c>
    </row>
    <row r="1559" spans="1:17" x14ac:dyDescent="0.35">
      <c r="A1559">
        <v>792</v>
      </c>
      <c r="B1559">
        <v>0</v>
      </c>
      <c r="C1559">
        <v>27</v>
      </c>
      <c r="D1559">
        <v>25.85</v>
      </c>
      <c r="E1559">
        <v>788.55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2.47176254847973E-2</v>
      </c>
      <c r="M1559">
        <f>1-Table1[[#This Row],[Churn]]</f>
        <v>0.97528237451520272</v>
      </c>
      <c r="N1559" t="b">
        <f>IF(Table1[[#This Row],[Not churn]]&gt;0.14,TRUE,FALSE)</f>
        <v>1</v>
      </c>
      <c r="O1559">
        <f>50*(1-Table1[[#This Row],[Churn]])</f>
        <v>48.764118725760135</v>
      </c>
      <c r="P1559">
        <v>1</v>
      </c>
      <c r="Q1559">
        <f>Table1[[#This Row],[Weighted revenue]]-7</f>
        <v>41.764118725760135</v>
      </c>
    </row>
    <row r="1560" spans="1:17" x14ac:dyDescent="0.35">
      <c r="A1560">
        <v>887</v>
      </c>
      <c r="B1560">
        <v>0</v>
      </c>
      <c r="C1560">
        <v>72</v>
      </c>
      <c r="D1560">
        <v>109.7</v>
      </c>
      <c r="E1560">
        <v>8129.3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2.4704806691006002E-2</v>
      </c>
      <c r="M1560">
        <f>1-Table1[[#This Row],[Churn]]</f>
        <v>0.97529519330899395</v>
      </c>
      <c r="N1560" t="b">
        <f>IF(Table1[[#This Row],[Not churn]]&gt;0.14,TRUE,FALSE)</f>
        <v>1</v>
      </c>
      <c r="O1560">
        <f>50*(1-Table1[[#This Row],[Churn]])</f>
        <v>48.764759665449695</v>
      </c>
      <c r="P1560">
        <v>1</v>
      </c>
      <c r="Q1560">
        <f>Table1[[#This Row],[Weighted revenue]]-7</f>
        <v>41.764759665449695</v>
      </c>
    </row>
    <row r="1561" spans="1:17" x14ac:dyDescent="0.35">
      <c r="A1561">
        <v>746</v>
      </c>
      <c r="B1561">
        <v>0</v>
      </c>
      <c r="C1561">
        <v>23</v>
      </c>
      <c r="D1561">
        <v>19.649999999999999</v>
      </c>
      <c r="E1561">
        <v>451.55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2.4697067902880201E-2</v>
      </c>
      <c r="M1561">
        <f>1-Table1[[#This Row],[Churn]]</f>
        <v>0.97530293209711982</v>
      </c>
      <c r="N1561" t="b">
        <f>IF(Table1[[#This Row],[Not churn]]&gt;0.14,TRUE,FALSE)</f>
        <v>1</v>
      </c>
      <c r="O1561">
        <f>50*(1-Table1[[#This Row],[Churn]])</f>
        <v>48.765146604855993</v>
      </c>
      <c r="P1561">
        <v>1</v>
      </c>
      <c r="Q1561">
        <f>Table1[[#This Row],[Weighted revenue]]-7</f>
        <v>41.765146604855993</v>
      </c>
    </row>
    <row r="1562" spans="1:17" x14ac:dyDescent="0.35">
      <c r="A1562">
        <v>1344</v>
      </c>
      <c r="B1562">
        <v>0</v>
      </c>
      <c r="C1562">
        <v>50</v>
      </c>
      <c r="D1562">
        <v>69.5</v>
      </c>
      <c r="E1562">
        <v>3418.2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2.46721659656731E-2</v>
      </c>
      <c r="M1562">
        <f>1-Table1[[#This Row],[Churn]]</f>
        <v>0.97532783403432688</v>
      </c>
      <c r="N1562" t="b">
        <f>IF(Table1[[#This Row],[Not churn]]&gt;0.14,TRUE,FALSE)</f>
        <v>1</v>
      </c>
      <c r="O1562">
        <f>50*(1-Table1[[#This Row],[Churn]])</f>
        <v>48.766391701716344</v>
      </c>
      <c r="P1562">
        <v>1</v>
      </c>
      <c r="Q1562">
        <f>Table1[[#This Row],[Weighted revenue]]-7</f>
        <v>41.766391701716344</v>
      </c>
    </row>
    <row r="1563" spans="1:17" x14ac:dyDescent="0.35">
      <c r="A1563">
        <v>1659</v>
      </c>
      <c r="B1563">
        <v>1</v>
      </c>
      <c r="C1563">
        <v>67</v>
      </c>
      <c r="D1563">
        <v>64.55</v>
      </c>
      <c r="E1563">
        <v>4250.1000000000004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1</v>
      </c>
      <c r="L1563">
        <v>2.4547538207498401E-2</v>
      </c>
      <c r="M1563">
        <f>1-Table1[[#This Row],[Churn]]</f>
        <v>0.97545246179250156</v>
      </c>
      <c r="N1563" t="b">
        <f>IF(Table1[[#This Row],[Not churn]]&gt;0.14,TRUE,FALSE)</f>
        <v>1</v>
      </c>
      <c r="O1563">
        <f>50*(1-Table1[[#This Row],[Churn]])</f>
        <v>48.772623089625078</v>
      </c>
      <c r="P1563">
        <v>1</v>
      </c>
      <c r="Q1563">
        <f>Table1[[#This Row],[Weighted revenue]]-7</f>
        <v>41.772623089625078</v>
      </c>
    </row>
    <row r="1564" spans="1:17" x14ac:dyDescent="0.35">
      <c r="A1564">
        <v>503</v>
      </c>
      <c r="B1564">
        <v>0</v>
      </c>
      <c r="C1564">
        <v>72</v>
      </c>
      <c r="D1564">
        <v>64.8</v>
      </c>
      <c r="E1564">
        <v>4719.75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2.4412584202523801E-2</v>
      </c>
      <c r="M1564">
        <f>1-Table1[[#This Row],[Churn]]</f>
        <v>0.97558741579747621</v>
      </c>
      <c r="N1564" t="b">
        <f>IF(Table1[[#This Row],[Not churn]]&gt;0.14,TRUE,FALSE)</f>
        <v>1</v>
      </c>
      <c r="O1564">
        <f>50*(1-Table1[[#This Row],[Churn]])</f>
        <v>48.779370789873809</v>
      </c>
      <c r="P1564">
        <v>3</v>
      </c>
      <c r="Q1564">
        <f>Table1[[#This Row],[Weighted revenue]]-7</f>
        <v>41.779370789873809</v>
      </c>
    </row>
    <row r="1565" spans="1:17" x14ac:dyDescent="0.35">
      <c r="A1565">
        <v>1767</v>
      </c>
      <c r="B1565">
        <v>0</v>
      </c>
      <c r="C1565">
        <v>43</v>
      </c>
      <c r="D1565">
        <v>20</v>
      </c>
      <c r="E1565">
        <v>817.95</v>
      </c>
      <c r="F1565">
        <v>0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2.4161489228804699E-2</v>
      </c>
      <c r="M1565">
        <f>1-Table1[[#This Row],[Churn]]</f>
        <v>0.97583851077119532</v>
      </c>
      <c r="N1565" t="b">
        <f>IF(Table1[[#This Row],[Not churn]]&gt;0.14,TRUE,FALSE)</f>
        <v>1</v>
      </c>
      <c r="O1565">
        <f>50*(1-Table1[[#This Row],[Churn]])</f>
        <v>48.791925538559767</v>
      </c>
      <c r="P1565">
        <v>5</v>
      </c>
      <c r="Q1565">
        <f>Table1[[#This Row],[Weighted revenue]]-7</f>
        <v>41.791925538559767</v>
      </c>
    </row>
    <row r="1566" spans="1:17" x14ac:dyDescent="0.35">
      <c r="A1566">
        <v>1581</v>
      </c>
      <c r="B1566">
        <v>0</v>
      </c>
      <c r="C1566">
        <v>47</v>
      </c>
      <c r="D1566">
        <v>19.899999999999999</v>
      </c>
      <c r="E1566">
        <v>942.95</v>
      </c>
      <c r="F1566">
        <v>1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2.41193986737092E-2</v>
      </c>
      <c r="M1566">
        <f>1-Table1[[#This Row],[Churn]]</f>
        <v>0.97588060132629084</v>
      </c>
      <c r="N1566" t="b">
        <f>IF(Table1[[#This Row],[Not churn]]&gt;0.14,TRUE,FALSE)</f>
        <v>1</v>
      </c>
      <c r="O1566">
        <f>50*(1-Table1[[#This Row],[Churn]])</f>
        <v>48.794030066314541</v>
      </c>
      <c r="P1566">
        <v>2</v>
      </c>
      <c r="Q1566">
        <f>Table1[[#This Row],[Weighted revenue]]-7</f>
        <v>41.794030066314541</v>
      </c>
    </row>
    <row r="1567" spans="1:17" x14ac:dyDescent="0.35">
      <c r="A1567">
        <v>1448</v>
      </c>
      <c r="B1567">
        <v>0</v>
      </c>
      <c r="C1567">
        <v>71</v>
      </c>
      <c r="D1567">
        <v>86.1</v>
      </c>
      <c r="E1567">
        <v>6045.9</v>
      </c>
      <c r="F1567">
        <v>1</v>
      </c>
      <c r="G1567">
        <v>1</v>
      </c>
      <c r="H1567">
        <v>0</v>
      </c>
      <c r="I1567">
        <v>1</v>
      </c>
      <c r="J1567">
        <v>1</v>
      </c>
      <c r="K1567">
        <v>1</v>
      </c>
      <c r="L1567">
        <v>2.3712114081214E-2</v>
      </c>
      <c r="M1567">
        <f>1-Table1[[#This Row],[Churn]]</f>
        <v>0.97628788591878601</v>
      </c>
      <c r="N1567" t="b">
        <f>IF(Table1[[#This Row],[Not churn]]&gt;0.14,TRUE,FALSE)</f>
        <v>1</v>
      </c>
      <c r="O1567">
        <f>50*(1-Table1[[#This Row],[Churn]])</f>
        <v>48.814394295939302</v>
      </c>
      <c r="P1567">
        <v>1</v>
      </c>
      <c r="Q1567">
        <f>Table1[[#This Row],[Weighted revenue]]-7</f>
        <v>41.814394295939302</v>
      </c>
    </row>
    <row r="1568" spans="1:17" x14ac:dyDescent="0.35">
      <c r="A1568">
        <v>822</v>
      </c>
      <c r="B1568">
        <v>0</v>
      </c>
      <c r="C1568">
        <v>14</v>
      </c>
      <c r="D1568">
        <v>18.8</v>
      </c>
      <c r="E1568">
        <v>255.55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2.3706945450806201E-2</v>
      </c>
      <c r="M1568">
        <f>1-Table1[[#This Row],[Churn]]</f>
        <v>0.9762930545491938</v>
      </c>
      <c r="N1568" t="b">
        <f>IF(Table1[[#This Row],[Not churn]]&gt;0.14,TRUE,FALSE)</f>
        <v>1</v>
      </c>
      <c r="O1568">
        <f>50*(1-Table1[[#This Row],[Churn]])</f>
        <v>48.814652727459688</v>
      </c>
      <c r="P1568">
        <v>1</v>
      </c>
      <c r="Q1568">
        <f>Table1[[#This Row],[Weighted revenue]]-7</f>
        <v>41.814652727459688</v>
      </c>
    </row>
    <row r="1569" spans="1:17" x14ac:dyDescent="0.35">
      <c r="A1569">
        <v>138</v>
      </c>
      <c r="B1569">
        <v>0</v>
      </c>
      <c r="C1569">
        <v>24</v>
      </c>
      <c r="D1569">
        <v>19.7</v>
      </c>
      <c r="E1569">
        <v>494.05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2.3645025097322001E-2</v>
      </c>
      <c r="M1569">
        <f>1-Table1[[#This Row],[Churn]]</f>
        <v>0.97635497490267797</v>
      </c>
      <c r="N1569" t="b">
        <f>IF(Table1[[#This Row],[Not churn]]&gt;0.14,TRUE,FALSE)</f>
        <v>1</v>
      </c>
      <c r="O1569">
        <f>50*(1-Table1[[#This Row],[Churn]])</f>
        <v>48.817748745133898</v>
      </c>
      <c r="P1569">
        <v>1</v>
      </c>
      <c r="Q1569">
        <f>Table1[[#This Row],[Weighted revenue]]-7</f>
        <v>41.817748745133898</v>
      </c>
    </row>
    <row r="1570" spans="1:17" x14ac:dyDescent="0.35">
      <c r="A1570">
        <v>410</v>
      </c>
      <c r="B1570">
        <v>0</v>
      </c>
      <c r="C1570">
        <v>65</v>
      </c>
      <c r="D1570">
        <v>82.5</v>
      </c>
      <c r="E1570">
        <v>5215.1000000000004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2.3331553233017902E-2</v>
      </c>
      <c r="M1570">
        <f>1-Table1[[#This Row],[Churn]]</f>
        <v>0.97666844676698206</v>
      </c>
      <c r="N1570" t="b">
        <f>IF(Table1[[#This Row],[Not churn]]&gt;0.14,TRUE,FALSE)</f>
        <v>1</v>
      </c>
      <c r="O1570">
        <f>50*(1-Table1[[#This Row],[Churn]])</f>
        <v>48.833422338349102</v>
      </c>
      <c r="P1570">
        <v>1</v>
      </c>
      <c r="Q1570">
        <f>Table1[[#This Row],[Weighted revenue]]-7</f>
        <v>41.833422338349102</v>
      </c>
    </row>
    <row r="1571" spans="1:17" x14ac:dyDescent="0.35">
      <c r="A1571">
        <v>824</v>
      </c>
      <c r="B1571">
        <v>0</v>
      </c>
      <c r="C1571">
        <v>19</v>
      </c>
      <c r="D1571">
        <v>19.649999999999999</v>
      </c>
      <c r="E1571">
        <v>358.15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2.3259725506902099E-2</v>
      </c>
      <c r="M1571">
        <f>1-Table1[[#This Row],[Churn]]</f>
        <v>0.97674027449309786</v>
      </c>
      <c r="N1571" t="b">
        <f>IF(Table1[[#This Row],[Not churn]]&gt;0.14,TRUE,FALSE)</f>
        <v>1</v>
      </c>
      <c r="O1571">
        <f>50*(1-Table1[[#This Row],[Churn]])</f>
        <v>48.837013724654895</v>
      </c>
      <c r="P1571">
        <v>1</v>
      </c>
      <c r="Q1571">
        <f>Table1[[#This Row],[Weighted revenue]]-7</f>
        <v>41.837013724654895</v>
      </c>
    </row>
    <row r="1572" spans="1:17" x14ac:dyDescent="0.35">
      <c r="A1572">
        <v>1571</v>
      </c>
      <c r="B1572">
        <v>0</v>
      </c>
      <c r="C1572">
        <v>48</v>
      </c>
      <c r="D1572">
        <v>19.95</v>
      </c>
      <c r="E1572">
        <v>1004.5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2.3091380744727701E-2</v>
      </c>
      <c r="M1572">
        <f>1-Table1[[#This Row],[Churn]]</f>
        <v>0.97690861925527228</v>
      </c>
      <c r="N1572" t="b">
        <f>IF(Table1[[#This Row],[Not churn]]&gt;0.14,TRUE,FALSE)</f>
        <v>1</v>
      </c>
      <c r="O1572">
        <f>50*(1-Table1[[#This Row],[Churn]])</f>
        <v>48.845430962763615</v>
      </c>
      <c r="P1572">
        <v>2</v>
      </c>
      <c r="Q1572">
        <f>Table1[[#This Row],[Weighted revenue]]-7</f>
        <v>41.845430962763615</v>
      </c>
    </row>
    <row r="1573" spans="1:17" x14ac:dyDescent="0.35">
      <c r="A1573">
        <v>1309</v>
      </c>
      <c r="B1573">
        <v>1</v>
      </c>
      <c r="C1573">
        <v>72</v>
      </c>
      <c r="D1573">
        <v>84.45</v>
      </c>
      <c r="E1573">
        <v>5899.85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2.2985832984029099E-2</v>
      </c>
      <c r="M1573">
        <f>1-Table1[[#This Row],[Churn]]</f>
        <v>0.97701416701597088</v>
      </c>
      <c r="N1573" t="b">
        <f>IF(Table1[[#This Row],[Not churn]]&gt;0.14,TRUE,FALSE)</f>
        <v>1</v>
      </c>
      <c r="O1573">
        <f>50*(1-Table1[[#This Row],[Churn]])</f>
        <v>48.850708350798541</v>
      </c>
      <c r="P1573">
        <v>1</v>
      </c>
      <c r="Q1573">
        <f>Table1[[#This Row],[Weighted revenue]]-7</f>
        <v>41.850708350798541</v>
      </c>
    </row>
    <row r="1574" spans="1:17" x14ac:dyDescent="0.35">
      <c r="A1574">
        <v>1698</v>
      </c>
      <c r="B1574">
        <v>0</v>
      </c>
      <c r="C1574">
        <v>68</v>
      </c>
      <c r="D1574">
        <v>86.5</v>
      </c>
      <c r="E1574">
        <v>5882.75</v>
      </c>
      <c r="F1574">
        <v>1</v>
      </c>
      <c r="G1574">
        <v>0</v>
      </c>
      <c r="H1574">
        <v>1</v>
      </c>
      <c r="I1574">
        <v>1</v>
      </c>
      <c r="J1574">
        <v>1</v>
      </c>
      <c r="K1574">
        <v>1</v>
      </c>
      <c r="L1574">
        <v>2.29073399224313E-2</v>
      </c>
      <c r="M1574">
        <f>1-Table1[[#This Row],[Churn]]</f>
        <v>0.97709266007756868</v>
      </c>
      <c r="N1574" t="b">
        <f>IF(Table1[[#This Row],[Not churn]]&gt;0.14,TRUE,FALSE)</f>
        <v>1</v>
      </c>
      <c r="O1574">
        <f>50*(1-Table1[[#This Row],[Churn]])</f>
        <v>48.854633003878433</v>
      </c>
      <c r="P1574">
        <v>1</v>
      </c>
      <c r="Q1574">
        <f>Table1[[#This Row],[Weighted revenue]]-7</f>
        <v>41.854633003878433</v>
      </c>
    </row>
    <row r="1575" spans="1:17" x14ac:dyDescent="0.35">
      <c r="A1575">
        <v>1748</v>
      </c>
      <c r="B1575">
        <v>0</v>
      </c>
      <c r="C1575">
        <v>71</v>
      </c>
      <c r="D1575">
        <v>105.55</v>
      </c>
      <c r="E1575">
        <v>7405.5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2.2895591312565799E-2</v>
      </c>
      <c r="M1575">
        <f>1-Table1[[#This Row],[Churn]]</f>
        <v>0.9771044086874342</v>
      </c>
      <c r="N1575" t="b">
        <f>IF(Table1[[#This Row],[Not churn]]&gt;0.14,TRUE,FALSE)</f>
        <v>1</v>
      </c>
      <c r="O1575">
        <f>50*(1-Table1[[#This Row],[Churn]])</f>
        <v>48.855220434371709</v>
      </c>
      <c r="P1575">
        <v>1</v>
      </c>
      <c r="Q1575">
        <f>Table1[[#This Row],[Weighted revenue]]-7</f>
        <v>41.855220434371709</v>
      </c>
    </row>
    <row r="1576" spans="1:17" x14ac:dyDescent="0.35">
      <c r="A1576">
        <v>793</v>
      </c>
      <c r="B1576">
        <v>0</v>
      </c>
      <c r="C1576">
        <v>72</v>
      </c>
      <c r="D1576">
        <v>100.65</v>
      </c>
      <c r="E1576">
        <v>7334.05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2.2741538946859E-2</v>
      </c>
      <c r="M1576">
        <f>1-Table1[[#This Row],[Churn]]</f>
        <v>0.97725846105314096</v>
      </c>
      <c r="N1576" t="b">
        <f>IF(Table1[[#This Row],[Not churn]]&gt;0.14,TRUE,FALSE)</f>
        <v>1</v>
      </c>
      <c r="O1576">
        <f>50*(1-Table1[[#This Row],[Churn]])</f>
        <v>48.862923052657045</v>
      </c>
      <c r="P1576">
        <v>1</v>
      </c>
      <c r="Q1576">
        <f>Table1[[#This Row],[Weighted revenue]]-7</f>
        <v>41.862923052657045</v>
      </c>
    </row>
    <row r="1577" spans="1:17" x14ac:dyDescent="0.35">
      <c r="A1577">
        <v>1233</v>
      </c>
      <c r="B1577">
        <v>0</v>
      </c>
      <c r="C1577">
        <v>59</v>
      </c>
      <c r="D1577">
        <v>72.099999999999994</v>
      </c>
      <c r="E1577">
        <v>4194.8500000000004</v>
      </c>
      <c r="F1577">
        <v>0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2.2565908174345801E-2</v>
      </c>
      <c r="M1577">
        <f>1-Table1[[#This Row],[Churn]]</f>
        <v>0.97743409182565422</v>
      </c>
      <c r="N1577" t="b">
        <f>IF(Table1[[#This Row],[Not churn]]&gt;0.14,TRUE,FALSE)</f>
        <v>1</v>
      </c>
      <c r="O1577">
        <f>50*(1-Table1[[#This Row],[Churn]])</f>
        <v>48.871704591282707</v>
      </c>
      <c r="P1577">
        <v>1</v>
      </c>
      <c r="Q1577">
        <f>Table1[[#This Row],[Weighted revenue]]-7</f>
        <v>41.871704591282707</v>
      </c>
    </row>
    <row r="1578" spans="1:17" x14ac:dyDescent="0.35">
      <c r="A1578">
        <v>708</v>
      </c>
      <c r="B1578">
        <v>0</v>
      </c>
      <c r="C1578">
        <v>71</v>
      </c>
      <c r="D1578">
        <v>84.4</v>
      </c>
      <c r="E1578">
        <v>5969.3</v>
      </c>
      <c r="F1578">
        <v>0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2.2564133586630598E-2</v>
      </c>
      <c r="M1578">
        <f>1-Table1[[#This Row],[Churn]]</f>
        <v>0.97743586641336944</v>
      </c>
      <c r="N1578" t="b">
        <f>IF(Table1[[#This Row],[Not churn]]&gt;0.14,TRUE,FALSE)</f>
        <v>1</v>
      </c>
      <c r="O1578">
        <f>50*(1-Table1[[#This Row],[Churn]])</f>
        <v>48.871793320668473</v>
      </c>
      <c r="P1578">
        <v>1</v>
      </c>
      <c r="Q1578">
        <f>Table1[[#This Row],[Weighted revenue]]-7</f>
        <v>41.871793320668473</v>
      </c>
    </row>
    <row r="1579" spans="1:17" x14ac:dyDescent="0.35">
      <c r="A1579">
        <v>774</v>
      </c>
      <c r="B1579">
        <v>0</v>
      </c>
      <c r="C1579">
        <v>63</v>
      </c>
      <c r="D1579">
        <v>71.900000000000006</v>
      </c>
      <c r="E1579">
        <v>4479.2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2.2460829139793598E-2</v>
      </c>
      <c r="M1579">
        <f>1-Table1[[#This Row],[Churn]]</f>
        <v>0.97753917086020636</v>
      </c>
      <c r="N1579" t="b">
        <f>IF(Table1[[#This Row],[Not churn]]&gt;0.14,TRUE,FALSE)</f>
        <v>1</v>
      </c>
      <c r="O1579">
        <f>50*(1-Table1[[#This Row],[Churn]])</f>
        <v>48.876958543010318</v>
      </c>
      <c r="P1579">
        <v>1</v>
      </c>
      <c r="Q1579">
        <f>Table1[[#This Row],[Weighted revenue]]-7</f>
        <v>41.876958543010318</v>
      </c>
    </row>
    <row r="1580" spans="1:17" x14ac:dyDescent="0.35">
      <c r="A1580">
        <v>226</v>
      </c>
      <c r="B1580">
        <v>0</v>
      </c>
      <c r="C1580">
        <v>72</v>
      </c>
      <c r="D1580">
        <v>91.95</v>
      </c>
      <c r="E1580">
        <v>6614.9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2.2429736399623899E-2</v>
      </c>
      <c r="M1580">
        <f>1-Table1[[#This Row],[Churn]]</f>
        <v>0.97757026360037613</v>
      </c>
      <c r="N1580" t="b">
        <f>IF(Table1[[#This Row],[Not churn]]&gt;0.14,TRUE,FALSE)</f>
        <v>1</v>
      </c>
      <c r="O1580">
        <f>50*(1-Table1[[#This Row],[Churn]])</f>
        <v>48.878513180018807</v>
      </c>
      <c r="P1580">
        <v>1</v>
      </c>
      <c r="Q1580">
        <f>Table1[[#This Row],[Weighted revenue]]-7</f>
        <v>41.878513180018807</v>
      </c>
    </row>
    <row r="1581" spans="1:17" x14ac:dyDescent="0.35">
      <c r="A1581">
        <v>1029</v>
      </c>
      <c r="B1581">
        <v>0</v>
      </c>
      <c r="C1581">
        <v>52</v>
      </c>
      <c r="D1581">
        <v>39.1</v>
      </c>
      <c r="E1581">
        <v>1982.1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2.2320393478969299E-2</v>
      </c>
      <c r="M1581">
        <f>1-Table1[[#This Row],[Churn]]</f>
        <v>0.9776796065210307</v>
      </c>
      <c r="N1581" t="b">
        <f>IF(Table1[[#This Row],[Not churn]]&gt;0.14,TRUE,FALSE)</f>
        <v>1</v>
      </c>
      <c r="O1581">
        <f>50*(1-Table1[[#This Row],[Churn]])</f>
        <v>48.883980326051535</v>
      </c>
      <c r="P1581">
        <v>3</v>
      </c>
      <c r="Q1581">
        <f>Table1[[#This Row],[Weighted revenue]]-7</f>
        <v>41.883980326051535</v>
      </c>
    </row>
    <row r="1582" spans="1:17" x14ac:dyDescent="0.35">
      <c r="A1582">
        <v>635</v>
      </c>
      <c r="B1582">
        <v>0</v>
      </c>
      <c r="C1582">
        <v>72</v>
      </c>
      <c r="D1582">
        <v>85.45</v>
      </c>
      <c r="E1582">
        <v>6227.5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2.2241586399907799E-2</v>
      </c>
      <c r="M1582">
        <f>1-Table1[[#This Row],[Churn]]</f>
        <v>0.97775841360009219</v>
      </c>
      <c r="N1582" t="b">
        <f>IF(Table1[[#This Row],[Not churn]]&gt;0.14,TRUE,FALSE)</f>
        <v>1</v>
      </c>
      <c r="O1582">
        <f>50*(1-Table1[[#This Row],[Churn]])</f>
        <v>48.887920680004612</v>
      </c>
      <c r="P1582">
        <v>1</v>
      </c>
      <c r="Q1582">
        <f>Table1[[#This Row],[Weighted revenue]]-7</f>
        <v>41.887920680004612</v>
      </c>
    </row>
    <row r="1583" spans="1:17" x14ac:dyDescent="0.35">
      <c r="A1583">
        <v>16</v>
      </c>
      <c r="B1583">
        <v>0</v>
      </c>
      <c r="C1583">
        <v>16</v>
      </c>
      <c r="D1583">
        <v>19.7</v>
      </c>
      <c r="E1583">
        <v>301.55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2.22413686766392E-2</v>
      </c>
      <c r="M1583">
        <f>1-Table1[[#This Row],[Churn]]</f>
        <v>0.97775863132336083</v>
      </c>
      <c r="N1583" t="b">
        <f>IF(Table1[[#This Row],[Not churn]]&gt;0.14,TRUE,FALSE)</f>
        <v>1</v>
      </c>
      <c r="O1583">
        <f>50*(1-Table1[[#This Row],[Churn]])</f>
        <v>48.887931566168042</v>
      </c>
      <c r="P1583">
        <v>1</v>
      </c>
      <c r="Q1583">
        <f>Table1[[#This Row],[Weighted revenue]]-7</f>
        <v>41.887931566168042</v>
      </c>
    </row>
    <row r="1584" spans="1:17" x14ac:dyDescent="0.35">
      <c r="A1584">
        <v>1773</v>
      </c>
      <c r="B1584">
        <v>0</v>
      </c>
      <c r="C1584">
        <v>56</v>
      </c>
      <c r="D1584">
        <v>45.05</v>
      </c>
      <c r="E1584">
        <v>2560.1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2.2176442694353701E-2</v>
      </c>
      <c r="M1584">
        <f>1-Table1[[#This Row],[Churn]]</f>
        <v>0.9778235573056463</v>
      </c>
      <c r="N1584" t="b">
        <f>IF(Table1[[#This Row],[Not churn]]&gt;0.14,TRUE,FALSE)</f>
        <v>1</v>
      </c>
      <c r="O1584">
        <f>50*(1-Table1[[#This Row],[Churn]])</f>
        <v>48.891177865282316</v>
      </c>
      <c r="P1584">
        <v>3</v>
      </c>
      <c r="Q1584">
        <f>Table1[[#This Row],[Weighted revenue]]-7</f>
        <v>41.891177865282316</v>
      </c>
    </row>
    <row r="1585" spans="1:17" x14ac:dyDescent="0.35">
      <c r="A1585">
        <v>1727</v>
      </c>
      <c r="B1585">
        <v>0</v>
      </c>
      <c r="C1585">
        <v>72</v>
      </c>
      <c r="D1585">
        <v>85.25</v>
      </c>
      <c r="E1585">
        <v>6083.1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2.2111988161889602E-2</v>
      </c>
      <c r="M1585">
        <f>1-Table1[[#This Row],[Churn]]</f>
        <v>0.97788801183811036</v>
      </c>
      <c r="N1585" t="b">
        <f>IF(Table1[[#This Row],[Not churn]]&gt;0.14,TRUE,FALSE)</f>
        <v>1</v>
      </c>
      <c r="O1585">
        <f>50*(1-Table1[[#This Row],[Churn]])</f>
        <v>48.894400591905516</v>
      </c>
      <c r="P1585">
        <v>1</v>
      </c>
      <c r="Q1585">
        <f>Table1[[#This Row],[Weighted revenue]]-7</f>
        <v>41.894400591905516</v>
      </c>
    </row>
    <row r="1586" spans="1:17" x14ac:dyDescent="0.35">
      <c r="A1586">
        <v>880</v>
      </c>
      <c r="B1586">
        <v>0</v>
      </c>
      <c r="C1586">
        <v>65</v>
      </c>
      <c r="D1586">
        <v>74.2</v>
      </c>
      <c r="E1586">
        <v>4805.6499999999996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2.1951052481068399E-2</v>
      </c>
      <c r="M1586">
        <f>1-Table1[[#This Row],[Churn]]</f>
        <v>0.97804894751893157</v>
      </c>
      <c r="N1586" t="b">
        <f>IF(Table1[[#This Row],[Not churn]]&gt;0.14,TRUE,FALSE)</f>
        <v>1</v>
      </c>
      <c r="O1586">
        <f>50*(1-Table1[[#This Row],[Churn]])</f>
        <v>48.902447375946579</v>
      </c>
      <c r="P1586">
        <v>1</v>
      </c>
      <c r="Q1586">
        <f>Table1[[#This Row],[Weighted revenue]]-7</f>
        <v>41.902447375946579</v>
      </c>
    </row>
    <row r="1587" spans="1:17" x14ac:dyDescent="0.35">
      <c r="A1587">
        <v>1321</v>
      </c>
      <c r="B1587">
        <v>0</v>
      </c>
      <c r="C1587">
        <v>72</v>
      </c>
      <c r="D1587">
        <v>90.8</v>
      </c>
      <c r="E1587">
        <v>6397.6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2.16884778042945E-2</v>
      </c>
      <c r="M1587">
        <f>1-Table1[[#This Row],[Churn]]</f>
        <v>0.9783115221957055</v>
      </c>
      <c r="N1587" t="b">
        <f>IF(Table1[[#This Row],[Not churn]]&gt;0.14,TRUE,FALSE)</f>
        <v>1</v>
      </c>
      <c r="O1587">
        <f>50*(1-Table1[[#This Row],[Churn]])</f>
        <v>48.915576109785277</v>
      </c>
      <c r="P1587">
        <v>1</v>
      </c>
      <c r="Q1587">
        <f>Table1[[#This Row],[Weighted revenue]]-7</f>
        <v>41.915576109785277</v>
      </c>
    </row>
    <row r="1588" spans="1:17" x14ac:dyDescent="0.35">
      <c r="A1588">
        <v>96</v>
      </c>
      <c r="B1588">
        <v>0</v>
      </c>
      <c r="C1588">
        <v>72</v>
      </c>
      <c r="D1588">
        <v>84.4</v>
      </c>
      <c r="E1588">
        <v>6096.45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2.1569382566597801E-2</v>
      </c>
      <c r="M1588">
        <f>1-Table1[[#This Row],[Churn]]</f>
        <v>0.97843061743340221</v>
      </c>
      <c r="N1588" t="b">
        <f>IF(Table1[[#This Row],[Not churn]]&gt;0.14,TRUE,FALSE)</f>
        <v>1</v>
      </c>
      <c r="O1588">
        <f>50*(1-Table1[[#This Row],[Churn]])</f>
        <v>48.921530871670107</v>
      </c>
      <c r="P1588">
        <v>1</v>
      </c>
      <c r="Q1588">
        <f>Table1[[#This Row],[Weighted revenue]]-7</f>
        <v>41.921530871670107</v>
      </c>
    </row>
    <row r="1589" spans="1:17" x14ac:dyDescent="0.35">
      <c r="A1589">
        <v>533</v>
      </c>
      <c r="B1589">
        <v>0</v>
      </c>
      <c r="C1589">
        <v>72</v>
      </c>
      <c r="D1589">
        <v>90.35</v>
      </c>
      <c r="E1589">
        <v>6563.4</v>
      </c>
      <c r="F1589">
        <v>0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2.14049868379723E-2</v>
      </c>
      <c r="M1589">
        <f>1-Table1[[#This Row],[Churn]]</f>
        <v>0.97859501316202768</v>
      </c>
      <c r="N1589" t="b">
        <f>IF(Table1[[#This Row],[Not churn]]&gt;0.14,TRUE,FALSE)</f>
        <v>1</v>
      </c>
      <c r="O1589">
        <f>50*(1-Table1[[#This Row],[Churn]])</f>
        <v>48.929750658101383</v>
      </c>
      <c r="P1589">
        <v>1</v>
      </c>
      <c r="Q1589">
        <f>Table1[[#This Row],[Weighted revenue]]-7</f>
        <v>41.929750658101383</v>
      </c>
    </row>
    <row r="1590" spans="1:17" x14ac:dyDescent="0.35">
      <c r="A1590">
        <v>1271</v>
      </c>
      <c r="B1590">
        <v>0</v>
      </c>
      <c r="C1590">
        <v>62</v>
      </c>
      <c r="D1590">
        <v>38.6</v>
      </c>
      <c r="E1590">
        <v>2345.5500000000002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2.1369385320281799E-2</v>
      </c>
      <c r="M1590">
        <f>1-Table1[[#This Row],[Churn]]</f>
        <v>0.97863061467971824</v>
      </c>
      <c r="N1590" t="b">
        <f>IF(Table1[[#This Row],[Not churn]]&gt;0.14,TRUE,FALSE)</f>
        <v>1</v>
      </c>
      <c r="O1590">
        <f>50*(1-Table1[[#This Row],[Churn]])</f>
        <v>48.931530733985909</v>
      </c>
      <c r="P1590">
        <v>3</v>
      </c>
      <c r="Q1590">
        <f>Table1[[#This Row],[Weighted revenue]]-7</f>
        <v>41.931530733985909</v>
      </c>
    </row>
    <row r="1591" spans="1:17" x14ac:dyDescent="0.35">
      <c r="A1591">
        <v>1554</v>
      </c>
      <c r="B1591">
        <v>0</v>
      </c>
      <c r="C1591">
        <v>65</v>
      </c>
      <c r="D1591">
        <v>79.400000000000006</v>
      </c>
      <c r="E1591">
        <v>5071.8999999999996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2.1311321549471601E-2</v>
      </c>
      <c r="M1591">
        <f>1-Table1[[#This Row],[Churn]]</f>
        <v>0.97868867845052843</v>
      </c>
      <c r="N1591" t="b">
        <f>IF(Table1[[#This Row],[Not churn]]&gt;0.14,TRUE,FALSE)</f>
        <v>1</v>
      </c>
      <c r="O1591">
        <f>50*(1-Table1[[#This Row],[Churn]])</f>
        <v>48.934433922526424</v>
      </c>
      <c r="P1591">
        <v>1</v>
      </c>
      <c r="Q1591">
        <f>Table1[[#This Row],[Weighted revenue]]-7</f>
        <v>41.934433922526424</v>
      </c>
    </row>
    <row r="1592" spans="1:17" x14ac:dyDescent="0.35">
      <c r="A1592">
        <v>234</v>
      </c>
      <c r="B1592">
        <v>0</v>
      </c>
      <c r="C1592">
        <v>66</v>
      </c>
      <c r="D1592">
        <v>74.599999999999994</v>
      </c>
      <c r="E1592">
        <v>4798.3999999999996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2.12297012692358E-2</v>
      </c>
      <c r="M1592">
        <f>1-Table1[[#This Row],[Churn]]</f>
        <v>0.97877029873076415</v>
      </c>
      <c r="N1592" t="b">
        <f>IF(Table1[[#This Row],[Not churn]]&gt;0.14,TRUE,FALSE)</f>
        <v>1</v>
      </c>
      <c r="O1592">
        <f>50*(1-Table1[[#This Row],[Churn]])</f>
        <v>48.938514936538205</v>
      </c>
      <c r="P1592">
        <v>1</v>
      </c>
      <c r="Q1592">
        <f>Table1[[#This Row],[Weighted revenue]]-7</f>
        <v>41.938514936538205</v>
      </c>
    </row>
    <row r="1593" spans="1:17" x14ac:dyDescent="0.35">
      <c r="A1593">
        <v>1434</v>
      </c>
      <c r="B1593">
        <v>0</v>
      </c>
      <c r="C1593">
        <v>58</v>
      </c>
      <c r="D1593">
        <v>82.5</v>
      </c>
      <c r="E1593">
        <v>4828.05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2.0977998456926199E-2</v>
      </c>
      <c r="M1593">
        <f>1-Table1[[#This Row],[Churn]]</f>
        <v>0.97902200154307384</v>
      </c>
      <c r="N1593" t="b">
        <f>IF(Table1[[#This Row],[Not churn]]&gt;0.14,TRUE,FALSE)</f>
        <v>1</v>
      </c>
      <c r="O1593">
        <f>50*(1-Table1[[#This Row],[Churn]])</f>
        <v>48.95110007715369</v>
      </c>
      <c r="P1593">
        <v>1</v>
      </c>
      <c r="Q1593">
        <f>Table1[[#This Row],[Weighted revenue]]-7</f>
        <v>41.95110007715369</v>
      </c>
    </row>
    <row r="1594" spans="1:17" x14ac:dyDescent="0.35">
      <c r="A1594">
        <v>718</v>
      </c>
      <c r="B1594">
        <v>0</v>
      </c>
      <c r="C1594">
        <v>54</v>
      </c>
      <c r="D1594">
        <v>46</v>
      </c>
      <c r="E1594">
        <v>2424.0500000000002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0</v>
      </c>
      <c r="L1594">
        <v>2.0809427543437699E-2</v>
      </c>
      <c r="M1594">
        <f>1-Table1[[#This Row],[Churn]]</f>
        <v>0.97919057245656227</v>
      </c>
      <c r="N1594" t="b">
        <f>IF(Table1[[#This Row],[Not churn]]&gt;0.14,TRUE,FALSE)</f>
        <v>1</v>
      </c>
      <c r="O1594">
        <f>50*(1-Table1[[#This Row],[Churn]])</f>
        <v>48.959528622828117</v>
      </c>
      <c r="P1594">
        <v>3</v>
      </c>
      <c r="Q1594">
        <f>Table1[[#This Row],[Weighted revenue]]-7</f>
        <v>41.959528622828117</v>
      </c>
    </row>
    <row r="1595" spans="1:17" x14ac:dyDescent="0.35">
      <c r="A1595">
        <v>471</v>
      </c>
      <c r="B1595">
        <v>0</v>
      </c>
      <c r="C1595">
        <v>53</v>
      </c>
      <c r="D1595">
        <v>24.05</v>
      </c>
      <c r="E1595">
        <v>1301.9000000000001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2.0776507245181399E-2</v>
      </c>
      <c r="M1595">
        <f>1-Table1[[#This Row],[Churn]]</f>
        <v>0.97922349275481857</v>
      </c>
      <c r="N1595" t="b">
        <f>IF(Table1[[#This Row],[Not churn]]&gt;0.14,TRUE,FALSE)</f>
        <v>1</v>
      </c>
      <c r="O1595">
        <f>50*(1-Table1[[#This Row],[Churn]])</f>
        <v>48.961174637740932</v>
      </c>
      <c r="P1595">
        <v>2</v>
      </c>
      <c r="Q1595">
        <f>Table1[[#This Row],[Weighted revenue]]-7</f>
        <v>41.961174637740932</v>
      </c>
    </row>
    <row r="1596" spans="1:17" x14ac:dyDescent="0.35">
      <c r="A1596">
        <v>1259</v>
      </c>
      <c r="B1596">
        <v>0</v>
      </c>
      <c r="C1596">
        <v>47</v>
      </c>
      <c r="D1596">
        <v>20.55</v>
      </c>
      <c r="E1596">
        <v>1013.05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2.0501996439985001E-2</v>
      </c>
      <c r="M1596">
        <f>1-Table1[[#This Row],[Churn]]</f>
        <v>0.97949800356001504</v>
      </c>
      <c r="N1596" t="b">
        <f>IF(Table1[[#This Row],[Not churn]]&gt;0.14,TRUE,FALSE)</f>
        <v>1</v>
      </c>
      <c r="O1596">
        <f>50*(1-Table1[[#This Row],[Churn]])</f>
        <v>48.974900178000752</v>
      </c>
      <c r="P1596">
        <v>5</v>
      </c>
      <c r="Q1596">
        <f>Table1[[#This Row],[Weighted revenue]]-7</f>
        <v>41.974900178000752</v>
      </c>
    </row>
    <row r="1597" spans="1:17" x14ac:dyDescent="0.35">
      <c r="A1597">
        <v>768</v>
      </c>
      <c r="B1597">
        <v>0</v>
      </c>
      <c r="C1597">
        <v>72</v>
      </c>
      <c r="D1597">
        <v>82.65</v>
      </c>
      <c r="E1597">
        <v>5919.35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1</v>
      </c>
      <c r="L1597">
        <v>2.0492945318481899E-2</v>
      </c>
      <c r="M1597">
        <f>1-Table1[[#This Row],[Churn]]</f>
        <v>0.97950705468151811</v>
      </c>
      <c r="N1597" t="b">
        <f>IF(Table1[[#This Row],[Not churn]]&gt;0.14,TRUE,FALSE)</f>
        <v>1</v>
      </c>
      <c r="O1597">
        <f>50*(1-Table1[[#This Row],[Churn]])</f>
        <v>48.975352734075905</v>
      </c>
      <c r="P1597">
        <v>1</v>
      </c>
      <c r="Q1597">
        <f>Table1[[#This Row],[Weighted revenue]]-7</f>
        <v>41.975352734075905</v>
      </c>
    </row>
    <row r="1598" spans="1:17" x14ac:dyDescent="0.35">
      <c r="A1598">
        <v>389</v>
      </c>
      <c r="B1598">
        <v>0</v>
      </c>
      <c r="C1598">
        <v>72</v>
      </c>
      <c r="D1598">
        <v>82.3</v>
      </c>
      <c r="E1598">
        <v>5980.55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2.0284056674690999E-2</v>
      </c>
      <c r="M1598">
        <f>1-Table1[[#This Row],[Churn]]</f>
        <v>0.97971594332530898</v>
      </c>
      <c r="N1598" t="b">
        <f>IF(Table1[[#This Row],[Not churn]]&gt;0.14,TRUE,FALSE)</f>
        <v>1</v>
      </c>
      <c r="O1598">
        <f>50*(1-Table1[[#This Row],[Churn]])</f>
        <v>48.985797166265449</v>
      </c>
      <c r="P1598">
        <v>1</v>
      </c>
      <c r="Q1598">
        <f>Table1[[#This Row],[Weighted revenue]]-7</f>
        <v>41.985797166265449</v>
      </c>
    </row>
    <row r="1599" spans="1:17" x14ac:dyDescent="0.35">
      <c r="A1599">
        <v>1643</v>
      </c>
      <c r="B1599">
        <v>0</v>
      </c>
      <c r="C1599">
        <v>47</v>
      </c>
      <c r="D1599">
        <v>20.05</v>
      </c>
      <c r="E1599">
        <v>951.55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2.0204094902508501E-2</v>
      </c>
      <c r="M1599">
        <f>1-Table1[[#This Row],[Churn]]</f>
        <v>0.97979590509749148</v>
      </c>
      <c r="N1599" t="b">
        <f>IF(Table1[[#This Row],[Not churn]]&gt;0.14,TRUE,FALSE)</f>
        <v>1</v>
      </c>
      <c r="O1599">
        <f>50*(1-Table1[[#This Row],[Churn]])</f>
        <v>48.989795254874572</v>
      </c>
      <c r="P1599">
        <v>5</v>
      </c>
      <c r="Q1599">
        <f>Table1[[#This Row],[Weighted revenue]]-7</f>
        <v>41.989795254874572</v>
      </c>
    </row>
    <row r="1600" spans="1:17" x14ac:dyDescent="0.35">
      <c r="A1600">
        <v>447</v>
      </c>
      <c r="B1600">
        <v>0</v>
      </c>
      <c r="C1600">
        <v>18</v>
      </c>
      <c r="D1600">
        <v>19.350000000000001</v>
      </c>
      <c r="E1600">
        <v>309.25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2.01148786448038E-2</v>
      </c>
      <c r="M1600">
        <f>1-Table1[[#This Row],[Churn]]</f>
        <v>0.97988512135519623</v>
      </c>
      <c r="N1600" t="b">
        <f>IF(Table1[[#This Row],[Not churn]]&gt;0.14,TRUE,FALSE)</f>
        <v>1</v>
      </c>
      <c r="O1600">
        <f>50*(1-Table1[[#This Row],[Churn]])</f>
        <v>48.994256067759814</v>
      </c>
      <c r="P1600">
        <v>1</v>
      </c>
      <c r="Q1600">
        <f>Table1[[#This Row],[Weighted revenue]]-7</f>
        <v>41.994256067759814</v>
      </c>
    </row>
    <row r="1601" spans="1:17" x14ac:dyDescent="0.35">
      <c r="A1601">
        <v>659</v>
      </c>
      <c r="B1601">
        <v>0</v>
      </c>
      <c r="C1601">
        <v>68</v>
      </c>
      <c r="D1601">
        <v>90.2</v>
      </c>
      <c r="E1601">
        <v>6297.65</v>
      </c>
      <c r="F1601">
        <v>0</v>
      </c>
      <c r="G1601">
        <v>1</v>
      </c>
      <c r="H1601">
        <v>0</v>
      </c>
      <c r="I1601">
        <v>1</v>
      </c>
      <c r="J1601">
        <v>1</v>
      </c>
      <c r="K1601">
        <v>0</v>
      </c>
      <c r="L1601">
        <v>2.0066949164244799E-2</v>
      </c>
      <c r="M1601">
        <f>1-Table1[[#This Row],[Churn]]</f>
        <v>0.97993305083575521</v>
      </c>
      <c r="N1601" t="b">
        <f>IF(Table1[[#This Row],[Not churn]]&gt;0.14,TRUE,FALSE)</f>
        <v>1</v>
      </c>
      <c r="O1601">
        <f>50*(1-Table1[[#This Row],[Churn]])</f>
        <v>48.996652541787761</v>
      </c>
      <c r="P1601">
        <v>1</v>
      </c>
      <c r="Q1601">
        <f>Table1[[#This Row],[Weighted revenue]]-7</f>
        <v>41.996652541787761</v>
      </c>
    </row>
    <row r="1602" spans="1:17" x14ac:dyDescent="0.35">
      <c r="A1602">
        <v>1487</v>
      </c>
      <c r="B1602">
        <v>0</v>
      </c>
      <c r="C1602">
        <v>67</v>
      </c>
      <c r="D1602">
        <v>50.55</v>
      </c>
      <c r="E1602">
        <v>3431.75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1.9993843803065198E-2</v>
      </c>
      <c r="M1602">
        <f>1-Table1[[#This Row],[Churn]]</f>
        <v>0.98000615619693476</v>
      </c>
      <c r="N1602" t="b">
        <f>IF(Table1[[#This Row],[Not churn]]&gt;0.14,TRUE,FALSE)</f>
        <v>1</v>
      </c>
      <c r="O1602">
        <f>50*(1-Table1[[#This Row],[Churn]])</f>
        <v>49.000307809846738</v>
      </c>
      <c r="P1602">
        <v>5</v>
      </c>
      <c r="Q1602">
        <f>Table1[[#This Row],[Weighted revenue]]-7</f>
        <v>42.000307809846738</v>
      </c>
    </row>
    <row r="1603" spans="1:17" x14ac:dyDescent="0.35">
      <c r="A1603">
        <v>1019</v>
      </c>
      <c r="B1603">
        <v>0</v>
      </c>
      <c r="C1603">
        <v>32</v>
      </c>
      <c r="D1603">
        <v>20.05</v>
      </c>
      <c r="E1603">
        <v>614.45000000000005</v>
      </c>
      <c r="F1603">
        <v>1</v>
      </c>
      <c r="G1603">
        <v>0</v>
      </c>
      <c r="H1603">
        <v>0</v>
      </c>
      <c r="I1603">
        <v>1</v>
      </c>
      <c r="J1603">
        <v>1</v>
      </c>
      <c r="K1603">
        <v>1</v>
      </c>
      <c r="L1603">
        <v>1.99684892813532E-2</v>
      </c>
      <c r="M1603">
        <f>1-Table1[[#This Row],[Churn]]</f>
        <v>0.9800315107186468</v>
      </c>
      <c r="N1603" t="b">
        <f>IF(Table1[[#This Row],[Not churn]]&gt;0.14,TRUE,FALSE)</f>
        <v>1</v>
      </c>
      <c r="O1603">
        <f>50*(1-Table1[[#This Row],[Churn]])</f>
        <v>49.001575535932339</v>
      </c>
      <c r="P1603">
        <v>1</v>
      </c>
      <c r="Q1603">
        <f>Table1[[#This Row],[Weighted revenue]]-7</f>
        <v>42.001575535932339</v>
      </c>
    </row>
    <row r="1604" spans="1:17" x14ac:dyDescent="0.35">
      <c r="A1604">
        <v>1470</v>
      </c>
      <c r="B1604">
        <v>0</v>
      </c>
      <c r="C1604">
        <v>22</v>
      </c>
      <c r="D1604">
        <v>25.25</v>
      </c>
      <c r="E1604">
        <v>555.4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1.99556193387311E-2</v>
      </c>
      <c r="M1604">
        <f>1-Table1[[#This Row],[Churn]]</f>
        <v>0.98004438066126887</v>
      </c>
      <c r="N1604" t="b">
        <f>IF(Table1[[#This Row],[Not churn]]&gt;0.14,TRUE,FALSE)</f>
        <v>1</v>
      </c>
      <c r="O1604">
        <f>50*(1-Table1[[#This Row],[Churn]])</f>
        <v>49.00221903306344</v>
      </c>
      <c r="P1604">
        <v>1</v>
      </c>
      <c r="Q1604">
        <f>Table1[[#This Row],[Weighted revenue]]-7</f>
        <v>42.00221903306344</v>
      </c>
    </row>
    <row r="1605" spans="1:17" x14ac:dyDescent="0.35">
      <c r="A1605">
        <v>684</v>
      </c>
      <c r="B1605">
        <v>0</v>
      </c>
      <c r="C1605">
        <v>47</v>
      </c>
      <c r="D1605">
        <v>63.8</v>
      </c>
      <c r="E1605">
        <v>3007.25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1.99430202106303E-2</v>
      </c>
      <c r="M1605">
        <f>1-Table1[[#This Row],[Churn]]</f>
        <v>0.98005697978936968</v>
      </c>
      <c r="N1605" t="b">
        <f>IF(Table1[[#This Row],[Not churn]]&gt;0.14,TRUE,FALSE)</f>
        <v>1</v>
      </c>
      <c r="O1605">
        <f>50*(1-Table1[[#This Row],[Churn]])</f>
        <v>49.002848989468482</v>
      </c>
      <c r="P1605">
        <v>1</v>
      </c>
      <c r="Q1605">
        <f>Table1[[#This Row],[Weighted revenue]]-7</f>
        <v>42.002848989468482</v>
      </c>
    </row>
    <row r="1606" spans="1:17" x14ac:dyDescent="0.35">
      <c r="A1606">
        <v>59</v>
      </c>
      <c r="B1606">
        <v>0</v>
      </c>
      <c r="C1606">
        <v>71</v>
      </c>
      <c r="D1606">
        <v>100.5</v>
      </c>
      <c r="E1606">
        <v>7030.65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1.97519424337761E-2</v>
      </c>
      <c r="M1606">
        <f>1-Table1[[#This Row],[Churn]]</f>
        <v>0.98024805756622391</v>
      </c>
      <c r="N1606" t="b">
        <f>IF(Table1[[#This Row],[Not churn]]&gt;0.14,TRUE,FALSE)</f>
        <v>1</v>
      </c>
      <c r="O1606">
        <f>50*(1-Table1[[#This Row],[Churn]])</f>
        <v>49.012402878311192</v>
      </c>
      <c r="P1606">
        <v>1</v>
      </c>
      <c r="Q1606">
        <f>Table1[[#This Row],[Weighted revenue]]-7</f>
        <v>42.012402878311192</v>
      </c>
    </row>
    <row r="1607" spans="1:17" x14ac:dyDescent="0.35">
      <c r="A1607">
        <v>402</v>
      </c>
      <c r="B1607">
        <v>0</v>
      </c>
      <c r="C1607">
        <v>71</v>
      </c>
      <c r="D1607">
        <v>100.45</v>
      </c>
      <c r="E1607">
        <v>7159.7</v>
      </c>
      <c r="F1607">
        <v>0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1.97230345999873E-2</v>
      </c>
      <c r="M1607">
        <f>1-Table1[[#This Row],[Churn]]</f>
        <v>0.98027696540001275</v>
      </c>
      <c r="N1607" t="b">
        <f>IF(Table1[[#This Row],[Not churn]]&gt;0.14,TRUE,FALSE)</f>
        <v>1</v>
      </c>
      <c r="O1607">
        <f>50*(1-Table1[[#This Row],[Churn]])</f>
        <v>49.013848270000636</v>
      </c>
      <c r="P1607">
        <v>1</v>
      </c>
      <c r="Q1607">
        <f>Table1[[#This Row],[Weighted revenue]]-7</f>
        <v>42.013848270000636</v>
      </c>
    </row>
    <row r="1608" spans="1:17" x14ac:dyDescent="0.35">
      <c r="A1608">
        <v>427</v>
      </c>
      <c r="B1608">
        <v>0</v>
      </c>
      <c r="C1608">
        <v>51</v>
      </c>
      <c r="D1608">
        <v>19.100000000000001</v>
      </c>
      <c r="E1608">
        <v>1007.8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1.9672875873838699E-2</v>
      </c>
      <c r="M1608">
        <f>1-Table1[[#This Row],[Churn]]</f>
        <v>0.9803271241261613</v>
      </c>
      <c r="N1608" t="b">
        <f>IF(Table1[[#This Row],[Not churn]]&gt;0.14,TRUE,FALSE)</f>
        <v>1</v>
      </c>
      <c r="O1608">
        <f>50*(1-Table1[[#This Row],[Churn]])</f>
        <v>49.016356206308068</v>
      </c>
      <c r="P1608">
        <v>2</v>
      </c>
      <c r="Q1608">
        <f>Table1[[#This Row],[Weighted revenue]]-7</f>
        <v>42.016356206308068</v>
      </c>
    </row>
    <row r="1609" spans="1:17" x14ac:dyDescent="0.35">
      <c r="A1609">
        <v>86</v>
      </c>
      <c r="B1609">
        <v>0</v>
      </c>
      <c r="C1609">
        <v>71</v>
      </c>
      <c r="D1609">
        <v>100.2</v>
      </c>
      <c r="E1609">
        <v>7209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1.9579116160823799E-2</v>
      </c>
      <c r="M1609">
        <f>1-Table1[[#This Row],[Churn]]</f>
        <v>0.98042088383917625</v>
      </c>
      <c r="N1609" t="b">
        <f>IF(Table1[[#This Row],[Not churn]]&gt;0.14,TRUE,FALSE)</f>
        <v>1</v>
      </c>
      <c r="O1609">
        <f>50*(1-Table1[[#This Row],[Churn]])</f>
        <v>49.021044191958815</v>
      </c>
      <c r="P1609">
        <v>1</v>
      </c>
      <c r="Q1609">
        <f>Table1[[#This Row],[Weighted revenue]]-7</f>
        <v>42.021044191958815</v>
      </c>
    </row>
    <row r="1610" spans="1:17" x14ac:dyDescent="0.35">
      <c r="A1610">
        <v>1368</v>
      </c>
      <c r="B1610">
        <v>0</v>
      </c>
      <c r="C1610">
        <v>62</v>
      </c>
      <c r="D1610">
        <v>86.1</v>
      </c>
      <c r="E1610">
        <v>5215.25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1.9456605073861599E-2</v>
      </c>
      <c r="M1610">
        <f>1-Table1[[#This Row],[Churn]]</f>
        <v>0.9805433949261384</v>
      </c>
      <c r="N1610" t="b">
        <f>IF(Table1[[#This Row],[Not churn]]&gt;0.14,TRUE,FALSE)</f>
        <v>1</v>
      </c>
      <c r="O1610">
        <f>50*(1-Table1[[#This Row],[Churn]])</f>
        <v>49.027169746306917</v>
      </c>
      <c r="P1610">
        <v>1</v>
      </c>
      <c r="Q1610">
        <f>Table1[[#This Row],[Weighted revenue]]-7</f>
        <v>42.027169746306917</v>
      </c>
    </row>
    <row r="1611" spans="1:17" x14ac:dyDescent="0.35">
      <c r="A1611">
        <v>624</v>
      </c>
      <c r="B1611">
        <v>0</v>
      </c>
      <c r="C1611">
        <v>70</v>
      </c>
      <c r="D1611">
        <v>98.3</v>
      </c>
      <c r="E1611">
        <v>6859.5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1.9375305343183099E-2</v>
      </c>
      <c r="M1611">
        <f>1-Table1[[#This Row],[Churn]]</f>
        <v>0.9806246946568169</v>
      </c>
      <c r="N1611" t="b">
        <f>IF(Table1[[#This Row],[Not churn]]&gt;0.14,TRUE,FALSE)</f>
        <v>1</v>
      </c>
      <c r="O1611">
        <f>50*(1-Table1[[#This Row],[Churn]])</f>
        <v>49.031234732840844</v>
      </c>
      <c r="P1611">
        <v>1</v>
      </c>
      <c r="Q1611">
        <f>Table1[[#This Row],[Weighted revenue]]-7</f>
        <v>42.031234732840844</v>
      </c>
    </row>
    <row r="1612" spans="1:17" x14ac:dyDescent="0.35">
      <c r="A1612">
        <v>596</v>
      </c>
      <c r="B1612">
        <v>0</v>
      </c>
      <c r="C1612">
        <v>48</v>
      </c>
      <c r="D1612">
        <v>19.95</v>
      </c>
      <c r="E1612">
        <v>936.7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1.9254821013707901E-2</v>
      </c>
      <c r="M1612">
        <f>1-Table1[[#This Row],[Churn]]</f>
        <v>0.9807451789862921</v>
      </c>
      <c r="N1612" t="b">
        <f>IF(Table1[[#This Row],[Not churn]]&gt;0.14,TRUE,FALSE)</f>
        <v>1</v>
      </c>
      <c r="O1612">
        <f>50*(1-Table1[[#This Row],[Churn]])</f>
        <v>49.037258949314605</v>
      </c>
      <c r="P1612">
        <v>5</v>
      </c>
      <c r="Q1612">
        <f>Table1[[#This Row],[Weighted revenue]]-7</f>
        <v>42.037258949314605</v>
      </c>
    </row>
    <row r="1613" spans="1:17" x14ac:dyDescent="0.35">
      <c r="A1613">
        <v>253</v>
      </c>
      <c r="B1613">
        <v>0</v>
      </c>
      <c r="C1613">
        <v>69</v>
      </c>
      <c r="D1613">
        <v>60.25</v>
      </c>
      <c r="E1613">
        <v>4055.5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1.9237997159898899E-2</v>
      </c>
      <c r="M1613">
        <f>1-Table1[[#This Row],[Churn]]</f>
        <v>0.98076200284010107</v>
      </c>
      <c r="N1613" t="b">
        <f>IF(Table1[[#This Row],[Not churn]]&gt;0.14,TRUE,FALSE)</f>
        <v>1</v>
      </c>
      <c r="O1613">
        <f>50*(1-Table1[[#This Row],[Churn]])</f>
        <v>49.038100142005057</v>
      </c>
      <c r="P1613">
        <v>3</v>
      </c>
      <c r="Q1613">
        <f>Table1[[#This Row],[Weighted revenue]]-7</f>
        <v>42.038100142005057</v>
      </c>
    </row>
    <row r="1614" spans="1:17" x14ac:dyDescent="0.35">
      <c r="A1614">
        <v>1615</v>
      </c>
      <c r="B1614">
        <v>0</v>
      </c>
      <c r="C1614">
        <v>69</v>
      </c>
      <c r="D1614">
        <v>81.95</v>
      </c>
      <c r="E1614">
        <v>5601.4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1.9167384054293201E-2</v>
      </c>
      <c r="M1614">
        <f>1-Table1[[#This Row],[Churn]]</f>
        <v>0.98083261594570681</v>
      </c>
      <c r="N1614" t="b">
        <f>IF(Table1[[#This Row],[Not churn]]&gt;0.14,TRUE,FALSE)</f>
        <v>1</v>
      </c>
      <c r="O1614">
        <f>50*(1-Table1[[#This Row],[Churn]])</f>
        <v>49.041630797285343</v>
      </c>
      <c r="P1614">
        <v>1</v>
      </c>
      <c r="Q1614">
        <f>Table1[[#This Row],[Weighted revenue]]-7</f>
        <v>42.041630797285343</v>
      </c>
    </row>
    <row r="1615" spans="1:17" x14ac:dyDescent="0.35">
      <c r="A1615">
        <v>971</v>
      </c>
      <c r="B1615">
        <v>1</v>
      </c>
      <c r="C1615">
        <v>71</v>
      </c>
      <c r="D1615">
        <v>46.35</v>
      </c>
      <c r="E1615">
        <v>3353.4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1.9002736119592301E-2</v>
      </c>
      <c r="M1615">
        <f>1-Table1[[#This Row],[Churn]]</f>
        <v>0.98099726388040764</v>
      </c>
      <c r="N1615" t="b">
        <f>IF(Table1[[#This Row],[Not churn]]&gt;0.14,TRUE,FALSE)</f>
        <v>1</v>
      </c>
      <c r="O1615">
        <f>50*(1-Table1[[#This Row],[Churn]])</f>
        <v>49.049863194020382</v>
      </c>
      <c r="P1615">
        <v>3</v>
      </c>
      <c r="Q1615">
        <f>Table1[[#This Row],[Weighted revenue]]-7</f>
        <v>42.049863194020382</v>
      </c>
    </row>
    <row r="1616" spans="1:17" x14ac:dyDescent="0.35">
      <c r="A1616">
        <v>674</v>
      </c>
      <c r="B1616">
        <v>0</v>
      </c>
      <c r="C1616">
        <v>66</v>
      </c>
      <c r="D1616">
        <v>85.25</v>
      </c>
      <c r="E1616">
        <v>5538.35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1.9000277611004701E-2</v>
      </c>
      <c r="M1616">
        <f>1-Table1[[#This Row],[Churn]]</f>
        <v>0.98099972238899524</v>
      </c>
      <c r="N1616" t="b">
        <f>IF(Table1[[#This Row],[Not churn]]&gt;0.14,TRUE,FALSE)</f>
        <v>1</v>
      </c>
      <c r="O1616">
        <f>50*(1-Table1[[#This Row],[Churn]])</f>
        <v>49.049986119449763</v>
      </c>
      <c r="P1616">
        <v>1</v>
      </c>
      <c r="Q1616">
        <f>Table1[[#This Row],[Weighted revenue]]-7</f>
        <v>42.049986119449763</v>
      </c>
    </row>
    <row r="1617" spans="1:17" x14ac:dyDescent="0.35">
      <c r="A1617">
        <v>1066</v>
      </c>
      <c r="B1617">
        <v>0</v>
      </c>
      <c r="C1617">
        <v>23</v>
      </c>
      <c r="D1617">
        <v>25.1</v>
      </c>
      <c r="E1617">
        <v>611.45000000000005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0</v>
      </c>
      <c r="L1617">
        <v>1.8989939093952801E-2</v>
      </c>
      <c r="M1617">
        <f>1-Table1[[#This Row],[Churn]]</f>
        <v>0.98101006090604725</v>
      </c>
      <c r="N1617" t="b">
        <f>IF(Table1[[#This Row],[Not churn]]&gt;0.14,TRUE,FALSE)</f>
        <v>1</v>
      </c>
      <c r="O1617">
        <f>50*(1-Table1[[#This Row],[Churn]])</f>
        <v>49.050503045302364</v>
      </c>
      <c r="P1617">
        <v>1</v>
      </c>
      <c r="Q1617">
        <f>Table1[[#This Row],[Weighted revenue]]-7</f>
        <v>42.050503045302364</v>
      </c>
    </row>
    <row r="1618" spans="1:17" x14ac:dyDescent="0.35">
      <c r="A1618">
        <v>1291</v>
      </c>
      <c r="B1618">
        <v>0</v>
      </c>
      <c r="C1618">
        <v>53</v>
      </c>
      <c r="D1618">
        <v>20.8</v>
      </c>
      <c r="E1618">
        <v>1021.8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1.8889963183298501E-2</v>
      </c>
      <c r="M1618">
        <f>1-Table1[[#This Row],[Churn]]</f>
        <v>0.9811100368167015</v>
      </c>
      <c r="N1618" t="b">
        <f>IF(Table1[[#This Row],[Not churn]]&gt;0.14,TRUE,FALSE)</f>
        <v>1</v>
      </c>
      <c r="O1618">
        <f>50*(1-Table1[[#This Row],[Churn]])</f>
        <v>49.055501840835078</v>
      </c>
      <c r="P1618">
        <v>2</v>
      </c>
      <c r="Q1618">
        <f>Table1[[#This Row],[Weighted revenue]]-7</f>
        <v>42.055501840835078</v>
      </c>
    </row>
    <row r="1619" spans="1:17" x14ac:dyDescent="0.35">
      <c r="A1619">
        <v>239</v>
      </c>
      <c r="B1619">
        <v>0</v>
      </c>
      <c r="C1619">
        <v>20</v>
      </c>
      <c r="D1619">
        <v>20.05</v>
      </c>
      <c r="E1619">
        <v>400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1.8756761362364701E-2</v>
      </c>
      <c r="M1619">
        <f>1-Table1[[#This Row],[Churn]]</f>
        <v>0.9812432386376353</v>
      </c>
      <c r="N1619" t="b">
        <f>IF(Table1[[#This Row],[Not churn]]&gt;0.14,TRUE,FALSE)</f>
        <v>1</v>
      </c>
      <c r="O1619">
        <f>50*(1-Table1[[#This Row],[Churn]])</f>
        <v>49.062161931881768</v>
      </c>
      <c r="P1619">
        <v>1</v>
      </c>
      <c r="Q1619">
        <f>Table1[[#This Row],[Weighted revenue]]-7</f>
        <v>42.062161931881768</v>
      </c>
    </row>
    <row r="1620" spans="1:17" x14ac:dyDescent="0.35">
      <c r="A1620">
        <v>988</v>
      </c>
      <c r="B1620">
        <v>1</v>
      </c>
      <c r="C1620">
        <v>72</v>
      </c>
      <c r="D1620">
        <v>77.349999999999994</v>
      </c>
      <c r="E1620">
        <v>5396.25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1.86737514099738E-2</v>
      </c>
      <c r="M1620">
        <f>1-Table1[[#This Row],[Churn]]</f>
        <v>0.98132624859002615</v>
      </c>
      <c r="N1620" t="b">
        <f>IF(Table1[[#This Row],[Not churn]]&gt;0.14,TRUE,FALSE)</f>
        <v>1</v>
      </c>
      <c r="O1620">
        <f>50*(1-Table1[[#This Row],[Churn]])</f>
        <v>49.066312429501309</v>
      </c>
      <c r="P1620">
        <v>1</v>
      </c>
      <c r="Q1620">
        <f>Table1[[#This Row],[Weighted revenue]]-7</f>
        <v>42.066312429501309</v>
      </c>
    </row>
    <row r="1621" spans="1:17" x14ac:dyDescent="0.35">
      <c r="A1621">
        <v>1147</v>
      </c>
      <c r="B1621">
        <v>0</v>
      </c>
      <c r="C1621">
        <v>72</v>
      </c>
      <c r="D1621">
        <v>99.9</v>
      </c>
      <c r="E1621">
        <v>7251.7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1.8549530140191499E-2</v>
      </c>
      <c r="M1621">
        <f>1-Table1[[#This Row],[Churn]]</f>
        <v>0.98145046985980855</v>
      </c>
      <c r="N1621" t="b">
        <f>IF(Table1[[#This Row],[Not churn]]&gt;0.14,TRUE,FALSE)</f>
        <v>1</v>
      </c>
      <c r="O1621">
        <f>50*(1-Table1[[#This Row],[Churn]])</f>
        <v>49.072523492990427</v>
      </c>
      <c r="P1621">
        <v>1</v>
      </c>
      <c r="Q1621">
        <f>Table1[[#This Row],[Weighted revenue]]-7</f>
        <v>42.072523492990427</v>
      </c>
    </row>
    <row r="1622" spans="1:17" x14ac:dyDescent="0.35">
      <c r="A1622">
        <v>711</v>
      </c>
      <c r="B1622">
        <v>0</v>
      </c>
      <c r="C1622">
        <v>23</v>
      </c>
      <c r="D1622">
        <v>23.85</v>
      </c>
      <c r="E1622">
        <v>625.65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1.8306444498847399E-2</v>
      </c>
      <c r="M1622">
        <f>1-Table1[[#This Row],[Churn]]</f>
        <v>0.98169355550115256</v>
      </c>
      <c r="N1622" t="b">
        <f>IF(Table1[[#This Row],[Not churn]]&gt;0.14,TRUE,FALSE)</f>
        <v>1</v>
      </c>
      <c r="O1622">
        <f>50*(1-Table1[[#This Row],[Churn]])</f>
        <v>49.084677775057628</v>
      </c>
      <c r="P1622">
        <v>1</v>
      </c>
      <c r="Q1622">
        <f>Table1[[#This Row],[Weighted revenue]]-7</f>
        <v>42.084677775057628</v>
      </c>
    </row>
    <row r="1623" spans="1:17" x14ac:dyDescent="0.35">
      <c r="A1623">
        <v>1520</v>
      </c>
      <c r="B1623">
        <v>0</v>
      </c>
      <c r="C1623">
        <v>53</v>
      </c>
      <c r="D1623">
        <v>69.7</v>
      </c>
      <c r="E1623">
        <v>3686.05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1.8073831467182701E-2</v>
      </c>
      <c r="M1623">
        <f>1-Table1[[#This Row],[Churn]]</f>
        <v>0.98192616853281733</v>
      </c>
      <c r="N1623" t="b">
        <f>IF(Table1[[#This Row],[Not churn]]&gt;0.14,TRUE,FALSE)</f>
        <v>1</v>
      </c>
      <c r="O1623">
        <f>50*(1-Table1[[#This Row],[Churn]])</f>
        <v>49.096308426640867</v>
      </c>
      <c r="P1623">
        <v>1</v>
      </c>
      <c r="Q1623">
        <f>Table1[[#This Row],[Weighted revenue]]-7</f>
        <v>42.096308426640867</v>
      </c>
    </row>
    <row r="1624" spans="1:17" x14ac:dyDescent="0.35">
      <c r="A1624">
        <v>345</v>
      </c>
      <c r="B1624">
        <v>0</v>
      </c>
      <c r="C1624">
        <v>72</v>
      </c>
      <c r="D1624">
        <v>84.5</v>
      </c>
      <c r="E1624">
        <v>6130.85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1.8033884663472999E-2</v>
      </c>
      <c r="M1624">
        <f>1-Table1[[#This Row],[Churn]]</f>
        <v>0.981966115336527</v>
      </c>
      <c r="N1624" t="b">
        <f>IF(Table1[[#This Row],[Not churn]]&gt;0.14,TRUE,FALSE)</f>
        <v>1</v>
      </c>
      <c r="O1624">
        <f>50*(1-Table1[[#This Row],[Churn]])</f>
        <v>49.09830576682635</v>
      </c>
      <c r="P1624">
        <v>1</v>
      </c>
      <c r="Q1624">
        <f>Table1[[#This Row],[Weighted revenue]]-7</f>
        <v>42.09830576682635</v>
      </c>
    </row>
    <row r="1625" spans="1:17" x14ac:dyDescent="0.35">
      <c r="A1625">
        <v>1730</v>
      </c>
      <c r="B1625">
        <v>0</v>
      </c>
      <c r="C1625">
        <v>53</v>
      </c>
      <c r="D1625">
        <v>19.05</v>
      </c>
      <c r="E1625">
        <v>990.45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1.7944792047910801E-2</v>
      </c>
      <c r="M1625">
        <f>1-Table1[[#This Row],[Churn]]</f>
        <v>0.98205520795208923</v>
      </c>
      <c r="N1625" t="b">
        <f>IF(Table1[[#This Row],[Not churn]]&gt;0.14,TRUE,FALSE)</f>
        <v>1</v>
      </c>
      <c r="O1625">
        <f>50*(1-Table1[[#This Row],[Churn]])</f>
        <v>49.102760397604463</v>
      </c>
      <c r="P1625">
        <v>2</v>
      </c>
      <c r="Q1625">
        <f>Table1[[#This Row],[Weighted revenue]]-7</f>
        <v>42.102760397604463</v>
      </c>
    </row>
    <row r="1626" spans="1:17" x14ac:dyDescent="0.35">
      <c r="A1626">
        <v>1741</v>
      </c>
      <c r="B1626">
        <v>0</v>
      </c>
      <c r="C1626">
        <v>24</v>
      </c>
      <c r="D1626">
        <v>24.7</v>
      </c>
      <c r="E1626">
        <v>571.75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0</v>
      </c>
      <c r="L1626">
        <v>1.79380499084827E-2</v>
      </c>
      <c r="M1626">
        <f>1-Table1[[#This Row],[Churn]]</f>
        <v>0.98206195009151731</v>
      </c>
      <c r="N1626" t="b">
        <f>IF(Table1[[#This Row],[Not churn]]&gt;0.14,TRUE,FALSE)</f>
        <v>1</v>
      </c>
      <c r="O1626">
        <f>50*(1-Table1[[#This Row],[Churn]])</f>
        <v>49.103097504575864</v>
      </c>
      <c r="P1626">
        <v>1</v>
      </c>
      <c r="Q1626">
        <f>Table1[[#This Row],[Weighted revenue]]-7</f>
        <v>42.103097504575864</v>
      </c>
    </row>
    <row r="1627" spans="1:17" x14ac:dyDescent="0.35">
      <c r="A1627">
        <v>1190</v>
      </c>
      <c r="B1627">
        <v>0</v>
      </c>
      <c r="C1627">
        <v>61</v>
      </c>
      <c r="D1627">
        <v>75.349999999999994</v>
      </c>
      <c r="E1627">
        <v>4729.3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1.7820378627106101E-2</v>
      </c>
      <c r="M1627">
        <f>1-Table1[[#This Row],[Churn]]</f>
        <v>0.98217962137289394</v>
      </c>
      <c r="N1627" t="b">
        <f>IF(Table1[[#This Row],[Not churn]]&gt;0.14,TRUE,FALSE)</f>
        <v>1</v>
      </c>
      <c r="O1627">
        <f>50*(1-Table1[[#This Row],[Churn]])</f>
        <v>49.108981068644695</v>
      </c>
      <c r="P1627">
        <v>1</v>
      </c>
      <c r="Q1627">
        <f>Table1[[#This Row],[Weighted revenue]]-7</f>
        <v>42.108981068644695</v>
      </c>
    </row>
    <row r="1628" spans="1:17" x14ac:dyDescent="0.35">
      <c r="A1628">
        <v>846</v>
      </c>
      <c r="B1628">
        <v>0</v>
      </c>
      <c r="C1628">
        <v>25</v>
      </c>
      <c r="D1628">
        <v>19.8</v>
      </c>
      <c r="E1628">
        <v>475.2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1.7816745992358801E-2</v>
      </c>
      <c r="M1628">
        <f>1-Table1[[#This Row],[Churn]]</f>
        <v>0.98218325400764117</v>
      </c>
      <c r="N1628" t="b">
        <f>IF(Table1[[#This Row],[Not churn]]&gt;0.14,TRUE,FALSE)</f>
        <v>1</v>
      </c>
      <c r="O1628">
        <f>50*(1-Table1[[#This Row],[Churn]])</f>
        <v>49.109162700382058</v>
      </c>
      <c r="P1628">
        <v>1</v>
      </c>
      <c r="Q1628">
        <f>Table1[[#This Row],[Weighted revenue]]-7</f>
        <v>42.109162700382058</v>
      </c>
    </row>
    <row r="1629" spans="1:17" x14ac:dyDescent="0.35">
      <c r="A1629">
        <v>1593</v>
      </c>
      <c r="B1629">
        <v>0</v>
      </c>
      <c r="C1629">
        <v>69</v>
      </c>
      <c r="D1629">
        <v>79.45</v>
      </c>
      <c r="E1629">
        <v>5502.55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1.7812233185008301E-2</v>
      </c>
      <c r="M1629">
        <f>1-Table1[[#This Row],[Churn]]</f>
        <v>0.98218776681499165</v>
      </c>
      <c r="N1629" t="b">
        <f>IF(Table1[[#This Row],[Not churn]]&gt;0.14,TRUE,FALSE)</f>
        <v>1</v>
      </c>
      <c r="O1629">
        <f>50*(1-Table1[[#This Row],[Churn]])</f>
        <v>49.109388340749582</v>
      </c>
      <c r="P1629">
        <v>1</v>
      </c>
      <c r="Q1629">
        <f>Table1[[#This Row],[Weighted revenue]]-7</f>
        <v>42.109388340749582</v>
      </c>
    </row>
    <row r="1630" spans="1:17" x14ac:dyDescent="0.35">
      <c r="A1630">
        <v>898</v>
      </c>
      <c r="B1630">
        <v>0</v>
      </c>
      <c r="C1630">
        <v>72</v>
      </c>
      <c r="D1630">
        <v>92.3</v>
      </c>
      <c r="E1630">
        <v>6719.9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0</v>
      </c>
      <c r="L1630">
        <v>1.7809143080540001E-2</v>
      </c>
      <c r="M1630">
        <f>1-Table1[[#This Row],[Churn]]</f>
        <v>0.98219085691945995</v>
      </c>
      <c r="N1630" t="b">
        <f>IF(Table1[[#This Row],[Not churn]]&gt;0.14,TRUE,FALSE)</f>
        <v>1</v>
      </c>
      <c r="O1630">
        <f>50*(1-Table1[[#This Row],[Churn]])</f>
        <v>49.109542845972996</v>
      </c>
      <c r="P1630">
        <v>1</v>
      </c>
      <c r="Q1630">
        <f>Table1[[#This Row],[Weighted revenue]]-7</f>
        <v>42.109542845972996</v>
      </c>
    </row>
    <row r="1631" spans="1:17" x14ac:dyDescent="0.35">
      <c r="A1631">
        <v>1811</v>
      </c>
      <c r="B1631">
        <v>0</v>
      </c>
      <c r="C1631">
        <v>72</v>
      </c>
      <c r="D1631">
        <v>92</v>
      </c>
      <c r="E1631">
        <v>6474.4</v>
      </c>
      <c r="F1631">
        <v>0</v>
      </c>
      <c r="G1631">
        <v>1</v>
      </c>
      <c r="H1631">
        <v>0</v>
      </c>
      <c r="I1631">
        <v>1</v>
      </c>
      <c r="J1631">
        <v>1</v>
      </c>
      <c r="K1631">
        <v>0</v>
      </c>
      <c r="L1631">
        <v>1.7653009851507698E-2</v>
      </c>
      <c r="M1631">
        <f>1-Table1[[#This Row],[Churn]]</f>
        <v>0.98234699014849225</v>
      </c>
      <c r="N1631" t="b">
        <f>IF(Table1[[#This Row],[Not churn]]&gt;0.14,TRUE,FALSE)</f>
        <v>1</v>
      </c>
      <c r="O1631">
        <f>50*(1-Table1[[#This Row],[Churn]])</f>
        <v>49.117349507424613</v>
      </c>
      <c r="P1631">
        <v>1</v>
      </c>
      <c r="Q1631">
        <f>Table1[[#This Row],[Weighted revenue]]-7</f>
        <v>42.117349507424613</v>
      </c>
    </row>
    <row r="1632" spans="1:17" x14ac:dyDescent="0.35">
      <c r="A1632">
        <v>1761</v>
      </c>
      <c r="B1632">
        <v>0</v>
      </c>
      <c r="C1632">
        <v>72</v>
      </c>
      <c r="D1632">
        <v>83.7</v>
      </c>
      <c r="E1632">
        <v>6096.9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1.7615388531655798E-2</v>
      </c>
      <c r="M1632">
        <f>1-Table1[[#This Row],[Churn]]</f>
        <v>0.98238461146834422</v>
      </c>
      <c r="N1632" t="b">
        <f>IF(Table1[[#This Row],[Not churn]]&gt;0.14,TRUE,FALSE)</f>
        <v>1</v>
      </c>
      <c r="O1632">
        <f>50*(1-Table1[[#This Row],[Churn]])</f>
        <v>49.119230573417212</v>
      </c>
      <c r="P1632">
        <v>1</v>
      </c>
      <c r="Q1632">
        <f>Table1[[#This Row],[Weighted revenue]]-7</f>
        <v>42.119230573417212</v>
      </c>
    </row>
    <row r="1633" spans="1:17" x14ac:dyDescent="0.35">
      <c r="A1633">
        <v>1032</v>
      </c>
      <c r="B1633">
        <v>0</v>
      </c>
      <c r="C1633">
        <v>72</v>
      </c>
      <c r="D1633">
        <v>83.3</v>
      </c>
      <c r="E1633">
        <v>6042.7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1.7409731733277999E-2</v>
      </c>
      <c r="M1633">
        <f>1-Table1[[#This Row],[Churn]]</f>
        <v>0.98259026826672202</v>
      </c>
      <c r="N1633" t="b">
        <f>IF(Table1[[#This Row],[Not churn]]&gt;0.14,TRUE,FALSE)</f>
        <v>1</v>
      </c>
      <c r="O1633">
        <f>50*(1-Table1[[#This Row],[Churn]])</f>
        <v>49.129513413336099</v>
      </c>
      <c r="P1633">
        <v>1</v>
      </c>
      <c r="Q1633">
        <f>Table1[[#This Row],[Weighted revenue]]-7</f>
        <v>42.129513413336099</v>
      </c>
    </row>
    <row r="1634" spans="1:17" x14ac:dyDescent="0.35">
      <c r="A1634">
        <v>1755</v>
      </c>
      <c r="B1634">
        <v>0</v>
      </c>
      <c r="C1634">
        <v>72</v>
      </c>
      <c r="D1634">
        <v>67.2</v>
      </c>
      <c r="E1634">
        <v>4671.7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1.71629343221078E-2</v>
      </c>
      <c r="M1634">
        <f>1-Table1[[#This Row],[Churn]]</f>
        <v>0.9828370656778922</v>
      </c>
      <c r="N1634" t="b">
        <f>IF(Table1[[#This Row],[Not churn]]&gt;0.14,TRUE,FALSE)</f>
        <v>1</v>
      </c>
      <c r="O1634">
        <f>50*(1-Table1[[#This Row],[Churn]])</f>
        <v>49.141853283894612</v>
      </c>
      <c r="P1634">
        <v>3</v>
      </c>
      <c r="Q1634">
        <f>Table1[[#This Row],[Weighted revenue]]-7</f>
        <v>42.141853283894612</v>
      </c>
    </row>
    <row r="1635" spans="1:17" x14ac:dyDescent="0.35">
      <c r="A1635">
        <v>1257</v>
      </c>
      <c r="B1635">
        <v>1</v>
      </c>
      <c r="C1635">
        <v>72</v>
      </c>
      <c r="D1635">
        <v>74.400000000000006</v>
      </c>
      <c r="E1635">
        <v>5360.75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1.7125071104553E-2</v>
      </c>
      <c r="M1635">
        <f>1-Table1[[#This Row],[Churn]]</f>
        <v>0.98287492889544703</v>
      </c>
      <c r="N1635" t="b">
        <f>IF(Table1[[#This Row],[Not churn]]&gt;0.14,TRUE,FALSE)</f>
        <v>1</v>
      </c>
      <c r="O1635">
        <f>50*(1-Table1[[#This Row],[Churn]])</f>
        <v>49.143746444772354</v>
      </c>
      <c r="P1635">
        <v>1</v>
      </c>
      <c r="Q1635">
        <f>Table1[[#This Row],[Weighted revenue]]-7</f>
        <v>42.143746444772354</v>
      </c>
    </row>
    <row r="1636" spans="1:17" x14ac:dyDescent="0.35">
      <c r="A1636">
        <v>954</v>
      </c>
      <c r="B1636">
        <v>0</v>
      </c>
      <c r="C1636">
        <v>70</v>
      </c>
      <c r="D1636">
        <v>57.8</v>
      </c>
      <c r="E1636">
        <v>4039.3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1.7111285923632001E-2</v>
      </c>
      <c r="M1636">
        <f>1-Table1[[#This Row],[Churn]]</f>
        <v>0.98288871407636802</v>
      </c>
      <c r="N1636" t="b">
        <f>IF(Table1[[#This Row],[Not churn]]&gt;0.14,TRUE,FALSE)</f>
        <v>1</v>
      </c>
      <c r="O1636">
        <f>50*(1-Table1[[#This Row],[Churn]])</f>
        <v>49.144435703818402</v>
      </c>
      <c r="P1636">
        <v>3</v>
      </c>
      <c r="Q1636">
        <f>Table1[[#This Row],[Weighted revenue]]-7</f>
        <v>42.144435703818402</v>
      </c>
    </row>
    <row r="1637" spans="1:17" x14ac:dyDescent="0.35">
      <c r="A1637">
        <v>62</v>
      </c>
      <c r="B1637">
        <v>0</v>
      </c>
      <c r="C1637">
        <v>71</v>
      </c>
      <c r="D1637">
        <v>89.3</v>
      </c>
      <c r="E1637">
        <v>6388.65</v>
      </c>
      <c r="F1637">
        <v>0</v>
      </c>
      <c r="G1637">
        <v>1</v>
      </c>
      <c r="H1637">
        <v>0</v>
      </c>
      <c r="I1637">
        <v>1</v>
      </c>
      <c r="J1637">
        <v>1</v>
      </c>
      <c r="K1637">
        <v>0</v>
      </c>
      <c r="L1637">
        <v>1.7063279108409799E-2</v>
      </c>
      <c r="M1637">
        <f>1-Table1[[#This Row],[Churn]]</f>
        <v>0.98293672089159023</v>
      </c>
      <c r="N1637" t="b">
        <f>IF(Table1[[#This Row],[Not churn]]&gt;0.14,TRUE,FALSE)</f>
        <v>1</v>
      </c>
      <c r="O1637">
        <f>50*(1-Table1[[#This Row],[Churn]])</f>
        <v>49.146836044579508</v>
      </c>
      <c r="P1637">
        <v>1</v>
      </c>
      <c r="Q1637">
        <f>Table1[[#This Row],[Weighted revenue]]-7</f>
        <v>42.146836044579508</v>
      </c>
    </row>
    <row r="1638" spans="1:17" x14ac:dyDescent="0.35">
      <c r="A1638">
        <v>1145</v>
      </c>
      <c r="B1638">
        <v>0</v>
      </c>
      <c r="C1638">
        <v>70</v>
      </c>
      <c r="D1638">
        <v>93.9</v>
      </c>
      <c r="E1638">
        <v>6579.05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1.70288336270389E-2</v>
      </c>
      <c r="M1638">
        <f>1-Table1[[#This Row],[Churn]]</f>
        <v>0.98297116637296111</v>
      </c>
      <c r="N1638" t="b">
        <f>IF(Table1[[#This Row],[Not churn]]&gt;0.14,TRUE,FALSE)</f>
        <v>1</v>
      </c>
      <c r="O1638">
        <f>50*(1-Table1[[#This Row],[Churn]])</f>
        <v>49.148558318648057</v>
      </c>
      <c r="P1638">
        <v>1</v>
      </c>
      <c r="Q1638">
        <f>Table1[[#This Row],[Weighted revenue]]-7</f>
        <v>42.148558318648057</v>
      </c>
    </row>
    <row r="1639" spans="1:17" x14ac:dyDescent="0.35">
      <c r="A1639">
        <v>1082</v>
      </c>
      <c r="B1639">
        <v>0</v>
      </c>
      <c r="C1639">
        <v>70</v>
      </c>
      <c r="D1639">
        <v>79.25</v>
      </c>
      <c r="E1639">
        <v>5731.85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1.6923604988114901E-2</v>
      </c>
      <c r="M1639">
        <f>1-Table1[[#This Row],[Churn]]</f>
        <v>0.98307639501188515</v>
      </c>
      <c r="N1639" t="b">
        <f>IF(Table1[[#This Row],[Not churn]]&gt;0.14,TRUE,FALSE)</f>
        <v>1</v>
      </c>
      <c r="O1639">
        <f>50*(1-Table1[[#This Row],[Churn]])</f>
        <v>49.153819750594259</v>
      </c>
      <c r="P1639">
        <v>1</v>
      </c>
      <c r="Q1639">
        <f>Table1[[#This Row],[Weighted revenue]]-7</f>
        <v>42.153819750594259</v>
      </c>
    </row>
    <row r="1640" spans="1:17" x14ac:dyDescent="0.35">
      <c r="A1640">
        <v>1178</v>
      </c>
      <c r="B1640">
        <v>0</v>
      </c>
      <c r="C1640">
        <v>51</v>
      </c>
      <c r="D1640">
        <v>34.200000000000003</v>
      </c>
      <c r="E1640">
        <v>1782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1.6863157317779098E-2</v>
      </c>
      <c r="M1640">
        <f>1-Table1[[#This Row],[Churn]]</f>
        <v>0.9831368426822209</v>
      </c>
      <c r="N1640" t="b">
        <f>IF(Table1[[#This Row],[Not churn]]&gt;0.14,TRUE,FALSE)</f>
        <v>1</v>
      </c>
      <c r="O1640">
        <f>50*(1-Table1[[#This Row],[Churn]])</f>
        <v>49.156842134111045</v>
      </c>
      <c r="P1640">
        <v>3</v>
      </c>
      <c r="Q1640">
        <f>Table1[[#This Row],[Weighted revenue]]-7</f>
        <v>42.156842134111045</v>
      </c>
    </row>
    <row r="1641" spans="1:17" x14ac:dyDescent="0.35">
      <c r="A1641">
        <v>623</v>
      </c>
      <c r="B1641">
        <v>0</v>
      </c>
      <c r="C1641">
        <v>55</v>
      </c>
      <c r="D1641">
        <v>19.7</v>
      </c>
      <c r="E1641">
        <v>1140.05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1.67061316060363E-2</v>
      </c>
      <c r="M1641">
        <f>1-Table1[[#This Row],[Churn]]</f>
        <v>0.98329386839396371</v>
      </c>
      <c r="N1641" t="b">
        <f>IF(Table1[[#This Row],[Not churn]]&gt;0.14,TRUE,FALSE)</f>
        <v>1</v>
      </c>
      <c r="O1641">
        <f>50*(1-Table1[[#This Row],[Churn]])</f>
        <v>49.164693419698189</v>
      </c>
      <c r="P1641">
        <v>2</v>
      </c>
      <c r="Q1641">
        <f>Table1[[#This Row],[Weighted revenue]]-7</f>
        <v>42.164693419698189</v>
      </c>
    </row>
    <row r="1642" spans="1:17" x14ac:dyDescent="0.35">
      <c r="A1642">
        <v>1537</v>
      </c>
      <c r="B1642">
        <v>0</v>
      </c>
      <c r="C1642">
        <v>45</v>
      </c>
      <c r="D1642">
        <v>54.65</v>
      </c>
      <c r="E1642">
        <v>2553.6999999999998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1.6692787567965401E-2</v>
      </c>
      <c r="M1642">
        <f>1-Table1[[#This Row],[Churn]]</f>
        <v>0.98330721243203456</v>
      </c>
      <c r="N1642" t="b">
        <f>IF(Table1[[#This Row],[Not churn]]&gt;0.14,TRUE,FALSE)</f>
        <v>1</v>
      </c>
      <c r="O1642">
        <f>50*(1-Table1[[#This Row],[Churn]])</f>
        <v>49.165360621601728</v>
      </c>
      <c r="P1642">
        <v>1</v>
      </c>
      <c r="Q1642">
        <f>Table1[[#This Row],[Weighted revenue]]-7</f>
        <v>42.165360621601728</v>
      </c>
    </row>
    <row r="1643" spans="1:17" x14ac:dyDescent="0.35">
      <c r="A1643">
        <v>1033</v>
      </c>
      <c r="B1643">
        <v>0</v>
      </c>
      <c r="C1643">
        <v>72</v>
      </c>
      <c r="D1643">
        <v>75.099999999999994</v>
      </c>
      <c r="E1643">
        <v>5336.35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1.6421940726249001E-2</v>
      </c>
      <c r="M1643">
        <f>1-Table1[[#This Row],[Churn]]</f>
        <v>0.98357805927375097</v>
      </c>
      <c r="N1643" t="b">
        <f>IF(Table1[[#This Row],[Not churn]]&gt;0.14,TRUE,FALSE)</f>
        <v>1</v>
      </c>
      <c r="O1643">
        <f>50*(1-Table1[[#This Row],[Churn]])</f>
        <v>49.178902963687548</v>
      </c>
      <c r="P1643">
        <v>1</v>
      </c>
      <c r="Q1643">
        <f>Table1[[#This Row],[Weighted revenue]]-7</f>
        <v>42.178902963687548</v>
      </c>
    </row>
    <row r="1644" spans="1:17" x14ac:dyDescent="0.35">
      <c r="A1644">
        <v>324</v>
      </c>
      <c r="B1644">
        <v>0</v>
      </c>
      <c r="C1644">
        <v>72</v>
      </c>
      <c r="D1644">
        <v>80.8</v>
      </c>
      <c r="E1644">
        <v>5728.55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1.6176798889596701E-2</v>
      </c>
      <c r="M1644">
        <f>1-Table1[[#This Row],[Churn]]</f>
        <v>0.98382320111040333</v>
      </c>
      <c r="N1644" t="b">
        <f>IF(Table1[[#This Row],[Not churn]]&gt;0.14,TRUE,FALSE)</f>
        <v>1</v>
      </c>
      <c r="O1644">
        <f>50*(1-Table1[[#This Row],[Churn]])</f>
        <v>49.191160055520164</v>
      </c>
      <c r="P1644">
        <v>1</v>
      </c>
      <c r="Q1644">
        <f>Table1[[#This Row],[Weighted revenue]]-7</f>
        <v>42.191160055520164</v>
      </c>
    </row>
    <row r="1645" spans="1:17" x14ac:dyDescent="0.35">
      <c r="A1645">
        <v>497</v>
      </c>
      <c r="B1645">
        <v>0</v>
      </c>
      <c r="C1645">
        <v>27</v>
      </c>
      <c r="D1645">
        <v>19.55</v>
      </c>
      <c r="E1645">
        <v>520.54999999999995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0</v>
      </c>
      <c r="L1645">
        <v>1.6153746597479E-2</v>
      </c>
      <c r="M1645">
        <f>1-Table1[[#This Row],[Churn]]</f>
        <v>0.98384625340252096</v>
      </c>
      <c r="N1645" t="b">
        <f>IF(Table1[[#This Row],[Not churn]]&gt;0.14,TRUE,FALSE)</f>
        <v>1</v>
      </c>
      <c r="O1645">
        <f>50*(1-Table1[[#This Row],[Churn]])</f>
        <v>49.19231267012605</v>
      </c>
      <c r="P1645">
        <v>1</v>
      </c>
      <c r="Q1645">
        <f>Table1[[#This Row],[Weighted revenue]]-7</f>
        <v>42.19231267012605</v>
      </c>
    </row>
    <row r="1646" spans="1:17" x14ac:dyDescent="0.35">
      <c r="A1646">
        <v>53</v>
      </c>
      <c r="B1646">
        <v>0</v>
      </c>
      <c r="C1646">
        <v>52</v>
      </c>
      <c r="D1646">
        <v>19.649999999999999</v>
      </c>
      <c r="E1646">
        <v>928.4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1.5923120905643399E-2</v>
      </c>
      <c r="M1646">
        <f>1-Table1[[#This Row],[Churn]]</f>
        <v>0.98407687909435659</v>
      </c>
      <c r="N1646" t="b">
        <f>IF(Table1[[#This Row],[Not churn]]&gt;0.14,TRUE,FALSE)</f>
        <v>1</v>
      </c>
      <c r="O1646">
        <f>50*(1-Table1[[#This Row],[Churn]])</f>
        <v>49.203843954717833</v>
      </c>
      <c r="P1646">
        <v>5</v>
      </c>
      <c r="Q1646">
        <f>Table1[[#This Row],[Weighted revenue]]-7</f>
        <v>42.203843954717833</v>
      </c>
    </row>
    <row r="1647" spans="1:17" x14ac:dyDescent="0.35">
      <c r="A1647">
        <v>962</v>
      </c>
      <c r="B1647">
        <v>0</v>
      </c>
      <c r="C1647">
        <v>68</v>
      </c>
      <c r="D1647">
        <v>88</v>
      </c>
      <c r="E1647">
        <v>6161.9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1.56768635449108E-2</v>
      </c>
      <c r="M1647">
        <f>1-Table1[[#This Row],[Churn]]</f>
        <v>0.98432313645508918</v>
      </c>
      <c r="N1647" t="b">
        <f>IF(Table1[[#This Row],[Not churn]]&gt;0.14,TRUE,FALSE)</f>
        <v>1</v>
      </c>
      <c r="O1647">
        <f>50*(1-Table1[[#This Row],[Churn]])</f>
        <v>49.216156822754456</v>
      </c>
      <c r="P1647">
        <v>1</v>
      </c>
      <c r="Q1647">
        <f>Table1[[#This Row],[Weighted revenue]]-7</f>
        <v>42.216156822754456</v>
      </c>
    </row>
    <row r="1648" spans="1:17" x14ac:dyDescent="0.35">
      <c r="A1648">
        <v>1720</v>
      </c>
      <c r="B1648">
        <v>0</v>
      </c>
      <c r="C1648">
        <v>24</v>
      </c>
      <c r="D1648">
        <v>19.7</v>
      </c>
      <c r="E1648">
        <v>452.55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1.5487081146776001E-2</v>
      </c>
      <c r="M1648">
        <f>1-Table1[[#This Row],[Churn]]</f>
        <v>0.98451291885322401</v>
      </c>
      <c r="N1648" t="b">
        <f>IF(Table1[[#This Row],[Not churn]]&gt;0.14,TRUE,FALSE)</f>
        <v>1</v>
      </c>
      <c r="O1648">
        <f>50*(1-Table1[[#This Row],[Churn]])</f>
        <v>49.225645942661203</v>
      </c>
      <c r="P1648">
        <v>1</v>
      </c>
      <c r="Q1648">
        <f>Table1[[#This Row],[Weighted revenue]]-7</f>
        <v>42.225645942661203</v>
      </c>
    </row>
    <row r="1649" spans="1:17" x14ac:dyDescent="0.35">
      <c r="A1649">
        <v>527</v>
      </c>
      <c r="B1649">
        <v>0</v>
      </c>
      <c r="C1649">
        <v>53</v>
      </c>
      <c r="D1649">
        <v>20.2</v>
      </c>
      <c r="E1649">
        <v>1068.1500000000001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1.5464838338447201E-2</v>
      </c>
      <c r="M1649">
        <f>1-Table1[[#This Row],[Churn]]</f>
        <v>0.98453516166155275</v>
      </c>
      <c r="N1649" t="b">
        <f>IF(Table1[[#This Row],[Not churn]]&gt;0.14,TRUE,FALSE)</f>
        <v>1</v>
      </c>
      <c r="O1649">
        <f>50*(1-Table1[[#This Row],[Churn]])</f>
        <v>49.226758083077641</v>
      </c>
      <c r="P1649">
        <v>5</v>
      </c>
      <c r="Q1649">
        <f>Table1[[#This Row],[Weighted revenue]]-7</f>
        <v>42.226758083077641</v>
      </c>
    </row>
    <row r="1650" spans="1:17" x14ac:dyDescent="0.35">
      <c r="A1650">
        <v>1560</v>
      </c>
      <c r="B1650">
        <v>0</v>
      </c>
      <c r="C1650">
        <v>68</v>
      </c>
      <c r="D1650">
        <v>72.95</v>
      </c>
      <c r="E1650">
        <v>4953.25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1.5397592132274899E-2</v>
      </c>
      <c r="M1650">
        <f>1-Table1[[#This Row],[Churn]]</f>
        <v>0.98460240786772513</v>
      </c>
      <c r="N1650" t="b">
        <f>IF(Table1[[#This Row],[Not churn]]&gt;0.14,TRUE,FALSE)</f>
        <v>1</v>
      </c>
      <c r="O1650">
        <f>50*(1-Table1[[#This Row],[Churn]])</f>
        <v>49.230120393386258</v>
      </c>
      <c r="P1650">
        <v>1</v>
      </c>
      <c r="Q1650">
        <f>Table1[[#This Row],[Weighted revenue]]-7</f>
        <v>42.230120393386258</v>
      </c>
    </row>
    <row r="1651" spans="1:17" x14ac:dyDescent="0.35">
      <c r="A1651">
        <v>1424</v>
      </c>
      <c r="B1651">
        <v>0</v>
      </c>
      <c r="C1651">
        <v>71</v>
      </c>
      <c r="D1651">
        <v>85.75</v>
      </c>
      <c r="E1651">
        <v>6223.8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1.53722832272694E-2</v>
      </c>
      <c r="M1651">
        <f>1-Table1[[#This Row],[Churn]]</f>
        <v>0.98462771677273064</v>
      </c>
      <c r="N1651" t="b">
        <f>IF(Table1[[#This Row],[Not churn]]&gt;0.14,TRUE,FALSE)</f>
        <v>1</v>
      </c>
      <c r="O1651">
        <f>50*(1-Table1[[#This Row],[Churn]])</f>
        <v>49.231385838636534</v>
      </c>
      <c r="P1651">
        <v>1</v>
      </c>
      <c r="Q1651">
        <f>Table1[[#This Row],[Weighted revenue]]-7</f>
        <v>42.231385838636534</v>
      </c>
    </row>
    <row r="1652" spans="1:17" x14ac:dyDescent="0.35">
      <c r="A1652">
        <v>106</v>
      </c>
      <c r="B1652">
        <v>0</v>
      </c>
      <c r="C1652">
        <v>69</v>
      </c>
      <c r="D1652">
        <v>43.95</v>
      </c>
      <c r="E1652">
        <v>2960.1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1.51771446157111E-2</v>
      </c>
      <c r="M1652">
        <f>1-Table1[[#This Row],[Churn]]</f>
        <v>0.98482285538428893</v>
      </c>
      <c r="N1652" t="b">
        <f>IF(Table1[[#This Row],[Not churn]]&gt;0.14,TRUE,FALSE)</f>
        <v>1</v>
      </c>
      <c r="O1652">
        <f>50*(1-Table1[[#This Row],[Churn]])</f>
        <v>49.241142769214449</v>
      </c>
      <c r="P1652">
        <v>3</v>
      </c>
      <c r="Q1652">
        <f>Table1[[#This Row],[Weighted revenue]]-7</f>
        <v>42.241142769214449</v>
      </c>
    </row>
    <row r="1653" spans="1:17" x14ac:dyDescent="0.35">
      <c r="A1653">
        <v>1067</v>
      </c>
      <c r="B1653">
        <v>0</v>
      </c>
      <c r="C1653">
        <v>70</v>
      </c>
      <c r="D1653">
        <v>39.15</v>
      </c>
      <c r="E1653">
        <v>2692.75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1.5118654712653799E-2</v>
      </c>
      <c r="M1653">
        <f>1-Table1[[#This Row],[Churn]]</f>
        <v>0.98488134528734617</v>
      </c>
      <c r="N1653" t="b">
        <f>IF(Table1[[#This Row],[Not churn]]&gt;0.14,TRUE,FALSE)</f>
        <v>1</v>
      </c>
      <c r="O1653">
        <f>50*(1-Table1[[#This Row],[Churn]])</f>
        <v>49.24406726436731</v>
      </c>
      <c r="P1653">
        <v>3</v>
      </c>
      <c r="Q1653">
        <f>Table1[[#This Row],[Weighted revenue]]-7</f>
        <v>42.24406726436731</v>
      </c>
    </row>
    <row r="1654" spans="1:17" x14ac:dyDescent="0.35">
      <c r="A1654">
        <v>960</v>
      </c>
      <c r="B1654">
        <v>0</v>
      </c>
      <c r="C1654">
        <v>71</v>
      </c>
      <c r="D1654">
        <v>76.900000000000006</v>
      </c>
      <c r="E1654">
        <v>5522.7</v>
      </c>
      <c r="F1654">
        <v>1</v>
      </c>
      <c r="G1654">
        <v>0</v>
      </c>
      <c r="H1654">
        <v>1</v>
      </c>
      <c r="I1654">
        <v>1</v>
      </c>
      <c r="J1654">
        <v>1</v>
      </c>
      <c r="K1654">
        <v>1</v>
      </c>
      <c r="L1654">
        <v>1.5093174670082799E-2</v>
      </c>
      <c r="M1654">
        <f>1-Table1[[#This Row],[Churn]]</f>
        <v>0.98490682532991725</v>
      </c>
      <c r="N1654" t="b">
        <f>IF(Table1[[#This Row],[Not churn]]&gt;0.14,TRUE,FALSE)</f>
        <v>1</v>
      </c>
      <c r="O1654">
        <f>50*(1-Table1[[#This Row],[Churn]])</f>
        <v>49.245341266495863</v>
      </c>
      <c r="P1654">
        <v>1</v>
      </c>
      <c r="Q1654">
        <f>Table1[[#This Row],[Weighted revenue]]-7</f>
        <v>42.245341266495863</v>
      </c>
    </row>
    <row r="1655" spans="1:17" x14ac:dyDescent="0.35">
      <c r="A1655">
        <v>1417</v>
      </c>
      <c r="B1655">
        <v>0</v>
      </c>
      <c r="C1655">
        <v>72</v>
      </c>
      <c r="D1655">
        <v>92.65</v>
      </c>
      <c r="E1655">
        <v>6733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1.4990532392982101E-2</v>
      </c>
      <c r="M1655">
        <f>1-Table1[[#This Row],[Churn]]</f>
        <v>0.98500946760701791</v>
      </c>
      <c r="N1655" t="b">
        <f>IF(Table1[[#This Row],[Not churn]]&gt;0.14,TRUE,FALSE)</f>
        <v>1</v>
      </c>
      <c r="O1655">
        <f>50*(1-Table1[[#This Row],[Churn]])</f>
        <v>49.250473380350897</v>
      </c>
      <c r="P1655">
        <v>1</v>
      </c>
      <c r="Q1655">
        <f>Table1[[#This Row],[Weighted revenue]]-7</f>
        <v>42.250473380350897</v>
      </c>
    </row>
    <row r="1656" spans="1:17" x14ac:dyDescent="0.35">
      <c r="A1656">
        <v>1743</v>
      </c>
      <c r="B1656">
        <v>0</v>
      </c>
      <c r="C1656">
        <v>71</v>
      </c>
      <c r="D1656">
        <v>91.05</v>
      </c>
      <c r="E1656">
        <v>6293.75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1.49653423081025E-2</v>
      </c>
      <c r="M1656">
        <f>1-Table1[[#This Row],[Churn]]</f>
        <v>0.98503465769189746</v>
      </c>
      <c r="N1656" t="b">
        <f>IF(Table1[[#This Row],[Not churn]]&gt;0.14,TRUE,FALSE)</f>
        <v>1</v>
      </c>
      <c r="O1656">
        <f>50*(1-Table1[[#This Row],[Churn]])</f>
        <v>49.251732884594873</v>
      </c>
      <c r="P1656">
        <v>1</v>
      </c>
      <c r="Q1656">
        <f>Table1[[#This Row],[Weighted revenue]]-7</f>
        <v>42.251732884594873</v>
      </c>
    </row>
    <row r="1657" spans="1:17" x14ac:dyDescent="0.35">
      <c r="A1657">
        <v>751</v>
      </c>
      <c r="B1657">
        <v>0</v>
      </c>
      <c r="C1657">
        <v>64</v>
      </c>
      <c r="D1657">
        <v>49.85</v>
      </c>
      <c r="E1657">
        <v>3210.35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1.48131795944228E-2</v>
      </c>
      <c r="M1657">
        <f>1-Table1[[#This Row],[Churn]]</f>
        <v>0.98518682040557715</v>
      </c>
      <c r="N1657" t="b">
        <f>IF(Table1[[#This Row],[Not churn]]&gt;0.14,TRUE,FALSE)</f>
        <v>1</v>
      </c>
      <c r="O1657">
        <f>50*(1-Table1[[#This Row],[Churn]])</f>
        <v>49.25934102027886</v>
      </c>
      <c r="P1657">
        <v>3</v>
      </c>
      <c r="Q1657">
        <f>Table1[[#This Row],[Weighted revenue]]-7</f>
        <v>42.25934102027886</v>
      </c>
    </row>
    <row r="1658" spans="1:17" x14ac:dyDescent="0.35">
      <c r="A1658">
        <v>763</v>
      </c>
      <c r="B1658">
        <v>0</v>
      </c>
      <c r="C1658">
        <v>67</v>
      </c>
      <c r="D1658">
        <v>69.900000000000006</v>
      </c>
      <c r="E1658">
        <v>4615.8999999999996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1.47295103503212E-2</v>
      </c>
      <c r="M1658">
        <f>1-Table1[[#This Row],[Churn]]</f>
        <v>0.98527048964967878</v>
      </c>
      <c r="N1658" t="b">
        <f>IF(Table1[[#This Row],[Not churn]]&gt;0.14,TRUE,FALSE)</f>
        <v>1</v>
      </c>
      <c r="O1658">
        <f>50*(1-Table1[[#This Row],[Churn]])</f>
        <v>49.263524482483938</v>
      </c>
      <c r="P1658">
        <v>1</v>
      </c>
      <c r="Q1658">
        <f>Table1[[#This Row],[Weighted revenue]]-7</f>
        <v>42.263524482483938</v>
      </c>
    </row>
    <row r="1659" spans="1:17" x14ac:dyDescent="0.35">
      <c r="A1659">
        <v>611</v>
      </c>
      <c r="B1659">
        <v>0</v>
      </c>
      <c r="C1659">
        <v>67</v>
      </c>
      <c r="D1659">
        <v>54.2</v>
      </c>
      <c r="E1659">
        <v>3623.95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1.46921790776446E-2</v>
      </c>
      <c r="M1659">
        <f>1-Table1[[#This Row],[Churn]]</f>
        <v>0.98530782092235536</v>
      </c>
      <c r="N1659" t="b">
        <f>IF(Table1[[#This Row],[Not churn]]&gt;0.14,TRUE,FALSE)</f>
        <v>1</v>
      </c>
      <c r="O1659">
        <f>50*(1-Table1[[#This Row],[Churn]])</f>
        <v>49.26539104611777</v>
      </c>
      <c r="P1659">
        <v>3</v>
      </c>
      <c r="Q1659">
        <f>Table1[[#This Row],[Weighted revenue]]-7</f>
        <v>42.26539104611777</v>
      </c>
    </row>
    <row r="1660" spans="1:17" x14ac:dyDescent="0.35">
      <c r="A1660">
        <v>810</v>
      </c>
      <c r="B1660">
        <v>0</v>
      </c>
      <c r="C1660">
        <v>71</v>
      </c>
      <c r="D1660">
        <v>90.3</v>
      </c>
      <c r="E1660">
        <v>6287.3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1.46385308266866E-2</v>
      </c>
      <c r="M1660">
        <f>1-Table1[[#This Row],[Churn]]</f>
        <v>0.98536146917331335</v>
      </c>
      <c r="N1660" t="b">
        <f>IF(Table1[[#This Row],[Not churn]]&gt;0.14,TRUE,FALSE)</f>
        <v>1</v>
      </c>
      <c r="O1660">
        <f>50*(1-Table1[[#This Row],[Churn]])</f>
        <v>49.268073458665668</v>
      </c>
      <c r="P1660">
        <v>1</v>
      </c>
      <c r="Q1660">
        <f>Table1[[#This Row],[Weighted revenue]]-7</f>
        <v>42.268073458665668</v>
      </c>
    </row>
    <row r="1661" spans="1:17" x14ac:dyDescent="0.35">
      <c r="A1661">
        <v>1679</v>
      </c>
      <c r="B1661">
        <v>0</v>
      </c>
      <c r="C1661">
        <v>71</v>
      </c>
      <c r="D1661">
        <v>89.9</v>
      </c>
      <c r="E1661">
        <v>6342.7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1.44671165475507E-2</v>
      </c>
      <c r="M1661">
        <f>1-Table1[[#This Row],[Churn]]</f>
        <v>0.98553288345244927</v>
      </c>
      <c r="N1661" t="b">
        <f>IF(Table1[[#This Row],[Not churn]]&gt;0.14,TRUE,FALSE)</f>
        <v>1</v>
      </c>
      <c r="O1661">
        <f>50*(1-Table1[[#This Row],[Churn]])</f>
        <v>49.276644172622461</v>
      </c>
      <c r="P1661">
        <v>1</v>
      </c>
      <c r="Q1661">
        <f>Table1[[#This Row],[Weighted revenue]]-7</f>
        <v>42.276644172622461</v>
      </c>
    </row>
    <row r="1662" spans="1:17" x14ac:dyDescent="0.35">
      <c r="A1662">
        <v>1356</v>
      </c>
      <c r="B1662">
        <v>0</v>
      </c>
      <c r="C1662">
        <v>65</v>
      </c>
      <c r="D1662">
        <v>59.8</v>
      </c>
      <c r="E1662">
        <v>3808.2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1.4385463989342699E-2</v>
      </c>
      <c r="M1662">
        <f>1-Table1[[#This Row],[Churn]]</f>
        <v>0.98561453601065729</v>
      </c>
      <c r="N1662" t="b">
        <f>IF(Table1[[#This Row],[Not churn]]&gt;0.14,TRUE,FALSE)</f>
        <v>1</v>
      </c>
      <c r="O1662">
        <f>50*(1-Table1[[#This Row],[Churn]])</f>
        <v>49.280726800532868</v>
      </c>
      <c r="P1662">
        <v>1</v>
      </c>
      <c r="Q1662">
        <f>Table1[[#This Row],[Weighted revenue]]-7</f>
        <v>42.280726800532868</v>
      </c>
    </row>
    <row r="1663" spans="1:17" x14ac:dyDescent="0.35">
      <c r="A1663">
        <v>838</v>
      </c>
      <c r="B1663">
        <v>0</v>
      </c>
      <c r="C1663">
        <v>72</v>
      </c>
      <c r="D1663">
        <v>90.95</v>
      </c>
      <c r="E1663">
        <v>6652.45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1.42586252173475E-2</v>
      </c>
      <c r="M1663">
        <f>1-Table1[[#This Row],[Churn]]</f>
        <v>0.98574137478265245</v>
      </c>
      <c r="N1663" t="b">
        <f>IF(Table1[[#This Row],[Not churn]]&gt;0.14,TRUE,FALSE)</f>
        <v>1</v>
      </c>
      <c r="O1663">
        <f>50*(1-Table1[[#This Row],[Churn]])</f>
        <v>49.287068739132621</v>
      </c>
      <c r="P1663">
        <v>1</v>
      </c>
      <c r="Q1663">
        <f>Table1[[#This Row],[Weighted revenue]]-7</f>
        <v>42.287068739132621</v>
      </c>
    </row>
    <row r="1664" spans="1:17" x14ac:dyDescent="0.35">
      <c r="A1664">
        <v>591</v>
      </c>
      <c r="B1664">
        <v>0</v>
      </c>
      <c r="C1664">
        <v>59</v>
      </c>
      <c r="D1664">
        <v>20.350000000000001</v>
      </c>
      <c r="E1664">
        <v>1267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1.42012137063218E-2</v>
      </c>
      <c r="M1664">
        <f>1-Table1[[#This Row],[Churn]]</f>
        <v>0.98579878629367823</v>
      </c>
      <c r="N1664" t="b">
        <f>IF(Table1[[#This Row],[Not churn]]&gt;0.14,TRUE,FALSE)</f>
        <v>1</v>
      </c>
      <c r="O1664">
        <f>50*(1-Table1[[#This Row],[Churn]])</f>
        <v>49.289939314683913</v>
      </c>
      <c r="P1664">
        <v>2</v>
      </c>
      <c r="Q1664">
        <f>Table1[[#This Row],[Weighted revenue]]-7</f>
        <v>42.289939314683913</v>
      </c>
    </row>
    <row r="1665" spans="1:17" x14ac:dyDescent="0.35">
      <c r="A1665">
        <v>1516</v>
      </c>
      <c r="B1665">
        <v>0</v>
      </c>
      <c r="C1665">
        <v>31</v>
      </c>
      <c r="D1665">
        <v>20.45</v>
      </c>
      <c r="E1665">
        <v>638.54999999999995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1.3832030827083499E-2</v>
      </c>
      <c r="M1665">
        <f>1-Table1[[#This Row],[Churn]]</f>
        <v>0.98616796917291649</v>
      </c>
      <c r="N1665" t="b">
        <f>IF(Table1[[#This Row],[Not churn]]&gt;0.14,TRUE,FALSE)</f>
        <v>1</v>
      </c>
      <c r="O1665">
        <f>50*(1-Table1[[#This Row],[Churn]])</f>
        <v>49.308398458645826</v>
      </c>
      <c r="P1665">
        <v>1</v>
      </c>
      <c r="Q1665">
        <f>Table1[[#This Row],[Weighted revenue]]-7</f>
        <v>42.308398458645826</v>
      </c>
    </row>
    <row r="1666" spans="1:17" x14ac:dyDescent="0.35">
      <c r="A1666">
        <v>495</v>
      </c>
      <c r="B1666">
        <v>0</v>
      </c>
      <c r="C1666">
        <v>31</v>
      </c>
      <c r="D1666">
        <v>20.399999999999999</v>
      </c>
      <c r="E1666">
        <v>609.1</v>
      </c>
      <c r="F1666">
        <v>1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1.3811664967292799E-2</v>
      </c>
      <c r="M1666">
        <f>1-Table1[[#This Row],[Churn]]</f>
        <v>0.9861883350327072</v>
      </c>
      <c r="N1666" t="b">
        <f>IF(Table1[[#This Row],[Not churn]]&gt;0.14,TRUE,FALSE)</f>
        <v>1</v>
      </c>
      <c r="O1666">
        <f>50*(1-Table1[[#This Row],[Churn]])</f>
        <v>49.309416751635361</v>
      </c>
      <c r="P1666">
        <v>1</v>
      </c>
      <c r="Q1666">
        <f>Table1[[#This Row],[Weighted revenue]]-7</f>
        <v>42.309416751635361</v>
      </c>
    </row>
    <row r="1667" spans="1:17" x14ac:dyDescent="0.35">
      <c r="A1667">
        <v>1115</v>
      </c>
      <c r="B1667">
        <v>0</v>
      </c>
      <c r="C1667">
        <v>66</v>
      </c>
      <c r="D1667">
        <v>50.55</v>
      </c>
      <c r="E1667">
        <v>3364.55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1.38079784954971E-2</v>
      </c>
      <c r="M1667">
        <f>1-Table1[[#This Row],[Churn]]</f>
        <v>0.98619202150450291</v>
      </c>
      <c r="N1667" t="b">
        <f>IF(Table1[[#This Row],[Not churn]]&gt;0.14,TRUE,FALSE)</f>
        <v>1</v>
      </c>
      <c r="O1667">
        <f>50*(1-Table1[[#This Row],[Churn]])</f>
        <v>49.309601075225146</v>
      </c>
      <c r="P1667">
        <v>3</v>
      </c>
      <c r="Q1667">
        <f>Table1[[#This Row],[Weighted revenue]]-7</f>
        <v>42.309601075225146</v>
      </c>
    </row>
    <row r="1668" spans="1:17" x14ac:dyDescent="0.35">
      <c r="A1668">
        <v>1117</v>
      </c>
      <c r="B1668">
        <v>0</v>
      </c>
      <c r="C1668">
        <v>72</v>
      </c>
      <c r="D1668">
        <v>89.85</v>
      </c>
      <c r="E1668">
        <v>6562.9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1.38039232885142E-2</v>
      </c>
      <c r="M1668">
        <f>1-Table1[[#This Row],[Churn]]</f>
        <v>0.98619607671148579</v>
      </c>
      <c r="N1668" t="b">
        <f>IF(Table1[[#This Row],[Not churn]]&gt;0.14,TRUE,FALSE)</f>
        <v>1</v>
      </c>
      <c r="O1668">
        <f>50*(1-Table1[[#This Row],[Churn]])</f>
        <v>49.309803835574293</v>
      </c>
      <c r="P1668">
        <v>1</v>
      </c>
      <c r="Q1668">
        <f>Table1[[#This Row],[Weighted revenue]]-7</f>
        <v>42.309803835574293</v>
      </c>
    </row>
    <row r="1669" spans="1:17" x14ac:dyDescent="0.35">
      <c r="A1669">
        <v>1314</v>
      </c>
      <c r="B1669">
        <v>0</v>
      </c>
      <c r="C1669">
        <v>72</v>
      </c>
      <c r="D1669">
        <v>89.8</v>
      </c>
      <c r="E1669">
        <v>6510.45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1.37835982349743E-2</v>
      </c>
      <c r="M1669">
        <f>1-Table1[[#This Row],[Churn]]</f>
        <v>0.98621640176502567</v>
      </c>
      <c r="N1669" t="b">
        <f>IF(Table1[[#This Row],[Not churn]]&gt;0.14,TRUE,FALSE)</f>
        <v>1</v>
      </c>
      <c r="O1669">
        <f>50*(1-Table1[[#This Row],[Churn]])</f>
        <v>49.310820088251283</v>
      </c>
      <c r="P1669">
        <v>1</v>
      </c>
      <c r="Q1669">
        <f>Table1[[#This Row],[Weighted revenue]]-7</f>
        <v>42.310820088251283</v>
      </c>
    </row>
    <row r="1670" spans="1:17" x14ac:dyDescent="0.35">
      <c r="A1670">
        <v>33</v>
      </c>
      <c r="B1670">
        <v>0</v>
      </c>
      <c r="C1670">
        <v>55</v>
      </c>
      <c r="D1670">
        <v>19.100000000000001</v>
      </c>
      <c r="E1670">
        <v>1001.5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1.36714609783949E-2</v>
      </c>
      <c r="M1670">
        <f>1-Table1[[#This Row],[Churn]]</f>
        <v>0.98632853902160511</v>
      </c>
      <c r="N1670" t="b">
        <f>IF(Table1[[#This Row],[Not churn]]&gt;0.14,TRUE,FALSE)</f>
        <v>1</v>
      </c>
      <c r="O1670">
        <f>50*(1-Table1[[#This Row],[Churn]])</f>
        <v>49.316426951080253</v>
      </c>
      <c r="P1670">
        <v>5</v>
      </c>
      <c r="Q1670">
        <f>Table1[[#This Row],[Weighted revenue]]-7</f>
        <v>42.316426951080253</v>
      </c>
    </row>
    <row r="1671" spans="1:17" x14ac:dyDescent="0.35">
      <c r="A1671">
        <v>1799</v>
      </c>
      <c r="B1671">
        <v>0</v>
      </c>
      <c r="C1671">
        <v>55</v>
      </c>
      <c r="D1671">
        <v>56.8</v>
      </c>
      <c r="E1671">
        <v>3112.05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1.35580931664771E-2</v>
      </c>
      <c r="M1671">
        <f>1-Table1[[#This Row],[Churn]]</f>
        <v>0.98644190683352295</v>
      </c>
      <c r="N1671" t="b">
        <f>IF(Table1[[#This Row],[Not churn]]&gt;0.14,TRUE,FALSE)</f>
        <v>1</v>
      </c>
      <c r="O1671">
        <f>50*(1-Table1[[#This Row],[Churn]])</f>
        <v>49.322095341676146</v>
      </c>
      <c r="P1671">
        <v>1</v>
      </c>
      <c r="Q1671">
        <f>Table1[[#This Row],[Weighted revenue]]-7</f>
        <v>42.322095341676146</v>
      </c>
    </row>
    <row r="1672" spans="1:17" x14ac:dyDescent="0.35">
      <c r="A1672">
        <v>15</v>
      </c>
      <c r="B1672">
        <v>0</v>
      </c>
      <c r="C1672">
        <v>67</v>
      </c>
      <c r="D1672">
        <v>81.349999999999994</v>
      </c>
      <c r="E1672">
        <v>5398.6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1.3487930172743899E-2</v>
      </c>
      <c r="M1672">
        <f>1-Table1[[#This Row],[Churn]]</f>
        <v>0.98651206982725614</v>
      </c>
      <c r="N1672" t="b">
        <f>IF(Table1[[#This Row],[Not churn]]&gt;0.14,TRUE,FALSE)</f>
        <v>1</v>
      </c>
      <c r="O1672">
        <f>50*(1-Table1[[#This Row],[Churn]])</f>
        <v>49.325603491362806</v>
      </c>
      <c r="P1672">
        <v>1</v>
      </c>
      <c r="Q1672">
        <f>Table1[[#This Row],[Weighted revenue]]-7</f>
        <v>42.325603491362806</v>
      </c>
    </row>
    <row r="1673" spans="1:17" x14ac:dyDescent="0.35">
      <c r="A1673">
        <v>1511</v>
      </c>
      <c r="B1673">
        <v>0</v>
      </c>
      <c r="C1673">
        <v>70</v>
      </c>
      <c r="D1673">
        <v>79.599999999999994</v>
      </c>
      <c r="E1673">
        <v>5589.45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1.3421718052941E-2</v>
      </c>
      <c r="M1673">
        <f>1-Table1[[#This Row],[Churn]]</f>
        <v>0.98657828194705899</v>
      </c>
      <c r="N1673" t="b">
        <f>IF(Table1[[#This Row],[Not churn]]&gt;0.14,TRUE,FALSE)</f>
        <v>1</v>
      </c>
      <c r="O1673">
        <f>50*(1-Table1[[#This Row],[Churn]])</f>
        <v>49.32891409735295</v>
      </c>
      <c r="P1673">
        <v>1</v>
      </c>
      <c r="Q1673">
        <f>Table1[[#This Row],[Weighted revenue]]-7</f>
        <v>42.32891409735295</v>
      </c>
    </row>
    <row r="1674" spans="1:17" x14ac:dyDescent="0.35">
      <c r="A1674">
        <v>833</v>
      </c>
      <c r="B1674">
        <v>0</v>
      </c>
      <c r="C1674">
        <v>72</v>
      </c>
      <c r="D1674">
        <v>88.7</v>
      </c>
      <c r="E1674">
        <v>6501.35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1.3343839667037401E-2</v>
      </c>
      <c r="M1674">
        <f>1-Table1[[#This Row],[Churn]]</f>
        <v>0.98665616033296255</v>
      </c>
      <c r="N1674" t="b">
        <f>IF(Table1[[#This Row],[Not churn]]&gt;0.14,TRUE,FALSE)</f>
        <v>1</v>
      </c>
      <c r="O1674">
        <f>50*(1-Table1[[#This Row],[Churn]])</f>
        <v>49.33280801664813</v>
      </c>
      <c r="P1674">
        <v>1</v>
      </c>
      <c r="Q1674">
        <f>Table1[[#This Row],[Weighted revenue]]-7</f>
        <v>42.33280801664813</v>
      </c>
    </row>
    <row r="1675" spans="1:17" x14ac:dyDescent="0.35">
      <c r="A1675">
        <v>1765</v>
      </c>
      <c r="B1675">
        <v>0</v>
      </c>
      <c r="C1675">
        <v>63</v>
      </c>
      <c r="D1675">
        <v>74.5</v>
      </c>
      <c r="E1675">
        <v>4674.55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0</v>
      </c>
      <c r="L1675">
        <v>1.32207755581677E-2</v>
      </c>
      <c r="M1675">
        <f>1-Table1[[#This Row],[Churn]]</f>
        <v>0.9867792244418323</v>
      </c>
      <c r="N1675" t="b">
        <f>IF(Table1[[#This Row],[Not churn]]&gt;0.14,TRUE,FALSE)</f>
        <v>1</v>
      </c>
      <c r="O1675">
        <f>50*(1-Table1[[#This Row],[Churn]])</f>
        <v>49.338961222091612</v>
      </c>
      <c r="P1675">
        <v>1</v>
      </c>
      <c r="Q1675">
        <f>Table1[[#This Row],[Weighted revenue]]-7</f>
        <v>42.338961222091612</v>
      </c>
    </row>
    <row r="1676" spans="1:17" x14ac:dyDescent="0.35">
      <c r="A1676">
        <v>514</v>
      </c>
      <c r="B1676">
        <v>0</v>
      </c>
      <c r="C1676">
        <v>71</v>
      </c>
      <c r="D1676">
        <v>80.599999999999994</v>
      </c>
      <c r="E1676">
        <v>5708.2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1.32086016119201E-2</v>
      </c>
      <c r="M1676">
        <f>1-Table1[[#This Row],[Churn]]</f>
        <v>0.98679139838807994</v>
      </c>
      <c r="N1676" t="b">
        <f>IF(Table1[[#This Row],[Not churn]]&gt;0.14,TRUE,FALSE)</f>
        <v>1</v>
      </c>
      <c r="O1676">
        <f>50*(1-Table1[[#This Row],[Churn]])</f>
        <v>49.339569919403999</v>
      </c>
      <c r="P1676">
        <v>1</v>
      </c>
      <c r="Q1676">
        <f>Table1[[#This Row],[Weighted revenue]]-7</f>
        <v>42.339569919403999</v>
      </c>
    </row>
    <row r="1677" spans="1:17" x14ac:dyDescent="0.35">
      <c r="A1677">
        <v>261</v>
      </c>
      <c r="B1677">
        <v>0</v>
      </c>
      <c r="C1677">
        <v>41</v>
      </c>
      <c r="D1677">
        <v>19.850000000000001</v>
      </c>
      <c r="E1677">
        <v>810.45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1.319881364569E-2</v>
      </c>
      <c r="M1677">
        <f>1-Table1[[#This Row],[Churn]]</f>
        <v>0.98680118635431002</v>
      </c>
      <c r="N1677" t="b">
        <f>IF(Table1[[#This Row],[Not churn]]&gt;0.14,TRUE,FALSE)</f>
        <v>1</v>
      </c>
      <c r="O1677">
        <f>50*(1-Table1[[#This Row],[Churn]])</f>
        <v>49.3400593177155</v>
      </c>
      <c r="P1677">
        <v>1</v>
      </c>
      <c r="Q1677">
        <f>Table1[[#This Row],[Weighted revenue]]-7</f>
        <v>42.3400593177155</v>
      </c>
    </row>
    <row r="1678" spans="1:17" x14ac:dyDescent="0.35">
      <c r="A1678">
        <v>871</v>
      </c>
      <c r="B1678">
        <v>0</v>
      </c>
      <c r="C1678">
        <v>66</v>
      </c>
      <c r="D1678">
        <v>63.3</v>
      </c>
      <c r="E1678">
        <v>4189.7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1.26898572340993E-2</v>
      </c>
      <c r="M1678">
        <f>1-Table1[[#This Row],[Churn]]</f>
        <v>0.98731014276590068</v>
      </c>
      <c r="N1678" t="b">
        <f>IF(Table1[[#This Row],[Not churn]]&gt;0.14,TRUE,FALSE)</f>
        <v>1</v>
      </c>
      <c r="O1678">
        <f>50*(1-Table1[[#This Row],[Churn]])</f>
        <v>49.365507138295037</v>
      </c>
      <c r="P1678">
        <v>1</v>
      </c>
      <c r="Q1678">
        <f>Table1[[#This Row],[Weighted revenue]]-7</f>
        <v>42.365507138295037</v>
      </c>
    </row>
    <row r="1679" spans="1:17" x14ac:dyDescent="0.35">
      <c r="A1679">
        <v>150</v>
      </c>
      <c r="B1679">
        <v>0</v>
      </c>
      <c r="C1679">
        <v>38</v>
      </c>
      <c r="D1679">
        <v>19.95</v>
      </c>
      <c r="E1679">
        <v>756.4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1.26338785787245E-2</v>
      </c>
      <c r="M1679">
        <f>1-Table1[[#This Row],[Churn]]</f>
        <v>0.98736612142127544</v>
      </c>
      <c r="N1679" t="b">
        <f>IF(Table1[[#This Row],[Not churn]]&gt;0.14,TRUE,FALSE)</f>
        <v>1</v>
      </c>
      <c r="O1679">
        <f>50*(1-Table1[[#This Row],[Churn]])</f>
        <v>49.36830607106377</v>
      </c>
      <c r="P1679">
        <v>1</v>
      </c>
      <c r="Q1679">
        <f>Table1[[#This Row],[Weighted revenue]]-7</f>
        <v>42.36830607106377</v>
      </c>
    </row>
    <row r="1680" spans="1:17" x14ac:dyDescent="0.35">
      <c r="A1680">
        <v>1125</v>
      </c>
      <c r="B1680">
        <v>0</v>
      </c>
      <c r="C1680">
        <v>33</v>
      </c>
      <c r="D1680">
        <v>20.350000000000001</v>
      </c>
      <c r="E1680">
        <v>689.75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1.25918223411182E-2</v>
      </c>
      <c r="M1680">
        <f>1-Table1[[#This Row],[Churn]]</f>
        <v>0.98740817765888178</v>
      </c>
      <c r="N1680" t="b">
        <f>IF(Table1[[#This Row],[Not churn]]&gt;0.14,TRUE,FALSE)</f>
        <v>1</v>
      </c>
      <c r="O1680">
        <f>50*(1-Table1[[#This Row],[Churn]])</f>
        <v>49.370408882944091</v>
      </c>
      <c r="P1680">
        <v>1</v>
      </c>
      <c r="Q1680">
        <f>Table1[[#This Row],[Weighted revenue]]-7</f>
        <v>42.370408882944091</v>
      </c>
    </row>
    <row r="1681" spans="1:17" x14ac:dyDescent="0.35">
      <c r="A1681">
        <v>228</v>
      </c>
      <c r="B1681">
        <v>0</v>
      </c>
      <c r="C1681">
        <v>29</v>
      </c>
      <c r="D1681">
        <v>20.2</v>
      </c>
      <c r="E1681">
        <v>558.79999999999995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1.25213492249151E-2</v>
      </c>
      <c r="M1681">
        <f>1-Table1[[#This Row],[Churn]]</f>
        <v>0.9874786507750849</v>
      </c>
      <c r="N1681" t="b">
        <f>IF(Table1[[#This Row],[Not churn]]&gt;0.14,TRUE,FALSE)</f>
        <v>1</v>
      </c>
      <c r="O1681">
        <f>50*(1-Table1[[#This Row],[Churn]])</f>
        <v>49.373932538754246</v>
      </c>
      <c r="P1681">
        <v>1</v>
      </c>
      <c r="Q1681">
        <f>Table1[[#This Row],[Weighted revenue]]-7</f>
        <v>42.373932538754246</v>
      </c>
    </row>
    <row r="1682" spans="1:17" x14ac:dyDescent="0.35">
      <c r="A1682">
        <v>1166</v>
      </c>
      <c r="B1682">
        <v>0</v>
      </c>
      <c r="C1682">
        <v>60</v>
      </c>
      <c r="D1682">
        <v>61.4</v>
      </c>
      <c r="E1682">
        <v>3638.25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1.2368178598568201E-2</v>
      </c>
      <c r="M1682">
        <f>1-Table1[[#This Row],[Churn]]</f>
        <v>0.9876318214014318</v>
      </c>
      <c r="N1682" t="b">
        <f>IF(Table1[[#This Row],[Not churn]]&gt;0.14,TRUE,FALSE)</f>
        <v>1</v>
      </c>
      <c r="O1682">
        <f>50*(1-Table1[[#This Row],[Churn]])</f>
        <v>49.381591070071593</v>
      </c>
      <c r="P1682">
        <v>1</v>
      </c>
      <c r="Q1682">
        <f>Table1[[#This Row],[Weighted revenue]]-7</f>
        <v>42.381591070071593</v>
      </c>
    </row>
    <row r="1683" spans="1:17" x14ac:dyDescent="0.35">
      <c r="A1683">
        <v>1460</v>
      </c>
      <c r="B1683">
        <v>0</v>
      </c>
      <c r="C1683">
        <v>65</v>
      </c>
      <c r="D1683">
        <v>45.25</v>
      </c>
      <c r="E1683">
        <v>2933.95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1.2359720305979699E-2</v>
      </c>
      <c r="M1683">
        <f>1-Table1[[#This Row],[Churn]]</f>
        <v>0.98764027969402035</v>
      </c>
      <c r="N1683" t="b">
        <f>IF(Table1[[#This Row],[Not churn]]&gt;0.14,TRUE,FALSE)</f>
        <v>1</v>
      </c>
      <c r="O1683">
        <f>50*(1-Table1[[#This Row],[Churn]])</f>
        <v>49.382013984701018</v>
      </c>
      <c r="P1683">
        <v>3</v>
      </c>
      <c r="Q1683">
        <f>Table1[[#This Row],[Weighted revenue]]-7</f>
        <v>42.382013984701018</v>
      </c>
    </row>
    <row r="1684" spans="1:17" x14ac:dyDescent="0.35">
      <c r="A1684">
        <v>1193</v>
      </c>
      <c r="B1684">
        <v>0</v>
      </c>
      <c r="C1684">
        <v>71</v>
      </c>
      <c r="D1684">
        <v>77.349999999999994</v>
      </c>
      <c r="E1684">
        <v>5550.1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1.2000815247174199E-2</v>
      </c>
      <c r="M1684">
        <f>1-Table1[[#This Row],[Churn]]</f>
        <v>0.98799918475282578</v>
      </c>
      <c r="N1684" t="b">
        <f>IF(Table1[[#This Row],[Not churn]]&gt;0.14,TRUE,FALSE)</f>
        <v>1</v>
      </c>
      <c r="O1684">
        <f>50*(1-Table1[[#This Row],[Churn]])</f>
        <v>49.399959237641291</v>
      </c>
      <c r="P1684">
        <v>1</v>
      </c>
      <c r="Q1684">
        <f>Table1[[#This Row],[Weighted revenue]]-7</f>
        <v>42.399959237641291</v>
      </c>
    </row>
    <row r="1685" spans="1:17" x14ac:dyDescent="0.35">
      <c r="A1685">
        <v>235</v>
      </c>
      <c r="B1685">
        <v>0</v>
      </c>
      <c r="C1685">
        <v>43</v>
      </c>
      <c r="D1685">
        <v>25.1</v>
      </c>
      <c r="E1685">
        <v>1070.1500000000001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1.1712858489156999E-2</v>
      </c>
      <c r="M1685">
        <f>1-Table1[[#This Row],[Churn]]</f>
        <v>0.98828714151084296</v>
      </c>
      <c r="N1685" t="b">
        <f>IF(Table1[[#This Row],[Not churn]]&gt;0.14,TRUE,FALSE)</f>
        <v>1</v>
      </c>
      <c r="O1685">
        <f>50*(1-Table1[[#This Row],[Churn]])</f>
        <v>49.414357075542149</v>
      </c>
      <c r="P1685">
        <v>1</v>
      </c>
      <c r="Q1685">
        <f>Table1[[#This Row],[Weighted revenue]]-7</f>
        <v>42.414357075542149</v>
      </c>
    </row>
    <row r="1686" spans="1:17" x14ac:dyDescent="0.35">
      <c r="A1686">
        <v>869</v>
      </c>
      <c r="B1686">
        <v>0</v>
      </c>
      <c r="C1686">
        <v>30</v>
      </c>
      <c r="D1686">
        <v>19.3</v>
      </c>
      <c r="E1686">
        <v>602.9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1.16501502905442E-2</v>
      </c>
      <c r="M1686">
        <f>1-Table1[[#This Row],[Churn]]</f>
        <v>0.98834984970945583</v>
      </c>
      <c r="N1686" t="b">
        <f>IF(Table1[[#This Row],[Not churn]]&gt;0.14,TRUE,FALSE)</f>
        <v>1</v>
      </c>
      <c r="O1686">
        <f>50*(1-Table1[[#This Row],[Churn]])</f>
        <v>49.417492485472792</v>
      </c>
      <c r="P1686">
        <v>1</v>
      </c>
      <c r="Q1686">
        <f>Table1[[#This Row],[Weighted revenue]]-7</f>
        <v>42.417492485472792</v>
      </c>
    </row>
    <row r="1687" spans="1:17" x14ac:dyDescent="0.35">
      <c r="A1687">
        <v>1351</v>
      </c>
      <c r="B1687">
        <v>0</v>
      </c>
      <c r="C1687">
        <v>69</v>
      </c>
      <c r="D1687">
        <v>20.55</v>
      </c>
      <c r="E1687">
        <v>1403.1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1</v>
      </c>
      <c r="L1687">
        <v>1.1551302289284001E-2</v>
      </c>
      <c r="M1687">
        <f>1-Table1[[#This Row],[Churn]]</f>
        <v>0.98844869771071597</v>
      </c>
      <c r="N1687" t="b">
        <f>IF(Table1[[#This Row],[Not churn]]&gt;0.14,TRUE,FALSE)</f>
        <v>1</v>
      </c>
      <c r="O1687">
        <f>50*(1-Table1[[#This Row],[Churn]])</f>
        <v>49.4224348855358</v>
      </c>
      <c r="P1687">
        <v>5</v>
      </c>
      <c r="Q1687">
        <f>Table1[[#This Row],[Weighted revenue]]-7</f>
        <v>42.4224348855358</v>
      </c>
    </row>
    <row r="1688" spans="1:17" x14ac:dyDescent="0.35">
      <c r="A1688">
        <v>1775</v>
      </c>
      <c r="B1688">
        <v>0</v>
      </c>
      <c r="C1688">
        <v>70</v>
      </c>
      <c r="D1688">
        <v>80.7</v>
      </c>
      <c r="E1688">
        <v>5617.95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1.15424322999035E-2</v>
      </c>
      <c r="M1688">
        <f>1-Table1[[#This Row],[Churn]]</f>
        <v>0.98845756770009652</v>
      </c>
      <c r="N1688" t="b">
        <f>IF(Table1[[#This Row],[Not churn]]&gt;0.14,TRUE,FALSE)</f>
        <v>1</v>
      </c>
      <c r="O1688">
        <f>50*(1-Table1[[#This Row],[Churn]])</f>
        <v>49.422878385004829</v>
      </c>
      <c r="P1688">
        <v>1</v>
      </c>
      <c r="Q1688">
        <f>Table1[[#This Row],[Weighted revenue]]-7</f>
        <v>42.422878385004829</v>
      </c>
    </row>
    <row r="1689" spans="1:17" x14ac:dyDescent="0.35">
      <c r="A1689">
        <v>1519</v>
      </c>
      <c r="B1689">
        <v>0</v>
      </c>
      <c r="C1689">
        <v>69</v>
      </c>
      <c r="D1689">
        <v>20.350000000000001</v>
      </c>
      <c r="E1689">
        <v>1442.65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1.1483263090528099E-2</v>
      </c>
      <c r="M1689">
        <f>1-Table1[[#This Row],[Churn]]</f>
        <v>0.98851673690947195</v>
      </c>
      <c r="N1689" t="b">
        <f>IF(Table1[[#This Row],[Not churn]]&gt;0.14,TRUE,FALSE)</f>
        <v>1</v>
      </c>
      <c r="O1689">
        <f>50*(1-Table1[[#This Row],[Churn]])</f>
        <v>49.425836845473597</v>
      </c>
      <c r="P1689">
        <v>5</v>
      </c>
      <c r="Q1689">
        <f>Table1[[#This Row],[Weighted revenue]]-7</f>
        <v>42.425836845473597</v>
      </c>
    </row>
    <row r="1690" spans="1:17" x14ac:dyDescent="0.35">
      <c r="A1690">
        <v>687</v>
      </c>
      <c r="B1690">
        <v>0</v>
      </c>
      <c r="C1690">
        <v>68</v>
      </c>
      <c r="D1690">
        <v>70.95</v>
      </c>
      <c r="E1690">
        <v>4741.45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1.1389136458389701E-2</v>
      </c>
      <c r="M1690">
        <f>1-Table1[[#This Row],[Churn]]</f>
        <v>0.98861086354161032</v>
      </c>
      <c r="N1690" t="b">
        <f>IF(Table1[[#This Row],[Not churn]]&gt;0.14,TRUE,FALSE)</f>
        <v>1</v>
      </c>
      <c r="O1690">
        <f>50*(1-Table1[[#This Row],[Churn]])</f>
        <v>49.430543177080516</v>
      </c>
      <c r="P1690">
        <v>1</v>
      </c>
      <c r="Q1690">
        <f>Table1[[#This Row],[Weighted revenue]]-7</f>
        <v>42.430543177080516</v>
      </c>
    </row>
    <row r="1691" spans="1:17" x14ac:dyDescent="0.35">
      <c r="A1691">
        <v>617</v>
      </c>
      <c r="B1691">
        <v>0</v>
      </c>
      <c r="C1691">
        <v>35</v>
      </c>
      <c r="D1691">
        <v>25.45</v>
      </c>
      <c r="E1691">
        <v>809.25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1.1124015096757801E-2</v>
      </c>
      <c r="M1691">
        <f>1-Table1[[#This Row],[Churn]]</f>
        <v>0.98887598490324224</v>
      </c>
      <c r="N1691" t="b">
        <f>IF(Table1[[#This Row],[Not churn]]&gt;0.14,TRUE,FALSE)</f>
        <v>1</v>
      </c>
      <c r="O1691">
        <f>50*(1-Table1[[#This Row],[Churn]])</f>
        <v>49.443799245162111</v>
      </c>
      <c r="P1691">
        <v>1</v>
      </c>
      <c r="Q1691">
        <f>Table1[[#This Row],[Weighted revenue]]-7</f>
        <v>42.443799245162111</v>
      </c>
    </row>
    <row r="1692" spans="1:17" x14ac:dyDescent="0.35">
      <c r="A1692">
        <v>868</v>
      </c>
      <c r="B1692">
        <v>0</v>
      </c>
      <c r="C1692">
        <v>32</v>
      </c>
      <c r="D1692">
        <v>20.5</v>
      </c>
      <c r="E1692">
        <v>696.8</v>
      </c>
      <c r="F1692">
        <v>1</v>
      </c>
      <c r="G1692">
        <v>0</v>
      </c>
      <c r="H1692">
        <v>1</v>
      </c>
      <c r="I1692">
        <v>1</v>
      </c>
      <c r="J1692">
        <v>1</v>
      </c>
      <c r="K1692">
        <v>0</v>
      </c>
      <c r="L1692">
        <v>1.1018857819453999E-2</v>
      </c>
      <c r="M1692">
        <f>1-Table1[[#This Row],[Churn]]</f>
        <v>0.988981142180546</v>
      </c>
      <c r="N1692" t="b">
        <f>IF(Table1[[#This Row],[Not churn]]&gt;0.14,TRUE,FALSE)</f>
        <v>1</v>
      </c>
      <c r="O1692">
        <f>50*(1-Table1[[#This Row],[Churn]])</f>
        <v>49.449057109027301</v>
      </c>
      <c r="P1692">
        <v>1</v>
      </c>
      <c r="Q1692">
        <f>Table1[[#This Row],[Weighted revenue]]-7</f>
        <v>42.449057109027301</v>
      </c>
    </row>
    <row r="1693" spans="1:17" x14ac:dyDescent="0.35">
      <c r="A1693">
        <v>1071</v>
      </c>
      <c r="B1693">
        <v>0</v>
      </c>
      <c r="C1693">
        <v>72</v>
      </c>
      <c r="D1693">
        <v>23.3</v>
      </c>
      <c r="E1693">
        <v>1623.15</v>
      </c>
      <c r="F1693">
        <v>0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1.0927611871450501E-2</v>
      </c>
      <c r="M1693">
        <f>1-Table1[[#This Row],[Churn]]</f>
        <v>0.98907238812854947</v>
      </c>
      <c r="N1693" t="b">
        <f>IF(Table1[[#This Row],[Not churn]]&gt;0.14,TRUE,FALSE)</f>
        <v>1</v>
      </c>
      <c r="O1693">
        <f>50*(1-Table1[[#This Row],[Churn]])</f>
        <v>49.453619406427471</v>
      </c>
      <c r="P1693">
        <v>5</v>
      </c>
      <c r="Q1693">
        <f>Table1[[#This Row],[Weighted revenue]]-7</f>
        <v>42.453619406427471</v>
      </c>
    </row>
    <row r="1694" spans="1:17" x14ac:dyDescent="0.35">
      <c r="A1694">
        <v>1588</v>
      </c>
      <c r="B1694">
        <v>0</v>
      </c>
      <c r="C1694">
        <v>61</v>
      </c>
      <c r="D1694">
        <v>20.399999999999999</v>
      </c>
      <c r="E1694">
        <v>1226.45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1.0809557015637501E-2</v>
      </c>
      <c r="M1694">
        <f>1-Table1[[#This Row],[Churn]]</f>
        <v>0.98919044298436254</v>
      </c>
      <c r="N1694" t="b">
        <f>IF(Table1[[#This Row],[Not churn]]&gt;0.14,TRUE,FALSE)</f>
        <v>1</v>
      </c>
      <c r="O1694">
        <f>50*(1-Table1[[#This Row],[Churn]])</f>
        <v>49.459522149218124</v>
      </c>
      <c r="P1694">
        <v>5</v>
      </c>
      <c r="Q1694">
        <f>Table1[[#This Row],[Weighted revenue]]-7</f>
        <v>42.459522149218124</v>
      </c>
    </row>
    <row r="1695" spans="1:17" x14ac:dyDescent="0.35">
      <c r="A1695">
        <v>957</v>
      </c>
      <c r="B1695">
        <v>0</v>
      </c>
      <c r="C1695">
        <v>68</v>
      </c>
      <c r="D1695">
        <v>38.9</v>
      </c>
      <c r="E1695">
        <v>2719.2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1.07363930643199E-2</v>
      </c>
      <c r="M1695">
        <f>1-Table1[[#This Row],[Churn]]</f>
        <v>0.98926360693568005</v>
      </c>
      <c r="N1695" t="b">
        <f>IF(Table1[[#This Row],[Not churn]]&gt;0.14,TRUE,FALSE)</f>
        <v>1</v>
      </c>
      <c r="O1695">
        <f>50*(1-Table1[[#This Row],[Churn]])</f>
        <v>49.463180346784</v>
      </c>
      <c r="P1695">
        <v>3</v>
      </c>
      <c r="Q1695">
        <f>Table1[[#This Row],[Weighted revenue]]-7</f>
        <v>42.463180346784</v>
      </c>
    </row>
    <row r="1696" spans="1:17" x14ac:dyDescent="0.35">
      <c r="A1696">
        <v>937</v>
      </c>
      <c r="B1696">
        <v>0</v>
      </c>
      <c r="C1696">
        <v>72</v>
      </c>
      <c r="D1696">
        <v>81</v>
      </c>
      <c r="E1696">
        <v>5750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1.0630306228930599E-2</v>
      </c>
      <c r="M1696">
        <f>1-Table1[[#This Row],[Churn]]</f>
        <v>0.98936969377106943</v>
      </c>
      <c r="N1696" t="b">
        <f>IF(Table1[[#This Row],[Not churn]]&gt;0.14,TRUE,FALSE)</f>
        <v>1</v>
      </c>
      <c r="O1696">
        <f>50*(1-Table1[[#This Row],[Churn]])</f>
        <v>49.468484688553474</v>
      </c>
      <c r="P1696">
        <v>1</v>
      </c>
      <c r="Q1696">
        <f>Table1[[#This Row],[Weighted revenue]]-7</f>
        <v>42.468484688553474</v>
      </c>
    </row>
    <row r="1697" spans="1:17" x14ac:dyDescent="0.35">
      <c r="A1697">
        <v>84</v>
      </c>
      <c r="B1697">
        <v>0</v>
      </c>
      <c r="C1697">
        <v>72</v>
      </c>
      <c r="D1697">
        <v>80.849999999999994</v>
      </c>
      <c r="E1697">
        <v>5824.75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1.0583267599169799E-2</v>
      </c>
      <c r="M1697">
        <f>1-Table1[[#This Row],[Churn]]</f>
        <v>0.98941673240083017</v>
      </c>
      <c r="N1697" t="b">
        <f>IF(Table1[[#This Row],[Not churn]]&gt;0.14,TRUE,FALSE)</f>
        <v>1</v>
      </c>
      <c r="O1697">
        <f>50*(1-Table1[[#This Row],[Churn]])</f>
        <v>49.47083662004151</v>
      </c>
      <c r="P1697">
        <v>1</v>
      </c>
      <c r="Q1697">
        <f>Table1[[#This Row],[Weighted revenue]]-7</f>
        <v>42.47083662004151</v>
      </c>
    </row>
    <row r="1698" spans="1:17" x14ac:dyDescent="0.35">
      <c r="A1698">
        <v>111</v>
      </c>
      <c r="B1698">
        <v>0</v>
      </c>
      <c r="C1698">
        <v>32</v>
      </c>
      <c r="D1698">
        <v>18.95</v>
      </c>
      <c r="E1698">
        <v>613.95000000000005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1.0525382516840201E-2</v>
      </c>
      <c r="M1698">
        <f>1-Table1[[#This Row],[Churn]]</f>
        <v>0.98947461748315979</v>
      </c>
      <c r="N1698" t="b">
        <f>IF(Table1[[#This Row],[Not churn]]&gt;0.14,TRUE,FALSE)</f>
        <v>1</v>
      </c>
      <c r="O1698">
        <f>50*(1-Table1[[#This Row],[Churn]])</f>
        <v>49.473730874157987</v>
      </c>
      <c r="P1698">
        <v>1</v>
      </c>
      <c r="Q1698">
        <f>Table1[[#This Row],[Weighted revenue]]-7</f>
        <v>42.473730874157987</v>
      </c>
    </row>
    <row r="1699" spans="1:17" x14ac:dyDescent="0.35">
      <c r="A1699">
        <v>701</v>
      </c>
      <c r="B1699">
        <v>0</v>
      </c>
      <c r="C1699">
        <v>33</v>
      </c>
      <c r="D1699">
        <v>20.100000000000001</v>
      </c>
      <c r="E1699">
        <v>670.35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1.0403819573289201E-2</v>
      </c>
      <c r="M1699">
        <f>1-Table1[[#This Row],[Churn]]</f>
        <v>0.98959618042671083</v>
      </c>
      <c r="N1699" t="b">
        <f>IF(Table1[[#This Row],[Not churn]]&gt;0.14,TRUE,FALSE)</f>
        <v>1</v>
      </c>
      <c r="O1699">
        <f>50*(1-Table1[[#This Row],[Churn]])</f>
        <v>49.479809021335541</v>
      </c>
      <c r="P1699">
        <v>1</v>
      </c>
      <c r="Q1699">
        <f>Table1[[#This Row],[Weighted revenue]]-7</f>
        <v>42.479809021335541</v>
      </c>
    </row>
    <row r="1700" spans="1:17" x14ac:dyDescent="0.35">
      <c r="A1700">
        <v>1687</v>
      </c>
      <c r="B1700">
        <v>0</v>
      </c>
      <c r="C1700">
        <v>61</v>
      </c>
      <c r="D1700">
        <v>19.100000000000001</v>
      </c>
      <c r="E1700">
        <v>1143.8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1.04019766571017E-2</v>
      </c>
      <c r="M1700">
        <f>1-Table1[[#This Row],[Churn]]</f>
        <v>0.98959802334289826</v>
      </c>
      <c r="N1700" t="b">
        <f>IF(Table1[[#This Row],[Not churn]]&gt;0.14,TRUE,FALSE)</f>
        <v>1</v>
      </c>
      <c r="O1700">
        <f>50*(1-Table1[[#This Row],[Churn]])</f>
        <v>49.479901167144916</v>
      </c>
      <c r="P1700">
        <v>5</v>
      </c>
      <c r="Q1700">
        <f>Table1[[#This Row],[Weighted revenue]]-7</f>
        <v>42.479901167144916</v>
      </c>
    </row>
    <row r="1701" spans="1:17" x14ac:dyDescent="0.35">
      <c r="A1701">
        <v>782</v>
      </c>
      <c r="B1701">
        <v>0</v>
      </c>
      <c r="C1701">
        <v>37</v>
      </c>
      <c r="D1701">
        <v>19.850000000000001</v>
      </c>
      <c r="E1701">
        <v>784.25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1.0339474085810299E-2</v>
      </c>
      <c r="M1701">
        <f>1-Table1[[#This Row],[Churn]]</f>
        <v>0.98966052591418974</v>
      </c>
      <c r="N1701" t="b">
        <f>IF(Table1[[#This Row],[Not churn]]&gt;0.14,TRUE,FALSE)</f>
        <v>1</v>
      </c>
      <c r="O1701">
        <f>50*(1-Table1[[#This Row],[Churn]])</f>
        <v>49.483026295709486</v>
      </c>
      <c r="P1701">
        <v>1</v>
      </c>
      <c r="Q1701">
        <f>Table1[[#This Row],[Weighted revenue]]-7</f>
        <v>42.483026295709486</v>
      </c>
    </row>
    <row r="1702" spans="1:17" x14ac:dyDescent="0.35">
      <c r="A1702">
        <v>1790</v>
      </c>
      <c r="B1702">
        <v>0</v>
      </c>
      <c r="C1702">
        <v>33</v>
      </c>
      <c r="D1702">
        <v>19.8</v>
      </c>
      <c r="E1702">
        <v>641.35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1.03119273947192E-2</v>
      </c>
      <c r="M1702">
        <f>1-Table1[[#This Row],[Churn]]</f>
        <v>0.9896880726052808</v>
      </c>
      <c r="N1702" t="b">
        <f>IF(Table1[[#This Row],[Not churn]]&gt;0.14,TRUE,FALSE)</f>
        <v>1</v>
      </c>
      <c r="O1702">
        <f>50*(1-Table1[[#This Row],[Churn]])</f>
        <v>49.48440363026404</v>
      </c>
      <c r="P1702">
        <v>1</v>
      </c>
      <c r="Q1702">
        <f>Table1[[#This Row],[Weighted revenue]]-7</f>
        <v>42.48440363026404</v>
      </c>
    </row>
    <row r="1703" spans="1:17" x14ac:dyDescent="0.35">
      <c r="A1703">
        <v>1113</v>
      </c>
      <c r="B1703">
        <v>0</v>
      </c>
      <c r="C1703">
        <v>47</v>
      </c>
      <c r="D1703">
        <v>20.55</v>
      </c>
      <c r="E1703">
        <v>945.7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1</v>
      </c>
      <c r="L1703">
        <v>1.0251283771333001E-2</v>
      </c>
      <c r="M1703">
        <f>1-Table1[[#This Row],[Churn]]</f>
        <v>0.989748716228667</v>
      </c>
      <c r="N1703" t="b">
        <f>IF(Table1[[#This Row],[Not churn]]&gt;0.14,TRUE,FALSE)</f>
        <v>1</v>
      </c>
      <c r="O1703">
        <f>50*(1-Table1[[#This Row],[Churn]])</f>
        <v>49.48743581143335</v>
      </c>
      <c r="P1703">
        <v>1</v>
      </c>
      <c r="Q1703">
        <f>Table1[[#This Row],[Weighted revenue]]-7</f>
        <v>42.48743581143335</v>
      </c>
    </row>
    <row r="1704" spans="1:17" x14ac:dyDescent="0.35">
      <c r="A1704">
        <v>338</v>
      </c>
      <c r="B1704">
        <v>0</v>
      </c>
      <c r="C1704">
        <v>67</v>
      </c>
      <c r="D1704">
        <v>65.650000000000006</v>
      </c>
      <c r="E1704">
        <v>4322.8500000000004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0</v>
      </c>
      <c r="L1704">
        <v>1.01919580606573E-2</v>
      </c>
      <c r="M1704">
        <f>1-Table1[[#This Row],[Churn]]</f>
        <v>0.98980804193934269</v>
      </c>
      <c r="N1704" t="b">
        <f>IF(Table1[[#This Row],[Not churn]]&gt;0.14,TRUE,FALSE)</f>
        <v>1</v>
      </c>
      <c r="O1704">
        <f>50*(1-Table1[[#This Row],[Churn]])</f>
        <v>49.490402096967131</v>
      </c>
      <c r="P1704">
        <v>1</v>
      </c>
      <c r="Q1704">
        <f>Table1[[#This Row],[Weighted revenue]]-7</f>
        <v>42.490402096967131</v>
      </c>
    </row>
    <row r="1705" spans="1:17" x14ac:dyDescent="0.35">
      <c r="A1705">
        <v>1565</v>
      </c>
      <c r="B1705">
        <v>0</v>
      </c>
      <c r="C1705">
        <v>62</v>
      </c>
      <c r="D1705">
        <v>19.95</v>
      </c>
      <c r="E1705">
        <v>1244.8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1.0190998434030899E-2</v>
      </c>
      <c r="M1705">
        <f>1-Table1[[#This Row],[Churn]]</f>
        <v>0.98980900156596907</v>
      </c>
      <c r="N1705" t="b">
        <f>IF(Table1[[#This Row],[Not churn]]&gt;0.14,TRUE,FALSE)</f>
        <v>1</v>
      </c>
      <c r="O1705">
        <f>50*(1-Table1[[#This Row],[Churn]])</f>
        <v>49.490450078298451</v>
      </c>
      <c r="P1705">
        <v>5</v>
      </c>
      <c r="Q1705">
        <f>Table1[[#This Row],[Weighted revenue]]-7</f>
        <v>42.490450078298451</v>
      </c>
    </row>
    <row r="1706" spans="1:17" x14ac:dyDescent="0.35">
      <c r="A1706">
        <v>1684</v>
      </c>
      <c r="B1706">
        <v>0</v>
      </c>
      <c r="C1706">
        <v>67</v>
      </c>
      <c r="D1706">
        <v>65.55</v>
      </c>
      <c r="E1706">
        <v>4361.55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1.0161856817695601E-2</v>
      </c>
      <c r="M1706">
        <f>1-Table1[[#This Row],[Churn]]</f>
        <v>0.98983814318230445</v>
      </c>
      <c r="N1706" t="b">
        <f>IF(Table1[[#This Row],[Not churn]]&gt;0.14,TRUE,FALSE)</f>
        <v>1</v>
      </c>
      <c r="O1706">
        <f>50*(1-Table1[[#This Row],[Churn]])</f>
        <v>49.491907159115222</v>
      </c>
      <c r="P1706">
        <v>1</v>
      </c>
      <c r="Q1706">
        <f>Table1[[#This Row],[Weighted revenue]]-7</f>
        <v>42.491907159115222</v>
      </c>
    </row>
    <row r="1707" spans="1:17" x14ac:dyDescent="0.35">
      <c r="A1707">
        <v>964</v>
      </c>
      <c r="B1707">
        <v>0</v>
      </c>
      <c r="C1707">
        <v>71</v>
      </c>
      <c r="D1707">
        <v>77.55</v>
      </c>
      <c r="E1707">
        <v>5574.35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1.00473482960735E-2</v>
      </c>
      <c r="M1707">
        <f>1-Table1[[#This Row],[Churn]]</f>
        <v>0.98995265170392654</v>
      </c>
      <c r="N1707" t="b">
        <f>IF(Table1[[#This Row],[Not churn]]&gt;0.14,TRUE,FALSE)</f>
        <v>1</v>
      </c>
      <c r="O1707">
        <f>50*(1-Table1[[#This Row],[Churn]])</f>
        <v>49.497632585196328</v>
      </c>
      <c r="P1707">
        <v>1</v>
      </c>
      <c r="Q1707">
        <f>Table1[[#This Row],[Weighted revenue]]-7</f>
        <v>42.497632585196328</v>
      </c>
    </row>
    <row r="1708" spans="1:17" x14ac:dyDescent="0.35">
      <c r="A1708">
        <v>1559</v>
      </c>
      <c r="B1708">
        <v>0</v>
      </c>
      <c r="C1708">
        <v>63</v>
      </c>
      <c r="D1708">
        <v>50.65</v>
      </c>
      <c r="E1708">
        <v>3221.25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1.00123022996511E-2</v>
      </c>
      <c r="M1708">
        <f>1-Table1[[#This Row],[Churn]]</f>
        <v>0.98998769770034889</v>
      </c>
      <c r="N1708" t="b">
        <f>IF(Table1[[#This Row],[Not churn]]&gt;0.14,TRUE,FALSE)</f>
        <v>1</v>
      </c>
      <c r="O1708">
        <f>50*(1-Table1[[#This Row],[Churn]])</f>
        <v>49.499384885017442</v>
      </c>
      <c r="P1708">
        <v>1</v>
      </c>
      <c r="Q1708">
        <f>Table1[[#This Row],[Weighted revenue]]-7</f>
        <v>42.499384885017442</v>
      </c>
    </row>
    <row r="1709" spans="1:17" x14ac:dyDescent="0.35">
      <c r="A1709">
        <v>1208</v>
      </c>
      <c r="B1709">
        <v>0</v>
      </c>
      <c r="C1709">
        <v>69</v>
      </c>
      <c r="D1709">
        <v>59.75</v>
      </c>
      <c r="E1709">
        <v>4069.9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9.9658549212456801E-3</v>
      </c>
      <c r="M1709">
        <f>1-Table1[[#This Row],[Churn]]</f>
        <v>0.99003414507875431</v>
      </c>
      <c r="N1709" t="b">
        <f>IF(Table1[[#This Row],[Not churn]]&gt;0.14,TRUE,FALSE)</f>
        <v>1</v>
      </c>
      <c r="O1709">
        <f>50*(1-Table1[[#This Row],[Churn]])</f>
        <v>49.501707253937717</v>
      </c>
      <c r="P1709">
        <v>1</v>
      </c>
      <c r="Q1709">
        <f>Table1[[#This Row],[Weighted revenue]]-7</f>
        <v>42.501707253937717</v>
      </c>
    </row>
    <row r="1710" spans="1:17" x14ac:dyDescent="0.35">
      <c r="A1710">
        <v>478</v>
      </c>
      <c r="B1710">
        <v>0</v>
      </c>
      <c r="C1710">
        <v>72</v>
      </c>
      <c r="D1710">
        <v>42.1</v>
      </c>
      <c r="E1710">
        <v>2962</v>
      </c>
      <c r="F1710">
        <v>1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9.8331428554890698E-3</v>
      </c>
      <c r="M1710">
        <f>1-Table1[[#This Row],[Churn]]</f>
        <v>0.99016685714451091</v>
      </c>
      <c r="N1710" t="b">
        <f>IF(Table1[[#This Row],[Not churn]]&gt;0.14,TRUE,FALSE)</f>
        <v>1</v>
      </c>
      <c r="O1710">
        <f>50*(1-Table1[[#This Row],[Churn]])</f>
        <v>49.508342857225543</v>
      </c>
      <c r="P1710">
        <v>3</v>
      </c>
      <c r="Q1710">
        <f>Table1[[#This Row],[Weighted revenue]]-7</f>
        <v>42.508342857225543</v>
      </c>
    </row>
    <row r="1711" spans="1:17" x14ac:dyDescent="0.35">
      <c r="A1711">
        <v>443</v>
      </c>
      <c r="B1711">
        <v>0</v>
      </c>
      <c r="C1711">
        <v>38</v>
      </c>
      <c r="D1711">
        <v>25.05</v>
      </c>
      <c r="E1711">
        <v>963.95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9.5868721706837603E-3</v>
      </c>
      <c r="M1711">
        <f>1-Table1[[#This Row],[Churn]]</f>
        <v>0.99041312782931623</v>
      </c>
      <c r="N1711" t="b">
        <f>IF(Table1[[#This Row],[Not churn]]&gt;0.14,TRUE,FALSE)</f>
        <v>1</v>
      </c>
      <c r="O1711">
        <f>50*(1-Table1[[#This Row],[Churn]])</f>
        <v>49.520656391465813</v>
      </c>
      <c r="P1711">
        <v>1</v>
      </c>
      <c r="Q1711">
        <f>Table1[[#This Row],[Weighted revenue]]-7</f>
        <v>42.520656391465813</v>
      </c>
    </row>
    <row r="1712" spans="1:17" x14ac:dyDescent="0.35">
      <c r="A1712">
        <v>1016</v>
      </c>
      <c r="B1712">
        <v>1</v>
      </c>
      <c r="C1712">
        <v>53</v>
      </c>
      <c r="D1712">
        <v>25.1</v>
      </c>
      <c r="E1712">
        <v>1275.5999999999999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0</v>
      </c>
      <c r="L1712">
        <v>9.4978116367707092E-3</v>
      </c>
      <c r="M1712">
        <f>1-Table1[[#This Row],[Churn]]</f>
        <v>0.99050218836322934</v>
      </c>
      <c r="N1712" t="b">
        <f>IF(Table1[[#This Row],[Not churn]]&gt;0.14,TRUE,FALSE)</f>
        <v>1</v>
      </c>
      <c r="O1712">
        <f>50*(1-Table1[[#This Row],[Churn]])</f>
        <v>49.52510941816147</v>
      </c>
      <c r="P1712">
        <v>1</v>
      </c>
      <c r="Q1712">
        <f>Table1[[#This Row],[Weighted revenue]]-7</f>
        <v>42.52510941816147</v>
      </c>
    </row>
    <row r="1713" spans="1:17" x14ac:dyDescent="0.35">
      <c r="A1713">
        <v>440</v>
      </c>
      <c r="B1713">
        <v>0</v>
      </c>
      <c r="C1713">
        <v>35</v>
      </c>
      <c r="D1713">
        <v>19.600000000000001</v>
      </c>
      <c r="E1713">
        <v>686.95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0</v>
      </c>
      <c r="L1713">
        <v>9.3565967038379792E-3</v>
      </c>
      <c r="M1713">
        <f>1-Table1[[#This Row],[Churn]]</f>
        <v>0.99064340329616207</v>
      </c>
      <c r="N1713" t="b">
        <f>IF(Table1[[#This Row],[Not churn]]&gt;0.14,TRUE,FALSE)</f>
        <v>1</v>
      </c>
      <c r="O1713">
        <f>50*(1-Table1[[#This Row],[Churn]])</f>
        <v>49.5321701648081</v>
      </c>
      <c r="P1713">
        <v>1</v>
      </c>
      <c r="Q1713">
        <f>Table1[[#This Row],[Weighted revenue]]-7</f>
        <v>42.5321701648081</v>
      </c>
    </row>
    <row r="1714" spans="1:17" x14ac:dyDescent="0.35">
      <c r="A1714">
        <v>1572</v>
      </c>
      <c r="B1714">
        <v>0</v>
      </c>
      <c r="C1714">
        <v>39</v>
      </c>
      <c r="D1714">
        <v>25.2</v>
      </c>
      <c r="E1714">
        <v>987.95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9.1996359042951607E-3</v>
      </c>
      <c r="M1714">
        <f>1-Table1[[#This Row],[Churn]]</f>
        <v>0.99080036409570482</v>
      </c>
      <c r="N1714" t="b">
        <f>IF(Table1[[#This Row],[Not churn]]&gt;0.14,TRUE,FALSE)</f>
        <v>1</v>
      </c>
      <c r="O1714">
        <f>50*(1-Table1[[#This Row],[Churn]])</f>
        <v>49.540018204785241</v>
      </c>
      <c r="P1714">
        <v>1</v>
      </c>
      <c r="Q1714">
        <f>Table1[[#This Row],[Weighted revenue]]-7</f>
        <v>42.540018204785241</v>
      </c>
    </row>
    <row r="1715" spans="1:17" x14ac:dyDescent="0.35">
      <c r="A1715">
        <v>1461</v>
      </c>
      <c r="B1715">
        <v>0</v>
      </c>
      <c r="C1715">
        <v>65</v>
      </c>
      <c r="D1715">
        <v>58.9</v>
      </c>
      <c r="E1715">
        <v>3857.1</v>
      </c>
      <c r="F1715">
        <v>0</v>
      </c>
      <c r="G1715">
        <v>1</v>
      </c>
      <c r="H1715">
        <v>0</v>
      </c>
      <c r="I1715">
        <v>1</v>
      </c>
      <c r="J1715">
        <v>1</v>
      </c>
      <c r="K1715">
        <v>0</v>
      </c>
      <c r="L1715">
        <v>9.1445705013916603E-3</v>
      </c>
      <c r="M1715">
        <f>1-Table1[[#This Row],[Churn]]</f>
        <v>0.99085542949860839</v>
      </c>
      <c r="N1715" t="b">
        <f>IF(Table1[[#This Row],[Not churn]]&gt;0.14,TRUE,FALSE)</f>
        <v>1</v>
      </c>
      <c r="O1715">
        <f>50*(1-Table1[[#This Row],[Churn]])</f>
        <v>49.542771474930419</v>
      </c>
      <c r="P1715">
        <v>1</v>
      </c>
      <c r="Q1715">
        <f>Table1[[#This Row],[Weighted revenue]]-7</f>
        <v>42.542771474930419</v>
      </c>
    </row>
    <row r="1716" spans="1:17" x14ac:dyDescent="0.35">
      <c r="A1716">
        <v>1097</v>
      </c>
      <c r="B1716">
        <v>0</v>
      </c>
      <c r="C1716">
        <v>36</v>
      </c>
      <c r="D1716">
        <v>20.25</v>
      </c>
      <c r="E1716">
        <v>717.95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9.1125024881880505E-3</v>
      </c>
      <c r="M1716">
        <f>1-Table1[[#This Row],[Churn]]</f>
        <v>0.99088749751181193</v>
      </c>
      <c r="N1716" t="b">
        <f>IF(Table1[[#This Row],[Not churn]]&gt;0.14,TRUE,FALSE)</f>
        <v>1</v>
      </c>
      <c r="O1716">
        <f>50*(1-Table1[[#This Row],[Churn]])</f>
        <v>49.544374875590599</v>
      </c>
      <c r="P1716">
        <v>1</v>
      </c>
      <c r="Q1716">
        <f>Table1[[#This Row],[Weighted revenue]]-7</f>
        <v>42.544374875590599</v>
      </c>
    </row>
    <row r="1717" spans="1:17" x14ac:dyDescent="0.35">
      <c r="A1717">
        <v>432</v>
      </c>
      <c r="B1717">
        <v>0</v>
      </c>
      <c r="C1717">
        <v>36</v>
      </c>
      <c r="D1717">
        <v>19.45</v>
      </c>
      <c r="E1717">
        <v>754.5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8.8991606103940891E-3</v>
      </c>
      <c r="M1717">
        <f>1-Table1[[#This Row],[Churn]]</f>
        <v>0.99110083938960591</v>
      </c>
      <c r="N1717" t="b">
        <f>IF(Table1[[#This Row],[Not churn]]&gt;0.14,TRUE,FALSE)</f>
        <v>1</v>
      </c>
      <c r="O1717">
        <f>50*(1-Table1[[#This Row],[Churn]])</f>
        <v>49.555041969480293</v>
      </c>
      <c r="P1717">
        <v>1</v>
      </c>
      <c r="Q1717">
        <f>Table1[[#This Row],[Weighted revenue]]-7</f>
        <v>42.555041969480293</v>
      </c>
    </row>
    <row r="1718" spans="1:17" x14ac:dyDescent="0.35">
      <c r="A1718">
        <v>551</v>
      </c>
      <c r="B1718">
        <v>0</v>
      </c>
      <c r="C1718">
        <v>66</v>
      </c>
      <c r="D1718">
        <v>65.7</v>
      </c>
      <c r="E1718">
        <v>4378.8999999999996</v>
      </c>
      <c r="F1718">
        <v>1</v>
      </c>
      <c r="G1718">
        <v>0</v>
      </c>
      <c r="H1718">
        <v>1</v>
      </c>
      <c r="I1718">
        <v>1</v>
      </c>
      <c r="J1718">
        <v>1</v>
      </c>
      <c r="K1718">
        <v>0</v>
      </c>
      <c r="L1718">
        <v>8.8897095611098695E-3</v>
      </c>
      <c r="M1718">
        <f>1-Table1[[#This Row],[Churn]]</f>
        <v>0.9911102904388901</v>
      </c>
      <c r="N1718" t="b">
        <f>IF(Table1[[#This Row],[Not churn]]&gt;0.14,TRUE,FALSE)</f>
        <v>1</v>
      </c>
      <c r="O1718">
        <f>50*(1-Table1[[#This Row],[Churn]])</f>
        <v>49.555514521944502</v>
      </c>
      <c r="P1718">
        <v>1</v>
      </c>
      <c r="Q1718">
        <f>Table1[[#This Row],[Weighted revenue]]-7</f>
        <v>42.555514521944502</v>
      </c>
    </row>
    <row r="1719" spans="1:17" x14ac:dyDescent="0.35">
      <c r="A1719">
        <v>1188</v>
      </c>
      <c r="B1719">
        <v>1</v>
      </c>
      <c r="C1719">
        <v>51</v>
      </c>
      <c r="D1719">
        <v>19.600000000000001</v>
      </c>
      <c r="E1719">
        <v>967.9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8.8425833936505698E-3</v>
      </c>
      <c r="M1719">
        <f>1-Table1[[#This Row],[Churn]]</f>
        <v>0.99115741660634948</v>
      </c>
      <c r="N1719" t="b">
        <f>IF(Table1[[#This Row],[Not churn]]&gt;0.14,TRUE,FALSE)</f>
        <v>1</v>
      </c>
      <c r="O1719">
        <f>50*(1-Table1[[#This Row],[Churn]])</f>
        <v>49.557870830317476</v>
      </c>
      <c r="P1719">
        <v>1</v>
      </c>
      <c r="Q1719">
        <f>Table1[[#This Row],[Weighted revenue]]-7</f>
        <v>42.557870830317476</v>
      </c>
    </row>
    <row r="1720" spans="1:17" x14ac:dyDescent="0.35">
      <c r="A1720">
        <v>1123</v>
      </c>
      <c r="B1720">
        <v>0</v>
      </c>
      <c r="C1720">
        <v>41</v>
      </c>
      <c r="D1720">
        <v>20.65</v>
      </c>
      <c r="E1720">
        <v>875.55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0</v>
      </c>
      <c r="L1720">
        <v>8.8197465354450406E-3</v>
      </c>
      <c r="M1720">
        <f>1-Table1[[#This Row],[Churn]]</f>
        <v>0.99118025346455496</v>
      </c>
      <c r="N1720" t="b">
        <f>IF(Table1[[#This Row],[Not churn]]&gt;0.14,TRUE,FALSE)</f>
        <v>1</v>
      </c>
      <c r="O1720">
        <f>50*(1-Table1[[#This Row],[Churn]])</f>
        <v>49.559012673227748</v>
      </c>
      <c r="P1720">
        <v>1</v>
      </c>
      <c r="Q1720">
        <f>Table1[[#This Row],[Weighted revenue]]-7</f>
        <v>42.559012673227748</v>
      </c>
    </row>
    <row r="1721" spans="1:17" x14ac:dyDescent="0.35">
      <c r="A1721">
        <v>1129</v>
      </c>
      <c r="B1721">
        <v>0</v>
      </c>
      <c r="C1721">
        <v>70</v>
      </c>
      <c r="D1721">
        <v>65.3</v>
      </c>
      <c r="E1721">
        <v>4759.75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8.7954813855167097E-3</v>
      </c>
      <c r="M1721">
        <f>1-Table1[[#This Row],[Churn]]</f>
        <v>0.99120451861448333</v>
      </c>
      <c r="N1721" t="b">
        <f>IF(Table1[[#This Row],[Not churn]]&gt;0.14,TRUE,FALSE)</f>
        <v>1</v>
      </c>
      <c r="O1721">
        <f>50*(1-Table1[[#This Row],[Churn]])</f>
        <v>49.560225930724165</v>
      </c>
      <c r="P1721">
        <v>1</v>
      </c>
      <c r="Q1721">
        <f>Table1[[#This Row],[Weighted revenue]]-7</f>
        <v>42.560225930724165</v>
      </c>
    </row>
    <row r="1722" spans="1:17" x14ac:dyDescent="0.35">
      <c r="A1722">
        <v>1646</v>
      </c>
      <c r="B1722">
        <v>0</v>
      </c>
      <c r="C1722">
        <v>47</v>
      </c>
      <c r="D1722">
        <v>21.3</v>
      </c>
      <c r="E1722">
        <v>1041.8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8.7210696564003504E-3</v>
      </c>
      <c r="M1722">
        <f>1-Table1[[#This Row],[Churn]]</f>
        <v>0.9912789303435996</v>
      </c>
      <c r="N1722" t="b">
        <f>IF(Table1[[#This Row],[Not churn]]&gt;0.14,TRUE,FALSE)</f>
        <v>1</v>
      </c>
      <c r="O1722">
        <f>50*(1-Table1[[#This Row],[Churn]])</f>
        <v>49.563946517179978</v>
      </c>
      <c r="P1722">
        <v>1</v>
      </c>
      <c r="Q1722">
        <f>Table1[[#This Row],[Weighted revenue]]-7</f>
        <v>42.563946517179978</v>
      </c>
    </row>
    <row r="1723" spans="1:17" x14ac:dyDescent="0.35">
      <c r="A1723">
        <v>417</v>
      </c>
      <c r="B1723">
        <v>0</v>
      </c>
      <c r="C1723">
        <v>72</v>
      </c>
      <c r="D1723">
        <v>69.849999999999994</v>
      </c>
      <c r="E1723">
        <v>5102.3500000000004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7.6410894743086299E-3</v>
      </c>
      <c r="M1723">
        <f>1-Table1[[#This Row],[Churn]]</f>
        <v>0.99235891052569136</v>
      </c>
      <c r="N1723" t="b">
        <f>IF(Table1[[#This Row],[Not churn]]&gt;0.14,TRUE,FALSE)</f>
        <v>1</v>
      </c>
      <c r="O1723">
        <f>50*(1-Table1[[#This Row],[Churn]])</f>
        <v>49.617945526284565</v>
      </c>
      <c r="P1723">
        <v>1</v>
      </c>
      <c r="Q1723">
        <f>Table1[[#This Row],[Weighted revenue]]-7</f>
        <v>42.617945526284565</v>
      </c>
    </row>
    <row r="1724" spans="1:17" x14ac:dyDescent="0.35">
      <c r="A1724">
        <v>941</v>
      </c>
      <c r="B1724">
        <v>0</v>
      </c>
      <c r="C1724">
        <v>44</v>
      </c>
      <c r="D1724">
        <v>20.399999999999999</v>
      </c>
      <c r="E1724">
        <v>905.55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7.6324413543921903E-3</v>
      </c>
      <c r="M1724">
        <f>1-Table1[[#This Row],[Churn]]</f>
        <v>0.99236755864560777</v>
      </c>
      <c r="N1724" t="b">
        <f>IF(Table1[[#This Row],[Not churn]]&gt;0.14,TRUE,FALSE)</f>
        <v>1</v>
      </c>
      <c r="O1724">
        <f>50*(1-Table1[[#This Row],[Churn]])</f>
        <v>49.618377932280389</v>
      </c>
      <c r="P1724">
        <v>1</v>
      </c>
      <c r="Q1724">
        <f>Table1[[#This Row],[Weighted revenue]]-7</f>
        <v>42.618377932280389</v>
      </c>
    </row>
    <row r="1725" spans="1:17" x14ac:dyDescent="0.35">
      <c r="A1725">
        <v>1160</v>
      </c>
      <c r="B1725">
        <v>0</v>
      </c>
      <c r="C1725">
        <v>44</v>
      </c>
      <c r="D1725">
        <v>20.05</v>
      </c>
      <c r="E1725">
        <v>845.25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7.5536314507710801E-3</v>
      </c>
      <c r="M1725">
        <f>1-Table1[[#This Row],[Churn]]</f>
        <v>0.99244636854922896</v>
      </c>
      <c r="N1725" t="b">
        <f>IF(Table1[[#This Row],[Not churn]]&gt;0.14,TRUE,FALSE)</f>
        <v>1</v>
      </c>
      <c r="O1725">
        <f>50*(1-Table1[[#This Row],[Churn]])</f>
        <v>49.622318427461451</v>
      </c>
      <c r="P1725">
        <v>1</v>
      </c>
      <c r="Q1725">
        <f>Table1[[#This Row],[Weighted revenue]]-7</f>
        <v>42.622318427461451</v>
      </c>
    </row>
    <row r="1726" spans="1:17" x14ac:dyDescent="0.35">
      <c r="A1726">
        <v>671</v>
      </c>
      <c r="B1726">
        <v>0</v>
      </c>
      <c r="C1726">
        <v>58</v>
      </c>
      <c r="D1726">
        <v>25.3</v>
      </c>
      <c r="E1726">
        <v>1474.35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1</v>
      </c>
      <c r="L1726">
        <v>7.1373407823164502E-3</v>
      </c>
      <c r="M1726">
        <f>1-Table1[[#This Row],[Churn]]</f>
        <v>0.99286265921768357</v>
      </c>
      <c r="N1726" t="b">
        <f>IF(Table1[[#This Row],[Not churn]]&gt;0.14,TRUE,FALSE)</f>
        <v>1</v>
      </c>
      <c r="O1726">
        <f>50*(1-Table1[[#This Row],[Churn]])</f>
        <v>49.643132960884181</v>
      </c>
      <c r="P1726">
        <v>1</v>
      </c>
      <c r="Q1726">
        <f>Table1[[#This Row],[Weighted revenue]]-7</f>
        <v>42.643132960884181</v>
      </c>
    </row>
    <row r="1727" spans="1:17" x14ac:dyDescent="0.35">
      <c r="A1727">
        <v>511</v>
      </c>
      <c r="B1727">
        <v>0</v>
      </c>
      <c r="C1727">
        <v>48</v>
      </c>
      <c r="D1727">
        <v>24</v>
      </c>
      <c r="E1727">
        <v>1183.05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7.0719203082000503E-3</v>
      </c>
      <c r="M1727">
        <f>1-Table1[[#This Row],[Churn]]</f>
        <v>0.99292807969179997</v>
      </c>
      <c r="N1727" t="b">
        <f>IF(Table1[[#This Row],[Not churn]]&gt;0.14,TRUE,FALSE)</f>
        <v>1</v>
      </c>
      <c r="O1727">
        <f>50*(1-Table1[[#This Row],[Churn]])</f>
        <v>49.646403984590002</v>
      </c>
      <c r="P1727">
        <v>1</v>
      </c>
      <c r="Q1727">
        <f>Table1[[#This Row],[Weighted revenue]]-7</f>
        <v>42.646403984590002</v>
      </c>
    </row>
    <row r="1728" spans="1:17" x14ac:dyDescent="0.35">
      <c r="A1728">
        <v>1655</v>
      </c>
      <c r="B1728">
        <v>0</v>
      </c>
      <c r="C1728">
        <v>41</v>
      </c>
      <c r="D1728">
        <v>19.3</v>
      </c>
      <c r="E1728">
        <v>772.4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7.0485375063790798E-3</v>
      </c>
      <c r="M1728">
        <f>1-Table1[[#This Row],[Churn]]</f>
        <v>0.99295146249362087</v>
      </c>
      <c r="N1728" t="b">
        <f>IF(Table1[[#This Row],[Not churn]]&gt;0.14,TRUE,FALSE)</f>
        <v>1</v>
      </c>
      <c r="O1728">
        <f>50*(1-Table1[[#This Row],[Churn]])</f>
        <v>49.647573124681045</v>
      </c>
      <c r="P1728">
        <v>1</v>
      </c>
      <c r="Q1728">
        <f>Table1[[#This Row],[Weighted revenue]]-7</f>
        <v>42.647573124681045</v>
      </c>
    </row>
    <row r="1729" spans="1:17" x14ac:dyDescent="0.35">
      <c r="A1729">
        <v>576</v>
      </c>
      <c r="B1729">
        <v>0</v>
      </c>
      <c r="C1729">
        <v>46</v>
      </c>
      <c r="D1729">
        <v>20.05</v>
      </c>
      <c r="E1729">
        <v>902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6.8928594794509601E-3</v>
      </c>
      <c r="M1729">
        <f>1-Table1[[#This Row],[Churn]]</f>
        <v>0.99310714052054905</v>
      </c>
      <c r="N1729" t="b">
        <f>IF(Table1[[#This Row],[Not churn]]&gt;0.14,TRUE,FALSE)</f>
        <v>1</v>
      </c>
      <c r="O1729">
        <f>50*(1-Table1[[#This Row],[Churn]])</f>
        <v>49.655357026027453</v>
      </c>
      <c r="P1729">
        <v>1</v>
      </c>
      <c r="Q1729">
        <f>Table1[[#This Row],[Weighted revenue]]-7</f>
        <v>42.655357026027453</v>
      </c>
    </row>
    <row r="1730" spans="1:17" x14ac:dyDescent="0.35">
      <c r="A1730">
        <v>300</v>
      </c>
      <c r="B1730">
        <v>0</v>
      </c>
      <c r="C1730">
        <v>46</v>
      </c>
      <c r="D1730">
        <v>19.95</v>
      </c>
      <c r="E1730">
        <v>907.05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6.8724342437212899E-3</v>
      </c>
      <c r="M1730">
        <f>1-Table1[[#This Row],[Churn]]</f>
        <v>0.9931275657562787</v>
      </c>
      <c r="N1730" t="b">
        <f>IF(Table1[[#This Row],[Not churn]]&gt;0.14,TRUE,FALSE)</f>
        <v>1</v>
      </c>
      <c r="O1730">
        <f>50*(1-Table1[[#This Row],[Churn]])</f>
        <v>49.656378287813936</v>
      </c>
      <c r="P1730">
        <v>1</v>
      </c>
      <c r="Q1730">
        <f>Table1[[#This Row],[Weighted revenue]]-7</f>
        <v>42.656378287813936</v>
      </c>
    </row>
    <row r="1731" spans="1:17" x14ac:dyDescent="0.35">
      <c r="A1731">
        <v>540</v>
      </c>
      <c r="B1731">
        <v>0</v>
      </c>
      <c r="C1731">
        <v>72</v>
      </c>
      <c r="D1731">
        <v>59.75</v>
      </c>
      <c r="E1731">
        <v>4265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6.8086024436204897E-3</v>
      </c>
      <c r="M1731">
        <f>1-Table1[[#This Row],[Churn]]</f>
        <v>0.99319139755637953</v>
      </c>
      <c r="N1731" t="b">
        <f>IF(Table1[[#This Row],[Not churn]]&gt;0.14,TRUE,FALSE)</f>
        <v>1</v>
      </c>
      <c r="O1731">
        <f>50*(1-Table1[[#This Row],[Churn]])</f>
        <v>49.659569877818974</v>
      </c>
      <c r="P1731">
        <v>1</v>
      </c>
      <c r="Q1731">
        <f>Table1[[#This Row],[Weighted revenue]]-7</f>
        <v>42.659569877818974</v>
      </c>
    </row>
    <row r="1732" spans="1:17" x14ac:dyDescent="0.35">
      <c r="A1732">
        <v>405</v>
      </c>
      <c r="B1732">
        <v>0</v>
      </c>
      <c r="C1732">
        <v>42</v>
      </c>
      <c r="D1732">
        <v>19.350000000000001</v>
      </c>
      <c r="E1732">
        <v>867.3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6.7430869764662097E-3</v>
      </c>
      <c r="M1732">
        <f>1-Table1[[#This Row],[Churn]]</f>
        <v>0.99325691302353381</v>
      </c>
      <c r="N1732" t="b">
        <f>IF(Table1[[#This Row],[Not churn]]&gt;0.14,TRUE,FALSE)</f>
        <v>1</v>
      </c>
      <c r="O1732">
        <f>50*(1-Table1[[#This Row],[Churn]])</f>
        <v>49.662845651176688</v>
      </c>
      <c r="P1732">
        <v>1</v>
      </c>
      <c r="Q1732">
        <f>Table1[[#This Row],[Weighted revenue]]-7</f>
        <v>42.662845651176688</v>
      </c>
    </row>
    <row r="1733" spans="1:17" x14ac:dyDescent="0.35">
      <c r="A1733">
        <v>1319</v>
      </c>
      <c r="B1733">
        <v>0</v>
      </c>
      <c r="C1733">
        <v>56</v>
      </c>
      <c r="D1733">
        <v>19.55</v>
      </c>
      <c r="E1733">
        <v>1080.55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1</v>
      </c>
      <c r="L1733">
        <v>6.5947406011538498E-3</v>
      </c>
      <c r="M1733">
        <f>1-Table1[[#This Row],[Churn]]</f>
        <v>0.99340525939884616</v>
      </c>
      <c r="N1733" t="b">
        <f>IF(Table1[[#This Row],[Not churn]]&gt;0.14,TRUE,FALSE)</f>
        <v>1</v>
      </c>
      <c r="O1733">
        <f>50*(1-Table1[[#This Row],[Churn]])</f>
        <v>49.670262969942307</v>
      </c>
      <c r="P1733">
        <v>1</v>
      </c>
      <c r="Q1733">
        <f>Table1[[#This Row],[Weighted revenue]]-7</f>
        <v>42.670262969942307</v>
      </c>
    </row>
    <row r="1734" spans="1:17" x14ac:dyDescent="0.35">
      <c r="A1734">
        <v>1239</v>
      </c>
      <c r="B1734">
        <v>0</v>
      </c>
      <c r="C1734">
        <v>56</v>
      </c>
      <c r="D1734">
        <v>24.95</v>
      </c>
      <c r="E1734">
        <v>1468.9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6.4377326859302898E-3</v>
      </c>
      <c r="M1734">
        <f>1-Table1[[#This Row],[Churn]]</f>
        <v>0.99356226731406971</v>
      </c>
      <c r="N1734" t="b">
        <f>IF(Table1[[#This Row],[Not churn]]&gt;0.14,TRUE,FALSE)</f>
        <v>1</v>
      </c>
      <c r="O1734">
        <f>50*(1-Table1[[#This Row],[Churn]])</f>
        <v>49.678113365703489</v>
      </c>
      <c r="P1734">
        <v>1</v>
      </c>
      <c r="Q1734">
        <f>Table1[[#This Row],[Weighted revenue]]-7</f>
        <v>42.678113365703489</v>
      </c>
    </row>
    <row r="1735" spans="1:17" x14ac:dyDescent="0.35">
      <c r="A1735">
        <v>1660</v>
      </c>
      <c r="B1735">
        <v>0</v>
      </c>
      <c r="C1735">
        <v>51</v>
      </c>
      <c r="D1735">
        <v>24.95</v>
      </c>
      <c r="E1735">
        <v>1288</v>
      </c>
      <c r="F1735">
        <v>0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6.3404168387107404E-3</v>
      </c>
      <c r="M1735">
        <f>1-Table1[[#This Row],[Churn]]</f>
        <v>0.99365958316128922</v>
      </c>
      <c r="N1735" t="b">
        <f>IF(Table1[[#This Row],[Not churn]]&gt;0.14,TRUE,FALSE)</f>
        <v>1</v>
      </c>
      <c r="O1735">
        <f>50*(1-Table1[[#This Row],[Churn]])</f>
        <v>49.682979158064462</v>
      </c>
      <c r="P1735">
        <v>1</v>
      </c>
      <c r="Q1735">
        <f>Table1[[#This Row],[Weighted revenue]]-7</f>
        <v>42.682979158064462</v>
      </c>
    </row>
    <row r="1736" spans="1:17" x14ac:dyDescent="0.35">
      <c r="A1736">
        <v>439</v>
      </c>
      <c r="B1736">
        <v>0</v>
      </c>
      <c r="C1736">
        <v>57</v>
      </c>
      <c r="D1736">
        <v>19.600000000000001</v>
      </c>
      <c r="E1736">
        <v>1134.25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6.30883055246314E-3</v>
      </c>
      <c r="M1736">
        <f>1-Table1[[#This Row],[Churn]]</f>
        <v>0.99369116944753688</v>
      </c>
      <c r="N1736" t="b">
        <f>IF(Table1[[#This Row],[Not churn]]&gt;0.14,TRUE,FALSE)</f>
        <v>1</v>
      </c>
      <c r="O1736">
        <f>50*(1-Table1[[#This Row],[Churn]])</f>
        <v>49.684558472376843</v>
      </c>
      <c r="P1736">
        <v>1</v>
      </c>
      <c r="Q1736">
        <f>Table1[[#This Row],[Weighted revenue]]-7</f>
        <v>42.684558472376843</v>
      </c>
    </row>
    <row r="1737" spans="1:17" x14ac:dyDescent="0.35">
      <c r="A1737">
        <v>102</v>
      </c>
      <c r="B1737">
        <v>0</v>
      </c>
      <c r="C1737">
        <v>51</v>
      </c>
      <c r="D1737">
        <v>24.75</v>
      </c>
      <c r="E1737">
        <v>1234.5999999999999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6.3028749551325199E-3</v>
      </c>
      <c r="M1737">
        <f>1-Table1[[#This Row],[Churn]]</f>
        <v>0.99369712504486751</v>
      </c>
      <c r="N1737" t="b">
        <f>IF(Table1[[#This Row],[Not churn]]&gt;0.14,TRUE,FALSE)</f>
        <v>1</v>
      </c>
      <c r="O1737">
        <f>50*(1-Table1[[#This Row],[Churn]])</f>
        <v>49.684856252243378</v>
      </c>
      <c r="P1737">
        <v>1</v>
      </c>
      <c r="Q1737">
        <f>Table1[[#This Row],[Weighted revenue]]-7</f>
        <v>42.684856252243378</v>
      </c>
    </row>
    <row r="1738" spans="1:17" x14ac:dyDescent="0.35">
      <c r="A1738">
        <v>649</v>
      </c>
      <c r="B1738">
        <v>0</v>
      </c>
      <c r="C1738">
        <v>48</v>
      </c>
      <c r="D1738">
        <v>19.850000000000001</v>
      </c>
      <c r="E1738">
        <v>916</v>
      </c>
      <c r="F1738">
        <v>1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6.2522813585102798E-3</v>
      </c>
      <c r="M1738">
        <f>1-Table1[[#This Row],[Churn]]</f>
        <v>0.9937477186414897</v>
      </c>
      <c r="N1738" t="b">
        <f>IF(Table1[[#This Row],[Not churn]]&gt;0.14,TRUE,FALSE)</f>
        <v>1</v>
      </c>
      <c r="O1738">
        <f>50*(1-Table1[[#This Row],[Churn]])</f>
        <v>49.687385932074484</v>
      </c>
      <c r="P1738">
        <v>1</v>
      </c>
      <c r="Q1738">
        <f>Table1[[#This Row],[Weighted revenue]]-7</f>
        <v>42.687385932074484</v>
      </c>
    </row>
    <row r="1739" spans="1:17" x14ac:dyDescent="0.35">
      <c r="A1739">
        <v>272</v>
      </c>
      <c r="B1739">
        <v>0</v>
      </c>
      <c r="C1739">
        <v>48</v>
      </c>
      <c r="D1739">
        <v>19.25</v>
      </c>
      <c r="E1739">
        <v>855.1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6.1418638297048101E-3</v>
      </c>
      <c r="M1739">
        <f>1-Table1[[#This Row],[Churn]]</f>
        <v>0.99385813617029517</v>
      </c>
      <c r="N1739" t="b">
        <f>IF(Table1[[#This Row],[Not churn]]&gt;0.14,TRUE,FALSE)</f>
        <v>1</v>
      </c>
      <c r="O1739">
        <f>50*(1-Table1[[#This Row],[Churn]])</f>
        <v>49.692906808514756</v>
      </c>
      <c r="P1739">
        <v>1</v>
      </c>
      <c r="Q1739">
        <f>Table1[[#This Row],[Weighted revenue]]-7</f>
        <v>42.692906808514756</v>
      </c>
    </row>
    <row r="1740" spans="1:17" x14ac:dyDescent="0.35">
      <c r="A1740">
        <v>1318</v>
      </c>
      <c r="B1740">
        <v>0</v>
      </c>
      <c r="C1740">
        <v>62</v>
      </c>
      <c r="D1740">
        <v>25.8</v>
      </c>
      <c r="E1740">
        <v>1563.95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6.0313966857368402E-3</v>
      </c>
      <c r="M1740">
        <f>1-Table1[[#This Row],[Churn]]</f>
        <v>0.99396860331426318</v>
      </c>
      <c r="N1740" t="b">
        <f>IF(Table1[[#This Row],[Not churn]]&gt;0.14,TRUE,FALSE)</f>
        <v>1</v>
      </c>
      <c r="O1740">
        <f>50*(1-Table1[[#This Row],[Churn]])</f>
        <v>49.698430165713162</v>
      </c>
      <c r="P1740">
        <v>1</v>
      </c>
      <c r="Q1740">
        <f>Table1[[#This Row],[Weighted revenue]]-7</f>
        <v>42.698430165713162</v>
      </c>
    </row>
    <row r="1741" spans="1:17" x14ac:dyDescent="0.35">
      <c r="A1741">
        <v>1195</v>
      </c>
      <c r="B1741">
        <v>0</v>
      </c>
      <c r="C1741">
        <v>58</v>
      </c>
      <c r="D1741">
        <v>19.149999999999999</v>
      </c>
      <c r="E1741">
        <v>1035.5</v>
      </c>
      <c r="F1741">
        <v>1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5.9462702396192802E-3</v>
      </c>
      <c r="M1741">
        <f>1-Table1[[#This Row],[Churn]]</f>
        <v>0.99405372976038076</v>
      </c>
      <c r="N1741" t="b">
        <f>IF(Table1[[#This Row],[Not churn]]&gt;0.14,TRUE,FALSE)</f>
        <v>1</v>
      </c>
      <c r="O1741">
        <f>50*(1-Table1[[#This Row],[Churn]])</f>
        <v>49.70268648801904</v>
      </c>
      <c r="P1741">
        <v>1</v>
      </c>
      <c r="Q1741">
        <f>Table1[[#This Row],[Weighted revenue]]-7</f>
        <v>42.70268648801904</v>
      </c>
    </row>
    <row r="1742" spans="1:17" x14ac:dyDescent="0.35">
      <c r="A1742">
        <v>87</v>
      </c>
      <c r="B1742">
        <v>0</v>
      </c>
      <c r="C1742">
        <v>49</v>
      </c>
      <c r="D1742">
        <v>25.25</v>
      </c>
      <c r="E1742">
        <v>1211.6500000000001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5.8299778832051003E-3</v>
      </c>
      <c r="M1742">
        <f>1-Table1[[#This Row],[Churn]]</f>
        <v>0.99417002211679495</v>
      </c>
      <c r="N1742" t="b">
        <f>IF(Table1[[#This Row],[Not churn]]&gt;0.14,TRUE,FALSE)</f>
        <v>1</v>
      </c>
      <c r="O1742">
        <f>50*(1-Table1[[#This Row],[Churn]])</f>
        <v>49.708501105839744</v>
      </c>
      <c r="P1742">
        <v>1</v>
      </c>
      <c r="Q1742">
        <f>Table1[[#This Row],[Weighted revenue]]-7</f>
        <v>42.708501105839744</v>
      </c>
    </row>
    <row r="1743" spans="1:17" x14ac:dyDescent="0.35">
      <c r="A1743">
        <v>1549</v>
      </c>
      <c r="B1743">
        <v>0</v>
      </c>
      <c r="C1743">
        <v>46</v>
      </c>
      <c r="D1743">
        <v>20.25</v>
      </c>
      <c r="E1743">
        <v>890.35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5.7660021606475501E-3</v>
      </c>
      <c r="M1743">
        <f>1-Table1[[#This Row],[Churn]]</f>
        <v>0.9942339978393524</v>
      </c>
      <c r="N1743" t="b">
        <f>IF(Table1[[#This Row],[Not churn]]&gt;0.14,TRUE,FALSE)</f>
        <v>1</v>
      </c>
      <c r="O1743">
        <f>50*(1-Table1[[#This Row],[Churn]])</f>
        <v>49.711699891967619</v>
      </c>
      <c r="P1743">
        <v>1</v>
      </c>
      <c r="Q1743">
        <f>Table1[[#This Row],[Weighted revenue]]-7</f>
        <v>42.711699891967619</v>
      </c>
    </row>
    <row r="1744" spans="1:17" x14ac:dyDescent="0.35">
      <c r="A1744">
        <v>519</v>
      </c>
      <c r="B1744">
        <v>0</v>
      </c>
      <c r="C1744">
        <v>50</v>
      </c>
      <c r="D1744">
        <v>19.8</v>
      </c>
      <c r="E1744">
        <v>1013.2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0</v>
      </c>
      <c r="L1744">
        <v>5.6962252037097002E-3</v>
      </c>
      <c r="M1744">
        <f>1-Table1[[#This Row],[Churn]]</f>
        <v>0.99430377479629029</v>
      </c>
      <c r="N1744" t="b">
        <f>IF(Table1[[#This Row],[Not churn]]&gt;0.14,TRUE,FALSE)</f>
        <v>1</v>
      </c>
      <c r="O1744">
        <f>50*(1-Table1[[#This Row],[Churn]])</f>
        <v>49.715188739814515</v>
      </c>
      <c r="P1744">
        <v>1</v>
      </c>
      <c r="Q1744">
        <f>Table1[[#This Row],[Weighted revenue]]-7</f>
        <v>42.715188739814515</v>
      </c>
    </row>
    <row r="1745" spans="1:17" x14ac:dyDescent="0.35">
      <c r="A1745">
        <v>1088</v>
      </c>
      <c r="B1745">
        <v>0</v>
      </c>
      <c r="C1745">
        <v>46</v>
      </c>
      <c r="D1745">
        <v>19.75</v>
      </c>
      <c r="E1745">
        <v>856.5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5.6809781632652899E-3</v>
      </c>
      <c r="M1745">
        <f>1-Table1[[#This Row],[Churn]]</f>
        <v>0.99431902183673471</v>
      </c>
      <c r="N1745" t="b">
        <f>IF(Table1[[#This Row],[Not churn]]&gt;0.14,TRUE,FALSE)</f>
        <v>1</v>
      </c>
      <c r="O1745">
        <f>50*(1-Table1[[#This Row],[Churn]])</f>
        <v>49.715951091836736</v>
      </c>
      <c r="P1745">
        <v>1</v>
      </c>
      <c r="Q1745">
        <f>Table1[[#This Row],[Weighted revenue]]-7</f>
        <v>42.715951091836736</v>
      </c>
    </row>
    <row r="1746" spans="1:17" x14ac:dyDescent="0.35">
      <c r="A1746">
        <v>349</v>
      </c>
      <c r="B1746">
        <v>0</v>
      </c>
      <c r="C1746">
        <v>60</v>
      </c>
      <c r="D1746">
        <v>20.5</v>
      </c>
      <c r="E1746">
        <v>1198.8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5.6474133777680499E-3</v>
      </c>
      <c r="M1746">
        <f>1-Table1[[#This Row],[Churn]]</f>
        <v>0.99435258662223192</v>
      </c>
      <c r="N1746" t="b">
        <f>IF(Table1[[#This Row],[Not churn]]&gt;0.14,TRUE,FALSE)</f>
        <v>1</v>
      </c>
      <c r="O1746">
        <f>50*(1-Table1[[#This Row],[Churn]])</f>
        <v>49.717629331111596</v>
      </c>
      <c r="P1746">
        <v>1</v>
      </c>
      <c r="Q1746">
        <f>Table1[[#This Row],[Weighted revenue]]-7</f>
        <v>42.717629331111596</v>
      </c>
    </row>
    <row r="1747" spans="1:17" x14ac:dyDescent="0.35">
      <c r="A1747">
        <v>796</v>
      </c>
      <c r="B1747">
        <v>0</v>
      </c>
      <c r="C1747">
        <v>50</v>
      </c>
      <c r="D1747">
        <v>19.399999999999999</v>
      </c>
      <c r="E1747">
        <v>1023.95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5.6289253656700297E-3</v>
      </c>
      <c r="M1747">
        <f>1-Table1[[#This Row],[Churn]]</f>
        <v>0.99437107463432994</v>
      </c>
      <c r="N1747" t="b">
        <f>IF(Table1[[#This Row],[Not churn]]&gt;0.14,TRUE,FALSE)</f>
        <v>1</v>
      </c>
      <c r="O1747">
        <f>50*(1-Table1[[#This Row],[Churn]])</f>
        <v>49.718553731716497</v>
      </c>
      <c r="P1747">
        <v>1</v>
      </c>
      <c r="Q1747">
        <f>Table1[[#This Row],[Weighted revenue]]-7</f>
        <v>42.718553731716497</v>
      </c>
    </row>
    <row r="1748" spans="1:17" x14ac:dyDescent="0.35">
      <c r="A1748">
        <v>1721</v>
      </c>
      <c r="B1748">
        <v>0</v>
      </c>
      <c r="C1748">
        <v>52</v>
      </c>
      <c r="D1748">
        <v>21</v>
      </c>
      <c r="E1748">
        <v>1107.2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5.3858029293838896E-3</v>
      </c>
      <c r="M1748">
        <f>1-Table1[[#This Row],[Churn]]</f>
        <v>0.99461419707061616</v>
      </c>
      <c r="N1748" t="b">
        <f>IF(Table1[[#This Row],[Not churn]]&gt;0.14,TRUE,FALSE)</f>
        <v>1</v>
      </c>
      <c r="O1748">
        <f>50*(1-Table1[[#This Row],[Churn]])</f>
        <v>49.730709853530811</v>
      </c>
      <c r="P1748">
        <v>1</v>
      </c>
      <c r="Q1748">
        <f>Table1[[#This Row],[Weighted revenue]]-7</f>
        <v>42.730709853530811</v>
      </c>
    </row>
    <row r="1749" spans="1:17" x14ac:dyDescent="0.35">
      <c r="A1749">
        <v>1725</v>
      </c>
      <c r="B1749">
        <v>0</v>
      </c>
      <c r="C1749">
        <v>48</v>
      </c>
      <c r="D1749">
        <v>20.2</v>
      </c>
      <c r="E1749">
        <v>1027.25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5.2529653766572003E-3</v>
      </c>
      <c r="M1749">
        <f>1-Table1[[#This Row],[Churn]]</f>
        <v>0.9947470346233428</v>
      </c>
      <c r="N1749" t="b">
        <f>IF(Table1[[#This Row],[Not churn]]&gt;0.14,TRUE,FALSE)</f>
        <v>1</v>
      </c>
      <c r="O1749">
        <f>50*(1-Table1[[#This Row],[Churn]])</f>
        <v>49.737351731167138</v>
      </c>
      <c r="P1749">
        <v>1</v>
      </c>
      <c r="Q1749">
        <f>Table1[[#This Row],[Weighted revenue]]-7</f>
        <v>42.737351731167138</v>
      </c>
    </row>
    <row r="1750" spans="1:17" x14ac:dyDescent="0.35">
      <c r="A1750">
        <v>781</v>
      </c>
      <c r="B1750">
        <v>0</v>
      </c>
      <c r="C1750">
        <v>57</v>
      </c>
      <c r="D1750">
        <v>19.600000000000001</v>
      </c>
      <c r="E1750">
        <v>1170.55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5.2456657680349196E-3</v>
      </c>
      <c r="M1750">
        <f>1-Table1[[#This Row],[Churn]]</f>
        <v>0.99475433423196513</v>
      </c>
      <c r="N1750" t="b">
        <f>IF(Table1[[#This Row],[Not churn]]&gt;0.14,TRUE,FALSE)</f>
        <v>1</v>
      </c>
      <c r="O1750">
        <f>50*(1-Table1[[#This Row],[Churn]])</f>
        <v>49.737716711598253</v>
      </c>
      <c r="P1750">
        <v>1</v>
      </c>
      <c r="Q1750">
        <f>Table1[[#This Row],[Weighted revenue]]-7</f>
        <v>42.737716711598253</v>
      </c>
    </row>
    <row r="1751" spans="1:17" x14ac:dyDescent="0.35">
      <c r="A1751">
        <v>1038</v>
      </c>
      <c r="B1751">
        <v>0</v>
      </c>
      <c r="C1751">
        <v>48</v>
      </c>
      <c r="D1751">
        <v>19.55</v>
      </c>
      <c r="E1751">
        <v>883.35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5.1524401953929001E-3</v>
      </c>
      <c r="M1751">
        <f>1-Table1[[#This Row],[Churn]]</f>
        <v>0.99484755980460715</v>
      </c>
      <c r="N1751" t="b">
        <f>IF(Table1[[#This Row],[Not churn]]&gt;0.14,TRUE,FALSE)</f>
        <v>1</v>
      </c>
      <c r="O1751">
        <f>50*(1-Table1[[#This Row],[Churn]])</f>
        <v>49.742377990230359</v>
      </c>
      <c r="P1751">
        <v>1</v>
      </c>
      <c r="Q1751">
        <f>Table1[[#This Row],[Weighted revenue]]-7</f>
        <v>42.742377990230359</v>
      </c>
    </row>
    <row r="1752" spans="1:17" x14ac:dyDescent="0.35">
      <c r="A1752">
        <v>1165</v>
      </c>
      <c r="B1752">
        <v>0</v>
      </c>
      <c r="C1752">
        <v>65</v>
      </c>
      <c r="D1752">
        <v>25.1</v>
      </c>
      <c r="E1752">
        <v>1725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5.1481495712667703E-3</v>
      </c>
      <c r="M1752">
        <f>1-Table1[[#This Row],[Churn]]</f>
        <v>0.99485185042873325</v>
      </c>
      <c r="N1752" t="b">
        <f>IF(Table1[[#This Row],[Not churn]]&gt;0.14,TRUE,FALSE)</f>
        <v>1</v>
      </c>
      <c r="O1752">
        <f>50*(1-Table1[[#This Row],[Churn]])</f>
        <v>49.742592521436663</v>
      </c>
      <c r="P1752">
        <v>1</v>
      </c>
      <c r="Q1752">
        <f>Table1[[#This Row],[Weighted revenue]]-7</f>
        <v>42.742592521436663</v>
      </c>
    </row>
    <row r="1753" spans="1:17" x14ac:dyDescent="0.35">
      <c r="A1753">
        <v>1132</v>
      </c>
      <c r="B1753">
        <v>0</v>
      </c>
      <c r="C1753">
        <v>62</v>
      </c>
      <c r="D1753">
        <v>20.05</v>
      </c>
      <c r="E1753">
        <v>1201.6500000000001</v>
      </c>
      <c r="F1753">
        <v>1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5.0840545388539399E-3</v>
      </c>
      <c r="M1753">
        <f>1-Table1[[#This Row],[Churn]]</f>
        <v>0.99491594546114603</v>
      </c>
      <c r="N1753" t="b">
        <f>IF(Table1[[#This Row],[Not churn]]&gt;0.14,TRUE,FALSE)</f>
        <v>1</v>
      </c>
      <c r="O1753">
        <f>50*(1-Table1[[#This Row],[Churn]])</f>
        <v>49.745797273057299</v>
      </c>
      <c r="P1753">
        <v>1</v>
      </c>
      <c r="Q1753">
        <f>Table1[[#This Row],[Weighted revenue]]-7</f>
        <v>42.745797273057299</v>
      </c>
    </row>
    <row r="1754" spans="1:17" x14ac:dyDescent="0.35">
      <c r="A1754">
        <v>1432</v>
      </c>
      <c r="B1754">
        <v>0</v>
      </c>
      <c r="C1754">
        <v>52</v>
      </c>
      <c r="D1754">
        <v>24.55</v>
      </c>
      <c r="E1754">
        <v>1331.05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4.9760791860778099E-3</v>
      </c>
      <c r="M1754">
        <f>1-Table1[[#This Row],[Churn]]</f>
        <v>0.99502392081392221</v>
      </c>
      <c r="N1754" t="b">
        <f>IF(Table1[[#This Row],[Not churn]]&gt;0.14,TRUE,FALSE)</f>
        <v>1</v>
      </c>
      <c r="O1754">
        <f>50*(1-Table1[[#This Row],[Churn]])</f>
        <v>49.751196040696108</v>
      </c>
      <c r="P1754">
        <v>1</v>
      </c>
      <c r="Q1754">
        <f>Table1[[#This Row],[Weighted revenue]]-7</f>
        <v>42.751196040696108</v>
      </c>
    </row>
    <row r="1755" spans="1:17" x14ac:dyDescent="0.35">
      <c r="A1755">
        <v>817</v>
      </c>
      <c r="B1755">
        <v>0</v>
      </c>
      <c r="C1755">
        <v>53</v>
      </c>
      <c r="D1755">
        <v>19.5</v>
      </c>
      <c r="E1755">
        <v>1050.5</v>
      </c>
      <c r="F1755">
        <v>1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4.91999470438858E-3</v>
      </c>
      <c r="M1755">
        <f>1-Table1[[#This Row],[Churn]]</f>
        <v>0.99508000529561147</v>
      </c>
      <c r="N1755" t="b">
        <f>IF(Table1[[#This Row],[Not churn]]&gt;0.14,TRUE,FALSE)</f>
        <v>1</v>
      </c>
      <c r="O1755">
        <f>50*(1-Table1[[#This Row],[Churn]])</f>
        <v>49.754000264780572</v>
      </c>
      <c r="P1755">
        <v>1</v>
      </c>
      <c r="Q1755">
        <f>Table1[[#This Row],[Weighted revenue]]-7</f>
        <v>42.754000264780572</v>
      </c>
    </row>
    <row r="1756" spans="1:17" x14ac:dyDescent="0.35">
      <c r="A1756">
        <v>280</v>
      </c>
      <c r="B1756">
        <v>0</v>
      </c>
      <c r="C1756">
        <v>67</v>
      </c>
      <c r="D1756">
        <v>26.1</v>
      </c>
      <c r="E1756">
        <v>1759.55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1</v>
      </c>
      <c r="L1756">
        <v>4.8385862417734404E-3</v>
      </c>
      <c r="M1756">
        <f>1-Table1[[#This Row],[Churn]]</f>
        <v>0.99516141375822653</v>
      </c>
      <c r="N1756" t="b">
        <f>IF(Table1[[#This Row],[Not churn]]&gt;0.14,TRUE,FALSE)</f>
        <v>1</v>
      </c>
      <c r="O1756">
        <f>50*(1-Table1[[#This Row],[Churn]])</f>
        <v>49.758070687911328</v>
      </c>
      <c r="P1756">
        <v>1</v>
      </c>
      <c r="Q1756">
        <f>Table1[[#This Row],[Weighted revenue]]-7</f>
        <v>42.758070687911328</v>
      </c>
    </row>
    <row r="1757" spans="1:17" x14ac:dyDescent="0.35">
      <c r="A1757">
        <v>1754</v>
      </c>
      <c r="B1757">
        <v>0</v>
      </c>
      <c r="C1757">
        <v>54</v>
      </c>
      <c r="D1757">
        <v>20</v>
      </c>
      <c r="E1757">
        <v>1149.6500000000001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4.76975758153115E-3</v>
      </c>
      <c r="M1757">
        <f>1-Table1[[#This Row],[Churn]]</f>
        <v>0.9952302424184688</v>
      </c>
      <c r="N1757" t="b">
        <f>IF(Table1[[#This Row],[Not churn]]&gt;0.14,TRUE,FALSE)</f>
        <v>1</v>
      </c>
      <c r="O1757">
        <f>50*(1-Table1[[#This Row],[Churn]])</f>
        <v>49.761512120923442</v>
      </c>
      <c r="P1757">
        <v>1</v>
      </c>
      <c r="Q1757">
        <f>Table1[[#This Row],[Weighted revenue]]-7</f>
        <v>42.761512120923442</v>
      </c>
    </row>
    <row r="1758" spans="1:17" x14ac:dyDescent="0.35">
      <c r="A1758">
        <v>190</v>
      </c>
      <c r="B1758">
        <v>0</v>
      </c>
      <c r="C1758">
        <v>67</v>
      </c>
      <c r="D1758">
        <v>25.6</v>
      </c>
      <c r="E1758">
        <v>1790.35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4.7671721117624102E-3</v>
      </c>
      <c r="M1758">
        <f>1-Table1[[#This Row],[Churn]]</f>
        <v>0.99523282788823764</v>
      </c>
      <c r="N1758" t="b">
        <f>IF(Table1[[#This Row],[Not churn]]&gt;0.14,TRUE,FALSE)</f>
        <v>1</v>
      </c>
      <c r="O1758">
        <f>50*(1-Table1[[#This Row],[Churn]])</f>
        <v>49.761641394411882</v>
      </c>
      <c r="P1758">
        <v>1</v>
      </c>
      <c r="Q1758">
        <f>Table1[[#This Row],[Weighted revenue]]-7</f>
        <v>42.761641394411882</v>
      </c>
    </row>
    <row r="1759" spans="1:17" x14ac:dyDescent="0.35">
      <c r="A1759">
        <v>383</v>
      </c>
      <c r="B1759">
        <v>0</v>
      </c>
      <c r="C1759">
        <v>60</v>
      </c>
      <c r="D1759">
        <v>19.25</v>
      </c>
      <c r="E1759">
        <v>1103.25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4.5238202349593597E-3</v>
      </c>
      <c r="M1759">
        <f>1-Table1[[#This Row],[Churn]]</f>
        <v>0.99547617976504066</v>
      </c>
      <c r="N1759" t="b">
        <f>IF(Table1[[#This Row],[Not churn]]&gt;0.14,TRUE,FALSE)</f>
        <v>1</v>
      </c>
      <c r="O1759">
        <f>50*(1-Table1[[#This Row],[Churn]])</f>
        <v>49.773808988252036</v>
      </c>
      <c r="P1759">
        <v>1</v>
      </c>
      <c r="Q1759">
        <f>Table1[[#This Row],[Weighted revenue]]-7</f>
        <v>42.773808988252036</v>
      </c>
    </row>
    <row r="1760" spans="1:17" x14ac:dyDescent="0.35">
      <c r="A1760">
        <v>1513</v>
      </c>
      <c r="B1760">
        <v>0</v>
      </c>
      <c r="C1760">
        <v>65</v>
      </c>
      <c r="D1760">
        <v>19.55</v>
      </c>
      <c r="E1760">
        <v>1218.6500000000001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1</v>
      </c>
      <c r="L1760">
        <v>4.3648275005393903E-3</v>
      </c>
      <c r="M1760">
        <f>1-Table1[[#This Row],[Churn]]</f>
        <v>0.99563517249946065</v>
      </c>
      <c r="N1760" t="b">
        <f>IF(Table1[[#This Row],[Not churn]]&gt;0.14,TRUE,FALSE)</f>
        <v>1</v>
      </c>
      <c r="O1760">
        <f>50*(1-Table1[[#This Row],[Churn]])</f>
        <v>49.78175862497303</v>
      </c>
      <c r="P1760">
        <v>1</v>
      </c>
      <c r="Q1760">
        <f>Table1[[#This Row],[Weighted revenue]]-7</f>
        <v>42.78175862497303</v>
      </c>
    </row>
    <row r="1761" spans="1:17" x14ac:dyDescent="0.35">
      <c r="A1761">
        <v>140</v>
      </c>
      <c r="B1761">
        <v>0</v>
      </c>
      <c r="C1761">
        <v>52</v>
      </c>
      <c r="D1761">
        <v>19.850000000000001</v>
      </c>
      <c r="E1761">
        <v>1070.5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4.3268878938569101E-3</v>
      </c>
      <c r="M1761">
        <f>1-Table1[[#This Row],[Churn]]</f>
        <v>0.99567311210614307</v>
      </c>
      <c r="N1761" t="b">
        <f>IF(Table1[[#This Row],[Not churn]]&gt;0.14,TRUE,FALSE)</f>
        <v>1</v>
      </c>
      <c r="O1761">
        <f>50*(1-Table1[[#This Row],[Churn]])</f>
        <v>49.783655605307153</v>
      </c>
      <c r="P1761">
        <v>1</v>
      </c>
      <c r="Q1761">
        <f>Table1[[#This Row],[Weighted revenue]]-7</f>
        <v>42.783655605307153</v>
      </c>
    </row>
    <row r="1762" spans="1:17" x14ac:dyDescent="0.35">
      <c r="A1762">
        <v>68</v>
      </c>
      <c r="B1762">
        <v>0</v>
      </c>
      <c r="C1762">
        <v>56</v>
      </c>
      <c r="D1762">
        <v>19.7</v>
      </c>
      <c r="E1762">
        <v>1051.9000000000001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4.3127765890398698E-3</v>
      </c>
      <c r="M1762">
        <f>1-Table1[[#This Row],[Churn]]</f>
        <v>0.99568722341096016</v>
      </c>
      <c r="N1762" t="b">
        <f>IF(Table1[[#This Row],[Not churn]]&gt;0.14,TRUE,FALSE)</f>
        <v>1</v>
      </c>
      <c r="O1762">
        <f>50*(1-Table1[[#This Row],[Churn]])</f>
        <v>49.78436117054801</v>
      </c>
      <c r="P1762">
        <v>1</v>
      </c>
      <c r="Q1762">
        <f>Table1[[#This Row],[Weighted revenue]]-7</f>
        <v>42.78436117054801</v>
      </c>
    </row>
    <row r="1763" spans="1:17" x14ac:dyDescent="0.35">
      <c r="A1763">
        <v>1363</v>
      </c>
      <c r="B1763">
        <v>1</v>
      </c>
      <c r="C1763">
        <v>71</v>
      </c>
      <c r="D1763">
        <v>25.45</v>
      </c>
      <c r="E1763">
        <v>1789.65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4.2079456952144496E-3</v>
      </c>
      <c r="M1763">
        <f>1-Table1[[#This Row],[Churn]]</f>
        <v>0.99579205430478557</v>
      </c>
      <c r="N1763" t="b">
        <f>IF(Table1[[#This Row],[Not churn]]&gt;0.14,TRUE,FALSE)</f>
        <v>1</v>
      </c>
      <c r="O1763">
        <f>50*(1-Table1[[#This Row],[Churn]])</f>
        <v>49.789602715239276</v>
      </c>
      <c r="P1763">
        <v>1</v>
      </c>
      <c r="Q1763">
        <f>Table1[[#This Row],[Weighted revenue]]-7</f>
        <v>42.789602715239276</v>
      </c>
    </row>
    <row r="1764" spans="1:17" x14ac:dyDescent="0.35">
      <c r="A1764">
        <v>1006</v>
      </c>
      <c r="B1764">
        <v>0</v>
      </c>
      <c r="C1764">
        <v>70</v>
      </c>
      <c r="D1764">
        <v>26</v>
      </c>
      <c r="E1764">
        <v>2006.95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4.2036792916532303E-3</v>
      </c>
      <c r="M1764">
        <f>1-Table1[[#This Row],[Churn]]</f>
        <v>0.99579632070834678</v>
      </c>
      <c r="N1764" t="b">
        <f>IF(Table1[[#This Row],[Not churn]]&gt;0.14,TRUE,FALSE)</f>
        <v>1</v>
      </c>
      <c r="O1764">
        <f>50*(1-Table1[[#This Row],[Churn]])</f>
        <v>49.789816035417338</v>
      </c>
      <c r="P1764">
        <v>1</v>
      </c>
      <c r="Q1764">
        <f>Table1[[#This Row],[Weighted revenue]]-7</f>
        <v>42.789816035417338</v>
      </c>
    </row>
    <row r="1765" spans="1:17" x14ac:dyDescent="0.35">
      <c r="A1765">
        <v>240</v>
      </c>
      <c r="B1765">
        <v>0</v>
      </c>
      <c r="C1765">
        <v>60</v>
      </c>
      <c r="D1765">
        <v>25</v>
      </c>
      <c r="E1765">
        <v>1505.05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4.2023840676995898E-3</v>
      </c>
      <c r="M1765">
        <f>1-Table1[[#This Row],[Churn]]</f>
        <v>0.99579761593230043</v>
      </c>
      <c r="N1765" t="b">
        <f>IF(Table1[[#This Row],[Not churn]]&gt;0.14,TRUE,FALSE)</f>
        <v>1</v>
      </c>
      <c r="O1765">
        <f>50*(1-Table1[[#This Row],[Churn]])</f>
        <v>49.789880796615023</v>
      </c>
      <c r="P1765">
        <v>1</v>
      </c>
      <c r="Q1765">
        <f>Table1[[#This Row],[Weighted revenue]]-7</f>
        <v>42.789880796615023</v>
      </c>
    </row>
    <row r="1766" spans="1:17" x14ac:dyDescent="0.35">
      <c r="A1766">
        <v>1024</v>
      </c>
      <c r="B1766">
        <v>0</v>
      </c>
      <c r="C1766">
        <v>56</v>
      </c>
      <c r="D1766">
        <v>24.15</v>
      </c>
      <c r="E1766">
        <v>1402.25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4.0925203936376204E-3</v>
      </c>
      <c r="M1766">
        <f>1-Table1[[#This Row],[Churn]]</f>
        <v>0.99590747960636239</v>
      </c>
      <c r="N1766" t="b">
        <f>IF(Table1[[#This Row],[Not churn]]&gt;0.14,TRUE,FALSE)</f>
        <v>1</v>
      </c>
      <c r="O1766">
        <f>50*(1-Table1[[#This Row],[Churn]])</f>
        <v>49.795373980318118</v>
      </c>
      <c r="P1766">
        <v>1</v>
      </c>
      <c r="Q1766">
        <f>Table1[[#This Row],[Weighted revenue]]-7</f>
        <v>42.795373980318118</v>
      </c>
    </row>
    <row r="1767" spans="1:17" x14ac:dyDescent="0.35">
      <c r="A1767">
        <v>1036</v>
      </c>
      <c r="B1767">
        <v>0</v>
      </c>
      <c r="C1767">
        <v>61</v>
      </c>
      <c r="D1767">
        <v>25.3</v>
      </c>
      <c r="E1767">
        <v>1554.9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0</v>
      </c>
      <c r="L1767">
        <v>4.0497933644685199E-3</v>
      </c>
      <c r="M1767">
        <f>1-Table1[[#This Row],[Churn]]</f>
        <v>0.99595020663553147</v>
      </c>
      <c r="N1767" t="b">
        <f>IF(Table1[[#This Row],[Not churn]]&gt;0.14,TRUE,FALSE)</f>
        <v>1</v>
      </c>
      <c r="O1767">
        <f>50*(1-Table1[[#This Row],[Churn]])</f>
        <v>49.797510331776571</v>
      </c>
      <c r="P1767">
        <v>1</v>
      </c>
      <c r="Q1767">
        <f>Table1[[#This Row],[Weighted revenue]]-7</f>
        <v>42.797510331776571</v>
      </c>
    </row>
    <row r="1768" spans="1:17" x14ac:dyDescent="0.35">
      <c r="A1768">
        <v>420</v>
      </c>
      <c r="B1768">
        <v>0</v>
      </c>
      <c r="C1768">
        <v>58</v>
      </c>
      <c r="D1768">
        <v>20.3</v>
      </c>
      <c r="E1768">
        <v>1131.5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4.0052739354289203E-3</v>
      </c>
      <c r="M1768">
        <f>1-Table1[[#This Row],[Churn]]</f>
        <v>0.99599472606457107</v>
      </c>
      <c r="N1768" t="b">
        <f>IF(Table1[[#This Row],[Not churn]]&gt;0.14,TRUE,FALSE)</f>
        <v>1</v>
      </c>
      <c r="O1768">
        <f>50*(1-Table1[[#This Row],[Churn]])</f>
        <v>49.799736303228556</v>
      </c>
      <c r="P1768">
        <v>1</v>
      </c>
      <c r="Q1768">
        <f>Table1[[#This Row],[Weighted revenue]]-7</f>
        <v>42.799736303228556</v>
      </c>
    </row>
    <row r="1769" spans="1:17" x14ac:dyDescent="0.35">
      <c r="A1769">
        <v>1381</v>
      </c>
      <c r="B1769">
        <v>0</v>
      </c>
      <c r="C1769">
        <v>61</v>
      </c>
      <c r="D1769">
        <v>24.4</v>
      </c>
      <c r="E1769">
        <v>1417.9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0</v>
      </c>
      <c r="L1769">
        <v>3.9427538425667197E-3</v>
      </c>
      <c r="M1769">
        <f>1-Table1[[#This Row],[Churn]]</f>
        <v>0.9960572461574333</v>
      </c>
      <c r="N1769" t="b">
        <f>IF(Table1[[#This Row],[Not churn]]&gt;0.14,TRUE,FALSE)</f>
        <v>1</v>
      </c>
      <c r="O1769">
        <f>50*(1-Table1[[#This Row],[Churn]])</f>
        <v>49.802862307871663</v>
      </c>
      <c r="P1769">
        <v>1</v>
      </c>
      <c r="Q1769">
        <f>Table1[[#This Row],[Weighted revenue]]-7</f>
        <v>42.802862307871663</v>
      </c>
    </row>
    <row r="1770" spans="1:17" x14ac:dyDescent="0.35">
      <c r="A1770">
        <v>1367</v>
      </c>
      <c r="B1770">
        <v>0</v>
      </c>
      <c r="C1770">
        <v>55</v>
      </c>
      <c r="D1770">
        <v>21</v>
      </c>
      <c r="E1770">
        <v>1210.3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3.9013719142511499E-3</v>
      </c>
      <c r="M1770">
        <f>1-Table1[[#This Row],[Churn]]</f>
        <v>0.99609862808574889</v>
      </c>
      <c r="N1770" t="b">
        <f>IF(Table1[[#This Row],[Not churn]]&gt;0.14,TRUE,FALSE)</f>
        <v>1</v>
      </c>
      <c r="O1770">
        <f>50*(1-Table1[[#This Row],[Churn]])</f>
        <v>49.804931404287444</v>
      </c>
      <c r="P1770">
        <v>1</v>
      </c>
      <c r="Q1770">
        <f>Table1[[#This Row],[Weighted revenue]]-7</f>
        <v>42.804931404287444</v>
      </c>
    </row>
    <row r="1771" spans="1:17" x14ac:dyDescent="0.35">
      <c r="A1771">
        <v>968</v>
      </c>
      <c r="B1771">
        <v>0</v>
      </c>
      <c r="C1771">
        <v>67</v>
      </c>
      <c r="D1771">
        <v>24.9</v>
      </c>
      <c r="E1771">
        <v>1680.25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3.8810597909848601E-3</v>
      </c>
      <c r="M1771">
        <f>1-Table1[[#This Row],[Churn]]</f>
        <v>0.99611894020901515</v>
      </c>
      <c r="N1771" t="b">
        <f>IF(Table1[[#This Row],[Not churn]]&gt;0.14,TRUE,FALSE)</f>
        <v>1</v>
      </c>
      <c r="O1771">
        <f>50*(1-Table1[[#This Row],[Churn]])</f>
        <v>49.805947010450758</v>
      </c>
      <c r="P1771">
        <v>1</v>
      </c>
      <c r="Q1771">
        <f>Table1[[#This Row],[Weighted revenue]]-7</f>
        <v>42.805947010450758</v>
      </c>
    </row>
    <row r="1772" spans="1:17" x14ac:dyDescent="0.35">
      <c r="A1772">
        <v>116</v>
      </c>
      <c r="B1772">
        <v>0</v>
      </c>
      <c r="C1772">
        <v>71</v>
      </c>
      <c r="D1772">
        <v>24.65</v>
      </c>
      <c r="E1772">
        <v>1710.15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3.8568990026653402E-3</v>
      </c>
      <c r="M1772">
        <f>1-Table1[[#This Row],[Churn]]</f>
        <v>0.99614310099733461</v>
      </c>
      <c r="N1772" t="b">
        <f>IF(Table1[[#This Row],[Not churn]]&gt;0.14,TRUE,FALSE)</f>
        <v>1</v>
      </c>
      <c r="O1772">
        <f>50*(1-Table1[[#This Row],[Churn]])</f>
        <v>49.807155049866729</v>
      </c>
      <c r="P1772">
        <v>1</v>
      </c>
      <c r="Q1772">
        <f>Table1[[#This Row],[Weighted revenue]]-7</f>
        <v>42.807155049866729</v>
      </c>
    </row>
    <row r="1773" spans="1:17" x14ac:dyDescent="0.35">
      <c r="A1773">
        <v>1304</v>
      </c>
      <c r="B1773">
        <v>0</v>
      </c>
      <c r="C1773">
        <v>71</v>
      </c>
      <c r="D1773">
        <v>24.4</v>
      </c>
      <c r="E1773">
        <v>1725.4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1</v>
      </c>
      <c r="L1773">
        <v>3.8283031786864401E-3</v>
      </c>
      <c r="M1773">
        <f>1-Table1[[#This Row],[Churn]]</f>
        <v>0.99617169682131357</v>
      </c>
      <c r="N1773" t="b">
        <f>IF(Table1[[#This Row],[Not churn]]&gt;0.14,TRUE,FALSE)</f>
        <v>1</v>
      </c>
      <c r="O1773">
        <f>50*(1-Table1[[#This Row],[Churn]])</f>
        <v>49.808584841065681</v>
      </c>
      <c r="P1773">
        <v>1</v>
      </c>
      <c r="Q1773">
        <f>Table1[[#This Row],[Weighted revenue]]-7</f>
        <v>42.808584841065681</v>
      </c>
    </row>
    <row r="1774" spans="1:17" x14ac:dyDescent="0.35">
      <c r="A1774">
        <v>872</v>
      </c>
      <c r="B1774">
        <v>0</v>
      </c>
      <c r="C1774">
        <v>55</v>
      </c>
      <c r="D1774">
        <v>19.399999999999999</v>
      </c>
      <c r="E1774">
        <v>1083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0</v>
      </c>
      <c r="L1774">
        <v>3.7199083744208598E-3</v>
      </c>
      <c r="M1774">
        <f>1-Table1[[#This Row],[Churn]]</f>
        <v>0.99628009162557918</v>
      </c>
      <c r="N1774" t="b">
        <f>IF(Table1[[#This Row],[Not churn]]&gt;0.14,TRUE,FALSE)</f>
        <v>1</v>
      </c>
      <c r="O1774">
        <f>50*(1-Table1[[#This Row],[Churn]])</f>
        <v>49.814004581278958</v>
      </c>
      <c r="P1774">
        <v>1</v>
      </c>
      <c r="Q1774">
        <f>Table1[[#This Row],[Weighted revenue]]-7</f>
        <v>42.814004581278958</v>
      </c>
    </row>
    <row r="1775" spans="1:17" x14ac:dyDescent="0.35">
      <c r="A1775">
        <v>212</v>
      </c>
      <c r="B1775">
        <v>0</v>
      </c>
      <c r="C1775">
        <v>59</v>
      </c>
      <c r="D1775">
        <v>19.350000000000001</v>
      </c>
      <c r="E1775">
        <v>1099.5999999999999</v>
      </c>
      <c r="F1775">
        <v>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3.71882414854396E-3</v>
      </c>
      <c r="M1775">
        <f>1-Table1[[#This Row],[Churn]]</f>
        <v>0.99628117585145604</v>
      </c>
      <c r="N1775" t="b">
        <f>IF(Table1[[#This Row],[Not churn]]&gt;0.14,TRUE,FALSE)</f>
        <v>1</v>
      </c>
      <c r="O1775">
        <f>50*(1-Table1[[#This Row],[Churn]])</f>
        <v>49.814058792572801</v>
      </c>
      <c r="P1775">
        <v>1</v>
      </c>
      <c r="Q1775">
        <f>Table1[[#This Row],[Weighted revenue]]-7</f>
        <v>42.814058792572801</v>
      </c>
    </row>
    <row r="1776" spans="1:17" x14ac:dyDescent="0.35">
      <c r="A1776">
        <v>1231</v>
      </c>
      <c r="B1776">
        <v>0</v>
      </c>
      <c r="C1776">
        <v>55</v>
      </c>
      <c r="D1776">
        <v>19.350000000000001</v>
      </c>
      <c r="E1776">
        <v>1153.25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3.7143752167361601E-3</v>
      </c>
      <c r="M1776">
        <f>1-Table1[[#This Row],[Churn]]</f>
        <v>0.99628562478326388</v>
      </c>
      <c r="N1776" t="b">
        <f>IF(Table1[[#This Row],[Not churn]]&gt;0.14,TRUE,FALSE)</f>
        <v>1</v>
      </c>
      <c r="O1776">
        <f>50*(1-Table1[[#This Row],[Churn]])</f>
        <v>49.814281239163194</v>
      </c>
      <c r="P1776">
        <v>1</v>
      </c>
      <c r="Q1776">
        <f>Table1[[#This Row],[Weighted revenue]]-7</f>
        <v>42.814281239163194</v>
      </c>
    </row>
    <row r="1777" spans="1:17" x14ac:dyDescent="0.35">
      <c r="A1777">
        <v>1112</v>
      </c>
      <c r="B1777">
        <v>0</v>
      </c>
      <c r="C1777">
        <v>59</v>
      </c>
      <c r="D1777">
        <v>25.45</v>
      </c>
      <c r="E1777">
        <v>1534.05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3.7064825151919001E-3</v>
      </c>
      <c r="M1777">
        <f>1-Table1[[#This Row],[Churn]]</f>
        <v>0.9962935174848081</v>
      </c>
      <c r="N1777" t="b">
        <f>IF(Table1[[#This Row],[Not churn]]&gt;0.14,TRUE,FALSE)</f>
        <v>1</v>
      </c>
      <c r="O1777">
        <f>50*(1-Table1[[#This Row],[Churn]])</f>
        <v>49.814675874240407</v>
      </c>
      <c r="P1777">
        <v>1</v>
      </c>
      <c r="Q1777">
        <f>Table1[[#This Row],[Weighted revenue]]-7</f>
        <v>42.814675874240407</v>
      </c>
    </row>
    <row r="1778" spans="1:17" x14ac:dyDescent="0.35">
      <c r="A1778">
        <v>1774</v>
      </c>
      <c r="B1778">
        <v>0</v>
      </c>
      <c r="C1778">
        <v>59</v>
      </c>
      <c r="D1778">
        <v>18.399999999999999</v>
      </c>
      <c r="E1778">
        <v>1057.8499999999999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3.6151147967803002E-3</v>
      </c>
      <c r="M1778">
        <f>1-Table1[[#This Row],[Churn]]</f>
        <v>0.99638488520321966</v>
      </c>
      <c r="N1778" t="b">
        <f>IF(Table1[[#This Row],[Not churn]]&gt;0.14,TRUE,FALSE)</f>
        <v>1</v>
      </c>
      <c r="O1778">
        <f>50*(1-Table1[[#This Row],[Churn]])</f>
        <v>49.819244260160986</v>
      </c>
      <c r="P1778">
        <v>1</v>
      </c>
      <c r="Q1778">
        <f>Table1[[#This Row],[Weighted revenue]]-7</f>
        <v>42.819244260160986</v>
      </c>
    </row>
    <row r="1779" spans="1:17" x14ac:dyDescent="0.35">
      <c r="A1779">
        <v>666</v>
      </c>
      <c r="B1779">
        <v>0</v>
      </c>
      <c r="C1779">
        <v>69</v>
      </c>
      <c r="D1779">
        <v>19.3</v>
      </c>
      <c r="E1779">
        <v>1447.9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3.6054786477808902E-3</v>
      </c>
      <c r="M1779">
        <f>1-Table1[[#This Row],[Churn]]</f>
        <v>0.99639452135221906</v>
      </c>
      <c r="N1779" t="b">
        <f>IF(Table1[[#This Row],[Not churn]]&gt;0.14,TRUE,FALSE)</f>
        <v>1</v>
      </c>
      <c r="O1779">
        <f>50*(1-Table1[[#This Row],[Churn]])</f>
        <v>49.819726067610951</v>
      </c>
      <c r="P1779">
        <v>1</v>
      </c>
      <c r="Q1779">
        <f>Table1[[#This Row],[Weighted revenue]]-7</f>
        <v>42.819726067610951</v>
      </c>
    </row>
    <row r="1780" spans="1:17" x14ac:dyDescent="0.35">
      <c r="A1780">
        <v>342</v>
      </c>
      <c r="B1780">
        <v>0</v>
      </c>
      <c r="C1780">
        <v>63</v>
      </c>
      <c r="D1780">
        <v>24.2</v>
      </c>
      <c r="E1780">
        <v>1618.2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3.57535256939015E-3</v>
      </c>
      <c r="M1780">
        <f>1-Table1[[#This Row],[Churn]]</f>
        <v>0.99642464743060988</v>
      </c>
      <c r="N1780" t="b">
        <f>IF(Table1[[#This Row],[Not churn]]&gt;0.14,TRUE,FALSE)</f>
        <v>1</v>
      </c>
      <c r="O1780">
        <f>50*(1-Table1[[#This Row],[Churn]])</f>
        <v>49.821232371530492</v>
      </c>
      <c r="P1780">
        <v>1</v>
      </c>
      <c r="Q1780">
        <f>Table1[[#This Row],[Weighted revenue]]-7</f>
        <v>42.821232371530492</v>
      </c>
    </row>
    <row r="1781" spans="1:17" x14ac:dyDescent="0.35">
      <c r="A1781">
        <v>703</v>
      </c>
      <c r="B1781">
        <v>0</v>
      </c>
      <c r="C1781">
        <v>57</v>
      </c>
      <c r="D1781">
        <v>20.75</v>
      </c>
      <c r="E1781">
        <v>1123.1500000000001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0</v>
      </c>
      <c r="L1781">
        <v>3.53254981385541E-3</v>
      </c>
      <c r="M1781">
        <f>1-Table1[[#This Row],[Churn]]</f>
        <v>0.99646745018614458</v>
      </c>
      <c r="N1781" t="b">
        <f>IF(Table1[[#This Row],[Not churn]]&gt;0.14,TRUE,FALSE)</f>
        <v>1</v>
      </c>
      <c r="O1781">
        <f>50*(1-Table1[[#This Row],[Churn]])</f>
        <v>49.823372509307227</v>
      </c>
      <c r="P1781">
        <v>1</v>
      </c>
      <c r="Q1781">
        <f>Table1[[#This Row],[Weighted revenue]]-7</f>
        <v>42.823372509307227</v>
      </c>
    </row>
    <row r="1782" spans="1:17" x14ac:dyDescent="0.35">
      <c r="A1782">
        <v>1693</v>
      </c>
      <c r="B1782">
        <v>0</v>
      </c>
      <c r="C1782">
        <v>65</v>
      </c>
      <c r="D1782">
        <v>26.5</v>
      </c>
      <c r="E1782">
        <v>1698.55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3.4926740020501099E-3</v>
      </c>
      <c r="M1782">
        <f>1-Table1[[#This Row],[Churn]]</f>
        <v>0.99650732599794989</v>
      </c>
      <c r="N1782" t="b">
        <f>IF(Table1[[#This Row],[Not churn]]&gt;0.14,TRUE,FALSE)</f>
        <v>1</v>
      </c>
      <c r="O1782">
        <f>50*(1-Table1[[#This Row],[Churn]])</f>
        <v>49.825366299897496</v>
      </c>
      <c r="P1782">
        <v>1</v>
      </c>
      <c r="Q1782">
        <f>Table1[[#This Row],[Weighted revenue]]-7</f>
        <v>42.825366299897496</v>
      </c>
    </row>
    <row r="1783" spans="1:17" x14ac:dyDescent="0.35">
      <c r="A1783">
        <v>1700</v>
      </c>
      <c r="B1783">
        <v>0</v>
      </c>
      <c r="C1783">
        <v>57</v>
      </c>
      <c r="D1783">
        <v>19.75</v>
      </c>
      <c r="E1783">
        <v>1272.05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3.42890794020462E-3</v>
      </c>
      <c r="M1783">
        <f>1-Table1[[#This Row],[Churn]]</f>
        <v>0.99657109205979533</v>
      </c>
      <c r="N1783" t="b">
        <f>IF(Table1[[#This Row],[Not churn]]&gt;0.14,TRUE,FALSE)</f>
        <v>1</v>
      </c>
      <c r="O1783">
        <f>50*(1-Table1[[#This Row],[Churn]])</f>
        <v>49.828554602989769</v>
      </c>
      <c r="P1783">
        <v>1</v>
      </c>
      <c r="Q1783">
        <f>Table1[[#This Row],[Weighted revenue]]-7</f>
        <v>42.828554602989769</v>
      </c>
    </row>
    <row r="1784" spans="1:17" x14ac:dyDescent="0.35">
      <c r="A1784">
        <v>1235</v>
      </c>
      <c r="B1784">
        <v>0</v>
      </c>
      <c r="C1784">
        <v>71</v>
      </c>
      <c r="D1784">
        <v>19.899999999999999</v>
      </c>
      <c r="E1784">
        <v>1355.1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1</v>
      </c>
      <c r="L1784">
        <v>3.3482370283149602E-3</v>
      </c>
      <c r="M1784">
        <f>1-Table1[[#This Row],[Churn]]</f>
        <v>0.99665176297168501</v>
      </c>
      <c r="N1784" t="b">
        <f>IF(Table1[[#This Row],[Not churn]]&gt;0.14,TRUE,FALSE)</f>
        <v>1</v>
      </c>
      <c r="O1784">
        <f>50*(1-Table1[[#This Row],[Churn]])</f>
        <v>49.83258814858425</v>
      </c>
      <c r="P1784">
        <v>1</v>
      </c>
      <c r="Q1784">
        <f>Table1[[#This Row],[Weighted revenue]]-7</f>
        <v>42.83258814858425</v>
      </c>
    </row>
    <row r="1785" spans="1:17" x14ac:dyDescent="0.35">
      <c r="A1785">
        <v>977</v>
      </c>
      <c r="B1785">
        <v>0</v>
      </c>
      <c r="C1785">
        <v>58</v>
      </c>
      <c r="D1785">
        <v>19.55</v>
      </c>
      <c r="E1785">
        <v>1079.6500000000001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3.2554659942743598E-3</v>
      </c>
      <c r="M1785">
        <f>1-Table1[[#This Row],[Churn]]</f>
        <v>0.9967445340057256</v>
      </c>
      <c r="N1785" t="b">
        <f>IF(Table1[[#This Row],[Not churn]]&gt;0.14,TRUE,FALSE)</f>
        <v>1</v>
      </c>
      <c r="O1785">
        <f>50*(1-Table1[[#This Row],[Churn]])</f>
        <v>49.83722670028628</v>
      </c>
      <c r="P1785">
        <v>1</v>
      </c>
      <c r="Q1785">
        <f>Table1[[#This Row],[Weighted revenue]]-7</f>
        <v>42.83722670028628</v>
      </c>
    </row>
    <row r="1786" spans="1:17" x14ac:dyDescent="0.35">
      <c r="A1786">
        <v>180</v>
      </c>
      <c r="B1786">
        <v>0</v>
      </c>
      <c r="C1786">
        <v>72</v>
      </c>
      <c r="D1786">
        <v>26.25</v>
      </c>
      <c r="E1786">
        <v>1988.05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3.2110613006055E-3</v>
      </c>
      <c r="M1786">
        <f>1-Table1[[#This Row],[Churn]]</f>
        <v>0.99678893869939444</v>
      </c>
      <c r="N1786" t="b">
        <f>IF(Table1[[#This Row],[Not churn]]&gt;0.14,TRUE,FALSE)</f>
        <v>1</v>
      </c>
      <c r="O1786">
        <f>50*(1-Table1[[#This Row],[Churn]])</f>
        <v>49.839446934969722</v>
      </c>
      <c r="P1786">
        <v>1</v>
      </c>
      <c r="Q1786">
        <f>Table1[[#This Row],[Weighted revenue]]-7</f>
        <v>42.839446934969722</v>
      </c>
    </row>
    <row r="1787" spans="1:17" x14ac:dyDescent="0.35">
      <c r="A1787">
        <v>1034</v>
      </c>
      <c r="B1787">
        <v>0</v>
      </c>
      <c r="C1787">
        <v>59</v>
      </c>
      <c r="D1787">
        <v>19.850000000000001</v>
      </c>
      <c r="E1787">
        <v>1188.25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3.1371500479080898E-3</v>
      </c>
      <c r="M1787">
        <f>1-Table1[[#This Row],[Churn]]</f>
        <v>0.99686284995209196</v>
      </c>
      <c r="N1787" t="b">
        <f>IF(Table1[[#This Row],[Not churn]]&gt;0.14,TRUE,FALSE)</f>
        <v>1</v>
      </c>
      <c r="O1787">
        <f>50*(1-Table1[[#This Row],[Churn]])</f>
        <v>49.843142497604596</v>
      </c>
      <c r="P1787">
        <v>1</v>
      </c>
      <c r="Q1787">
        <f>Table1[[#This Row],[Weighted revenue]]-7</f>
        <v>42.843142497604596</v>
      </c>
    </row>
    <row r="1788" spans="1:17" x14ac:dyDescent="0.35">
      <c r="A1788">
        <v>1308</v>
      </c>
      <c r="B1788">
        <v>0</v>
      </c>
      <c r="C1788">
        <v>68</v>
      </c>
      <c r="D1788">
        <v>25.8</v>
      </c>
      <c r="E1788">
        <v>1911.5</v>
      </c>
      <c r="F1788">
        <v>0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2.9800867440799698E-3</v>
      </c>
      <c r="M1788">
        <f>1-Table1[[#This Row],[Churn]]</f>
        <v>0.99701991325591999</v>
      </c>
      <c r="N1788" t="b">
        <f>IF(Table1[[#This Row],[Not churn]]&gt;0.14,TRUE,FALSE)</f>
        <v>1</v>
      </c>
      <c r="O1788">
        <f>50*(1-Table1[[#This Row],[Churn]])</f>
        <v>49.850995662796002</v>
      </c>
      <c r="P1788">
        <v>1</v>
      </c>
      <c r="Q1788">
        <f>Table1[[#This Row],[Weighted revenue]]-7</f>
        <v>42.850995662796002</v>
      </c>
    </row>
    <row r="1789" spans="1:17" x14ac:dyDescent="0.35">
      <c r="A1789">
        <v>627</v>
      </c>
      <c r="B1789">
        <v>0</v>
      </c>
      <c r="C1789">
        <v>60</v>
      </c>
      <c r="D1789">
        <v>19.649999999999999</v>
      </c>
      <c r="E1789">
        <v>1161.75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0</v>
      </c>
      <c r="L1789">
        <v>2.9784217722311698E-3</v>
      </c>
      <c r="M1789">
        <f>1-Table1[[#This Row],[Churn]]</f>
        <v>0.99702157822776882</v>
      </c>
      <c r="N1789" t="b">
        <f>IF(Table1[[#This Row],[Not churn]]&gt;0.14,TRUE,FALSE)</f>
        <v>1</v>
      </c>
      <c r="O1789">
        <f>50*(1-Table1[[#This Row],[Churn]])</f>
        <v>49.851078911388441</v>
      </c>
      <c r="P1789">
        <v>1</v>
      </c>
      <c r="Q1789">
        <f>Table1[[#This Row],[Weighted revenue]]-7</f>
        <v>42.851078911388441</v>
      </c>
    </row>
    <row r="1790" spans="1:17" x14ac:dyDescent="0.35">
      <c r="A1790">
        <v>1139</v>
      </c>
      <c r="B1790">
        <v>1</v>
      </c>
      <c r="C1790">
        <v>71</v>
      </c>
      <c r="D1790">
        <v>19.8</v>
      </c>
      <c r="E1790">
        <v>1388.45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2.9558307151546699E-3</v>
      </c>
      <c r="M1790">
        <f>1-Table1[[#This Row],[Churn]]</f>
        <v>0.99704416928484529</v>
      </c>
      <c r="N1790" t="b">
        <f>IF(Table1[[#This Row],[Not churn]]&gt;0.14,TRUE,FALSE)</f>
        <v>1</v>
      </c>
      <c r="O1790">
        <f>50*(1-Table1[[#This Row],[Churn]])</f>
        <v>49.852208464242267</v>
      </c>
      <c r="P1790">
        <v>1</v>
      </c>
      <c r="Q1790">
        <f>Table1[[#This Row],[Weighted revenue]]-7</f>
        <v>42.852208464242267</v>
      </c>
    </row>
    <row r="1791" spans="1:17" x14ac:dyDescent="0.35">
      <c r="A1791">
        <v>737</v>
      </c>
      <c r="B1791">
        <v>0</v>
      </c>
      <c r="C1791">
        <v>68</v>
      </c>
      <c r="D1791">
        <v>25.5</v>
      </c>
      <c r="E1791">
        <v>1821.8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2.9535692983681801E-3</v>
      </c>
      <c r="M1791">
        <f>1-Table1[[#This Row],[Churn]]</f>
        <v>0.99704643070163179</v>
      </c>
      <c r="N1791" t="b">
        <f>IF(Table1[[#This Row],[Not churn]]&gt;0.14,TRUE,FALSE)</f>
        <v>1</v>
      </c>
      <c r="O1791">
        <f>50*(1-Table1[[#This Row],[Churn]])</f>
        <v>49.852321535081586</v>
      </c>
      <c r="P1791">
        <v>1</v>
      </c>
      <c r="Q1791">
        <f>Table1[[#This Row],[Weighted revenue]]-7</f>
        <v>42.852321535081586</v>
      </c>
    </row>
    <row r="1792" spans="1:17" x14ac:dyDescent="0.35">
      <c r="A1792">
        <v>1710</v>
      </c>
      <c r="B1792">
        <v>0</v>
      </c>
      <c r="C1792">
        <v>68</v>
      </c>
      <c r="D1792">
        <v>25.25</v>
      </c>
      <c r="E1792">
        <v>1728.2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0</v>
      </c>
      <c r="L1792">
        <v>2.9316512316156298E-3</v>
      </c>
      <c r="M1792">
        <f>1-Table1[[#This Row],[Churn]]</f>
        <v>0.99706834876838435</v>
      </c>
      <c r="N1792" t="b">
        <f>IF(Table1[[#This Row],[Not churn]]&gt;0.14,TRUE,FALSE)</f>
        <v>1</v>
      </c>
      <c r="O1792">
        <f>50*(1-Table1[[#This Row],[Churn]])</f>
        <v>49.853417438419214</v>
      </c>
      <c r="P1792">
        <v>1</v>
      </c>
      <c r="Q1792">
        <f>Table1[[#This Row],[Weighted revenue]]-7</f>
        <v>42.853417438419214</v>
      </c>
    </row>
    <row r="1793" spans="1:17" x14ac:dyDescent="0.35">
      <c r="A1793">
        <v>218</v>
      </c>
      <c r="B1793">
        <v>0</v>
      </c>
      <c r="C1793">
        <v>68</v>
      </c>
      <c r="D1793">
        <v>25.05</v>
      </c>
      <c r="E1793">
        <v>1629.2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2.9142336026953498E-3</v>
      </c>
      <c r="M1793">
        <f>1-Table1[[#This Row],[Churn]]</f>
        <v>0.99708576639730462</v>
      </c>
      <c r="N1793" t="b">
        <f>IF(Table1[[#This Row],[Not churn]]&gt;0.14,TRUE,FALSE)</f>
        <v>1</v>
      </c>
      <c r="O1793">
        <f>50*(1-Table1[[#This Row],[Churn]])</f>
        <v>49.854288319865233</v>
      </c>
      <c r="P1793">
        <v>1</v>
      </c>
      <c r="Q1793">
        <f>Table1[[#This Row],[Weighted revenue]]-7</f>
        <v>42.854288319865233</v>
      </c>
    </row>
    <row r="1794" spans="1:17" x14ac:dyDescent="0.35">
      <c r="A1794">
        <v>1617</v>
      </c>
      <c r="B1794">
        <v>0</v>
      </c>
      <c r="C1794">
        <v>65</v>
      </c>
      <c r="D1794">
        <v>26</v>
      </c>
      <c r="E1794">
        <v>1654.85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2.8597779602508298E-3</v>
      </c>
      <c r="M1794">
        <f>1-Table1[[#This Row],[Churn]]</f>
        <v>0.99714022203974917</v>
      </c>
      <c r="N1794" t="b">
        <f>IF(Table1[[#This Row],[Not churn]]&gt;0.14,TRUE,FALSE)</f>
        <v>1</v>
      </c>
      <c r="O1794">
        <f>50*(1-Table1[[#This Row],[Churn]])</f>
        <v>49.85701110198746</v>
      </c>
      <c r="P1794">
        <v>1</v>
      </c>
      <c r="Q1794">
        <f>Table1[[#This Row],[Weighted revenue]]-7</f>
        <v>42.85701110198746</v>
      </c>
    </row>
    <row r="1795" spans="1:17" x14ac:dyDescent="0.35">
      <c r="A1795">
        <v>990</v>
      </c>
      <c r="B1795">
        <v>0</v>
      </c>
      <c r="C1795">
        <v>61</v>
      </c>
      <c r="D1795">
        <v>19.75</v>
      </c>
      <c r="E1795">
        <v>1311.6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2.85309241171431E-3</v>
      </c>
      <c r="M1795">
        <f>1-Table1[[#This Row],[Churn]]</f>
        <v>0.99714690758828572</v>
      </c>
      <c r="N1795" t="b">
        <f>IF(Table1[[#This Row],[Not churn]]&gt;0.14,TRUE,FALSE)</f>
        <v>1</v>
      </c>
      <c r="O1795">
        <f>50*(1-Table1[[#This Row],[Churn]])</f>
        <v>49.857345379414284</v>
      </c>
      <c r="P1795">
        <v>1</v>
      </c>
      <c r="Q1795">
        <f>Table1[[#This Row],[Weighted revenue]]-7</f>
        <v>42.857345379414284</v>
      </c>
    </row>
    <row r="1796" spans="1:17" x14ac:dyDescent="0.35">
      <c r="A1796">
        <v>1192</v>
      </c>
      <c r="B1796">
        <v>0</v>
      </c>
      <c r="C1796">
        <v>65</v>
      </c>
      <c r="D1796">
        <v>19.350000000000001</v>
      </c>
      <c r="E1796">
        <v>1319.95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2.82266828135654E-3</v>
      </c>
      <c r="M1796">
        <f>1-Table1[[#This Row],[Churn]]</f>
        <v>0.99717733171864342</v>
      </c>
      <c r="N1796" t="b">
        <f>IF(Table1[[#This Row],[Not churn]]&gt;0.14,TRUE,FALSE)</f>
        <v>1</v>
      </c>
      <c r="O1796">
        <f>50*(1-Table1[[#This Row],[Churn]])</f>
        <v>49.858866585932169</v>
      </c>
      <c r="P1796">
        <v>1</v>
      </c>
      <c r="Q1796">
        <f>Table1[[#This Row],[Weighted revenue]]-7</f>
        <v>42.858866585932169</v>
      </c>
    </row>
    <row r="1797" spans="1:17" x14ac:dyDescent="0.35">
      <c r="A1797">
        <v>1543</v>
      </c>
      <c r="B1797">
        <v>0</v>
      </c>
      <c r="C1797">
        <v>62</v>
      </c>
      <c r="D1797">
        <v>20.3</v>
      </c>
      <c r="E1797">
        <v>1296.1500000000001</v>
      </c>
      <c r="F1797">
        <v>0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2.76991888391701E-3</v>
      </c>
      <c r="M1797">
        <f>1-Table1[[#This Row],[Churn]]</f>
        <v>0.99723008111608302</v>
      </c>
      <c r="N1797" t="b">
        <f>IF(Table1[[#This Row],[Not churn]]&gt;0.14,TRUE,FALSE)</f>
        <v>1</v>
      </c>
      <c r="O1797">
        <f>50*(1-Table1[[#This Row],[Churn]])</f>
        <v>49.861504055804154</v>
      </c>
      <c r="P1797">
        <v>1</v>
      </c>
      <c r="Q1797">
        <f>Table1[[#This Row],[Weighted revenue]]-7</f>
        <v>42.861504055804154</v>
      </c>
    </row>
    <row r="1798" spans="1:17" x14ac:dyDescent="0.35">
      <c r="A1798">
        <v>398</v>
      </c>
      <c r="B1798">
        <v>0</v>
      </c>
      <c r="C1798">
        <v>65</v>
      </c>
      <c r="D1798">
        <v>24.75</v>
      </c>
      <c r="E1798">
        <v>1715.1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2.7552169764934699E-3</v>
      </c>
      <c r="M1798">
        <f>1-Table1[[#This Row],[Churn]]</f>
        <v>0.9972447830235065</v>
      </c>
      <c r="N1798" t="b">
        <f>IF(Table1[[#This Row],[Not churn]]&gt;0.14,TRUE,FALSE)</f>
        <v>1</v>
      </c>
      <c r="O1798">
        <f>50*(1-Table1[[#This Row],[Churn]])</f>
        <v>49.862239151175324</v>
      </c>
      <c r="P1798">
        <v>1</v>
      </c>
      <c r="Q1798">
        <f>Table1[[#This Row],[Weighted revenue]]-7</f>
        <v>42.862239151175324</v>
      </c>
    </row>
    <row r="1799" spans="1:17" x14ac:dyDescent="0.35">
      <c r="A1799">
        <v>1197</v>
      </c>
      <c r="B1799">
        <v>0</v>
      </c>
      <c r="C1799">
        <v>62</v>
      </c>
      <c r="D1799">
        <v>20.05</v>
      </c>
      <c r="E1799">
        <v>1263.9000000000001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2.7493599057653402E-3</v>
      </c>
      <c r="M1799">
        <f>1-Table1[[#This Row],[Churn]]</f>
        <v>0.9972506400942347</v>
      </c>
      <c r="N1799" t="b">
        <f>IF(Table1[[#This Row],[Not churn]]&gt;0.14,TRUE,FALSE)</f>
        <v>1</v>
      </c>
      <c r="O1799">
        <f>50*(1-Table1[[#This Row],[Churn]])</f>
        <v>49.862532004711738</v>
      </c>
      <c r="P1799">
        <v>1</v>
      </c>
      <c r="Q1799">
        <f>Table1[[#This Row],[Weighted revenue]]-7</f>
        <v>42.862532004711738</v>
      </c>
    </row>
    <row r="1800" spans="1:17" x14ac:dyDescent="0.35">
      <c r="A1800">
        <v>112</v>
      </c>
      <c r="B1800">
        <v>0</v>
      </c>
      <c r="C1800">
        <v>72</v>
      </c>
      <c r="D1800">
        <v>19.8</v>
      </c>
      <c r="E1800">
        <v>1414.65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2.6496430443319302E-3</v>
      </c>
      <c r="M1800">
        <f>1-Table1[[#This Row],[Churn]]</f>
        <v>0.99735035695566809</v>
      </c>
      <c r="N1800" t="b">
        <f>IF(Table1[[#This Row],[Not churn]]&gt;0.14,TRUE,FALSE)</f>
        <v>1</v>
      </c>
      <c r="O1800">
        <f>50*(1-Table1[[#This Row],[Churn]])</f>
        <v>49.867517847783404</v>
      </c>
      <c r="P1800">
        <v>1</v>
      </c>
      <c r="Q1800">
        <f>Table1[[#This Row],[Weighted revenue]]-7</f>
        <v>42.867517847783404</v>
      </c>
    </row>
    <row r="1801" spans="1:17" x14ac:dyDescent="0.35">
      <c r="A1801">
        <v>1372</v>
      </c>
      <c r="B1801">
        <v>0</v>
      </c>
      <c r="C1801">
        <v>63</v>
      </c>
      <c r="D1801">
        <v>20</v>
      </c>
      <c r="E1801">
        <v>1209.25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2.6218962773305599E-3</v>
      </c>
      <c r="M1801">
        <f>1-Table1[[#This Row],[Churn]]</f>
        <v>0.99737810372266944</v>
      </c>
      <c r="N1801" t="b">
        <f>IF(Table1[[#This Row],[Not churn]]&gt;0.14,TRUE,FALSE)</f>
        <v>1</v>
      </c>
      <c r="O1801">
        <f>50*(1-Table1[[#This Row],[Churn]])</f>
        <v>49.868905186133475</v>
      </c>
      <c r="P1801">
        <v>1</v>
      </c>
      <c r="Q1801">
        <f>Table1[[#This Row],[Weighted revenue]]-7</f>
        <v>42.868905186133475</v>
      </c>
    </row>
    <row r="1802" spans="1:17" x14ac:dyDescent="0.35">
      <c r="A1802">
        <v>1552</v>
      </c>
      <c r="B1802">
        <v>0</v>
      </c>
      <c r="C1802">
        <v>67</v>
      </c>
      <c r="D1802">
        <v>19.649999999999999</v>
      </c>
      <c r="E1802">
        <v>1335.2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2.5977995367472998E-3</v>
      </c>
      <c r="M1802">
        <f>1-Table1[[#This Row],[Churn]]</f>
        <v>0.99740220046325268</v>
      </c>
      <c r="N1802" t="b">
        <f>IF(Table1[[#This Row],[Not churn]]&gt;0.14,TRUE,FALSE)</f>
        <v>1</v>
      </c>
      <c r="O1802">
        <f>50*(1-Table1[[#This Row],[Churn]])</f>
        <v>49.870110023162631</v>
      </c>
      <c r="P1802">
        <v>1</v>
      </c>
      <c r="Q1802">
        <f>Table1[[#This Row],[Weighted revenue]]-7</f>
        <v>42.870110023162631</v>
      </c>
    </row>
    <row r="1803" spans="1:17" x14ac:dyDescent="0.35">
      <c r="A1803">
        <v>1759</v>
      </c>
      <c r="B1803">
        <v>0</v>
      </c>
      <c r="C1803">
        <v>68</v>
      </c>
      <c r="D1803">
        <v>20.5</v>
      </c>
      <c r="E1803">
        <v>1424.9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2.54470260417046E-3</v>
      </c>
      <c r="M1803">
        <f>1-Table1[[#This Row],[Churn]]</f>
        <v>0.9974552973958295</v>
      </c>
      <c r="N1803" t="b">
        <f>IF(Table1[[#This Row],[Not churn]]&gt;0.14,TRUE,FALSE)</f>
        <v>1</v>
      </c>
      <c r="O1803">
        <f>50*(1-Table1[[#This Row],[Churn]])</f>
        <v>49.872764869791474</v>
      </c>
      <c r="P1803">
        <v>1</v>
      </c>
      <c r="Q1803">
        <f>Table1[[#This Row],[Weighted revenue]]-7</f>
        <v>42.872764869791474</v>
      </c>
    </row>
    <row r="1804" spans="1:17" x14ac:dyDescent="0.35">
      <c r="A1804">
        <v>1576</v>
      </c>
      <c r="B1804">
        <v>0</v>
      </c>
      <c r="C1804">
        <v>71</v>
      </c>
      <c r="D1804">
        <v>25.05</v>
      </c>
      <c r="E1804">
        <v>1873.7</v>
      </c>
      <c r="F1804">
        <v>0</v>
      </c>
      <c r="G1804">
        <v>1</v>
      </c>
      <c r="H1804">
        <v>0</v>
      </c>
      <c r="I1804">
        <v>1</v>
      </c>
      <c r="J1804">
        <v>1</v>
      </c>
      <c r="K1804">
        <v>0</v>
      </c>
      <c r="L1804">
        <v>2.5387488651397601E-3</v>
      </c>
      <c r="M1804">
        <f>1-Table1[[#This Row],[Churn]]</f>
        <v>0.99746125113486028</v>
      </c>
      <c r="N1804" t="b">
        <f>IF(Table1[[#This Row],[Not churn]]&gt;0.14,TRUE,FALSE)</f>
        <v>1</v>
      </c>
      <c r="O1804">
        <f>50*(1-Table1[[#This Row],[Churn]])</f>
        <v>49.873062556743015</v>
      </c>
      <c r="P1804">
        <v>1</v>
      </c>
      <c r="Q1804">
        <f>Table1[[#This Row],[Weighted revenue]]-7</f>
        <v>42.873062556743015</v>
      </c>
    </row>
    <row r="1805" spans="1:17" x14ac:dyDescent="0.35">
      <c r="A1805">
        <v>1101</v>
      </c>
      <c r="B1805">
        <v>0</v>
      </c>
      <c r="C1805">
        <v>72</v>
      </c>
      <c r="D1805">
        <v>26.45</v>
      </c>
      <c r="E1805">
        <v>1914.5</v>
      </c>
      <c r="F1805">
        <v>0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2.5279612933859202E-3</v>
      </c>
      <c r="M1805">
        <f>1-Table1[[#This Row],[Churn]]</f>
        <v>0.99747203870661405</v>
      </c>
      <c r="N1805" t="b">
        <f>IF(Table1[[#This Row],[Not churn]]&gt;0.14,TRUE,FALSE)</f>
        <v>1</v>
      </c>
      <c r="O1805">
        <f>50*(1-Table1[[#This Row],[Churn]])</f>
        <v>49.873601935330704</v>
      </c>
      <c r="P1805">
        <v>1</v>
      </c>
      <c r="Q1805">
        <f>Table1[[#This Row],[Weighted revenue]]-7</f>
        <v>42.873601935330704</v>
      </c>
    </row>
    <row r="1806" spans="1:17" x14ac:dyDescent="0.35">
      <c r="A1806">
        <v>229</v>
      </c>
      <c r="B1806">
        <v>0</v>
      </c>
      <c r="C1806">
        <v>68</v>
      </c>
      <c r="D1806">
        <v>20.05</v>
      </c>
      <c r="E1806">
        <v>1386.9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2.5107984908640502E-3</v>
      </c>
      <c r="M1806">
        <f>1-Table1[[#This Row],[Churn]]</f>
        <v>0.997489201509136</v>
      </c>
      <c r="N1806" t="b">
        <f>IF(Table1[[#This Row],[Not churn]]&gt;0.14,TRUE,FALSE)</f>
        <v>1</v>
      </c>
      <c r="O1806">
        <f>50*(1-Table1[[#This Row],[Churn]])</f>
        <v>49.874460075456803</v>
      </c>
      <c r="P1806">
        <v>1</v>
      </c>
      <c r="Q1806">
        <f>Table1[[#This Row],[Weighted revenue]]-7</f>
        <v>42.874460075456803</v>
      </c>
    </row>
    <row r="1807" spans="1:17" x14ac:dyDescent="0.35">
      <c r="A1807">
        <v>554</v>
      </c>
      <c r="B1807">
        <v>0</v>
      </c>
      <c r="C1807">
        <v>67</v>
      </c>
      <c r="D1807">
        <v>24.65</v>
      </c>
      <c r="E1807">
        <v>1620.45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0</v>
      </c>
      <c r="L1807">
        <v>2.5056550791929199E-3</v>
      </c>
      <c r="M1807">
        <f>1-Table1[[#This Row],[Churn]]</f>
        <v>0.99749434492080713</v>
      </c>
      <c r="N1807" t="b">
        <f>IF(Table1[[#This Row],[Not churn]]&gt;0.14,TRUE,FALSE)</f>
        <v>1</v>
      </c>
      <c r="O1807">
        <f>50*(1-Table1[[#This Row],[Churn]])</f>
        <v>49.874717246040355</v>
      </c>
      <c r="P1807">
        <v>1</v>
      </c>
      <c r="Q1807">
        <f>Table1[[#This Row],[Weighted revenue]]-7</f>
        <v>42.874717246040355</v>
      </c>
    </row>
    <row r="1808" spans="1:17" x14ac:dyDescent="0.35">
      <c r="A1808">
        <v>729</v>
      </c>
      <c r="B1808">
        <v>0</v>
      </c>
      <c r="C1808">
        <v>72</v>
      </c>
      <c r="D1808">
        <v>25.85</v>
      </c>
      <c r="E1808">
        <v>1872.2</v>
      </c>
      <c r="F1808">
        <v>1</v>
      </c>
      <c r="G1808">
        <v>1</v>
      </c>
      <c r="H1808">
        <v>0</v>
      </c>
      <c r="I1808">
        <v>1</v>
      </c>
      <c r="J1808">
        <v>1</v>
      </c>
      <c r="K1808">
        <v>0</v>
      </c>
      <c r="L1808">
        <v>2.4831522397344998E-3</v>
      </c>
      <c r="M1808">
        <f>1-Table1[[#This Row],[Churn]]</f>
        <v>0.9975168477602655</v>
      </c>
      <c r="N1808" t="b">
        <f>IF(Table1[[#This Row],[Not churn]]&gt;0.14,TRUE,FALSE)</f>
        <v>1</v>
      </c>
      <c r="O1808">
        <f>50*(1-Table1[[#This Row],[Churn]])</f>
        <v>49.875842388013275</v>
      </c>
      <c r="P1808">
        <v>1</v>
      </c>
      <c r="Q1808">
        <f>Table1[[#This Row],[Weighted revenue]]-7</f>
        <v>42.875842388013275</v>
      </c>
    </row>
    <row r="1809" spans="1:17" x14ac:dyDescent="0.35">
      <c r="A1809">
        <v>585</v>
      </c>
      <c r="B1809">
        <v>0</v>
      </c>
      <c r="C1809">
        <v>68</v>
      </c>
      <c r="D1809">
        <v>25.75</v>
      </c>
      <c r="E1809">
        <v>1686.15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0</v>
      </c>
      <c r="L1809">
        <v>2.4727959615636402E-3</v>
      </c>
      <c r="M1809">
        <f>1-Table1[[#This Row],[Churn]]</f>
        <v>0.99752720403843631</v>
      </c>
      <c r="N1809" t="b">
        <f>IF(Table1[[#This Row],[Not churn]]&gt;0.14,TRUE,FALSE)</f>
        <v>1</v>
      </c>
      <c r="O1809">
        <f>50*(1-Table1[[#This Row],[Churn]])</f>
        <v>49.876360201921813</v>
      </c>
      <c r="P1809">
        <v>1</v>
      </c>
      <c r="Q1809">
        <f>Table1[[#This Row],[Weighted revenue]]-7</f>
        <v>42.876360201921813</v>
      </c>
    </row>
    <row r="1810" spans="1:17" x14ac:dyDescent="0.35">
      <c r="A1810">
        <v>819</v>
      </c>
      <c r="B1810">
        <v>0</v>
      </c>
      <c r="C1810">
        <v>72</v>
      </c>
      <c r="D1810">
        <v>25.45</v>
      </c>
      <c r="E1810">
        <v>1866.45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2.45372057788097E-3</v>
      </c>
      <c r="M1810">
        <f>1-Table1[[#This Row],[Churn]]</f>
        <v>0.99754627942211904</v>
      </c>
      <c r="N1810" t="b">
        <f>IF(Table1[[#This Row],[Not churn]]&gt;0.14,TRUE,FALSE)</f>
        <v>1</v>
      </c>
      <c r="O1810">
        <f>50*(1-Table1[[#This Row],[Churn]])</f>
        <v>49.877313971105949</v>
      </c>
      <c r="P1810">
        <v>1</v>
      </c>
      <c r="Q1810">
        <f>Table1[[#This Row],[Weighted revenue]]-7</f>
        <v>42.877313971105949</v>
      </c>
    </row>
    <row r="1811" spans="1:17" x14ac:dyDescent="0.35">
      <c r="A1811">
        <v>1158</v>
      </c>
      <c r="B1811">
        <v>0</v>
      </c>
      <c r="C1811">
        <v>72</v>
      </c>
      <c r="D1811">
        <v>25.4</v>
      </c>
      <c r="E1811">
        <v>1710.9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2.45006617277221E-3</v>
      </c>
      <c r="M1811">
        <f>1-Table1[[#This Row],[Churn]]</f>
        <v>0.99754993382722779</v>
      </c>
      <c r="N1811" t="b">
        <f>IF(Table1[[#This Row],[Not churn]]&gt;0.14,TRUE,FALSE)</f>
        <v>1</v>
      </c>
      <c r="O1811">
        <f>50*(1-Table1[[#This Row],[Churn]])</f>
        <v>49.877496691361387</v>
      </c>
      <c r="P1811">
        <v>1</v>
      </c>
      <c r="Q1811">
        <f>Table1[[#This Row],[Weighted revenue]]-7</f>
        <v>42.877496691361387</v>
      </c>
    </row>
    <row r="1812" spans="1:17" x14ac:dyDescent="0.35">
      <c r="A1812">
        <v>56</v>
      </c>
      <c r="B1812">
        <v>0</v>
      </c>
      <c r="C1812">
        <v>71</v>
      </c>
      <c r="D1812">
        <v>23.85</v>
      </c>
      <c r="E1812">
        <v>1672.1</v>
      </c>
      <c r="F1812">
        <v>0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2.4495449572109898E-3</v>
      </c>
      <c r="M1812">
        <f>1-Table1[[#This Row],[Churn]]</f>
        <v>0.99755045504278905</v>
      </c>
      <c r="N1812" t="b">
        <f>IF(Table1[[#This Row],[Not churn]]&gt;0.14,TRUE,FALSE)</f>
        <v>1</v>
      </c>
      <c r="O1812">
        <f>50*(1-Table1[[#This Row],[Churn]])</f>
        <v>49.877522752139456</v>
      </c>
      <c r="P1812">
        <v>1</v>
      </c>
      <c r="Q1812">
        <f>Table1[[#This Row],[Weighted revenue]]-7</f>
        <v>42.877522752139456</v>
      </c>
    </row>
    <row r="1813" spans="1:17" x14ac:dyDescent="0.35">
      <c r="A1813">
        <v>409</v>
      </c>
      <c r="B1813">
        <v>0</v>
      </c>
      <c r="C1813">
        <v>72</v>
      </c>
      <c r="D1813">
        <v>24.85</v>
      </c>
      <c r="E1813">
        <v>1871.85</v>
      </c>
      <c r="F1813">
        <v>0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2.4102242887504002E-3</v>
      </c>
      <c r="M1813">
        <f>1-Table1[[#This Row],[Churn]]</f>
        <v>0.99758977571124963</v>
      </c>
      <c r="N1813" t="b">
        <f>IF(Table1[[#This Row],[Not churn]]&gt;0.14,TRUE,FALSE)</f>
        <v>1</v>
      </c>
      <c r="O1813">
        <f>50*(1-Table1[[#This Row],[Churn]])</f>
        <v>49.879488785562479</v>
      </c>
      <c r="P1813">
        <v>1</v>
      </c>
      <c r="Q1813">
        <f>Table1[[#This Row],[Weighted revenue]]-7</f>
        <v>42.879488785562479</v>
      </c>
    </row>
    <row r="1814" spans="1:17" x14ac:dyDescent="0.35">
      <c r="A1814">
        <v>921</v>
      </c>
      <c r="B1814">
        <v>0</v>
      </c>
      <c r="C1814">
        <v>72</v>
      </c>
      <c r="D1814">
        <v>24.65</v>
      </c>
      <c r="E1814">
        <v>1830.05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0</v>
      </c>
      <c r="L1814">
        <v>2.3958971357144901E-3</v>
      </c>
      <c r="M1814">
        <f>1-Table1[[#This Row],[Churn]]</f>
        <v>0.99760410286428547</v>
      </c>
      <c r="N1814" t="b">
        <f>IF(Table1[[#This Row],[Not churn]]&gt;0.14,TRUE,FALSE)</f>
        <v>1</v>
      </c>
      <c r="O1814">
        <f>50*(1-Table1[[#This Row],[Churn]])</f>
        <v>49.880205143214276</v>
      </c>
      <c r="P1814">
        <v>1</v>
      </c>
      <c r="Q1814">
        <f>Table1[[#This Row],[Weighted revenue]]-7</f>
        <v>42.880205143214276</v>
      </c>
    </row>
    <row r="1815" spans="1:17" x14ac:dyDescent="0.35">
      <c r="A1815">
        <v>1154</v>
      </c>
      <c r="B1815">
        <v>0</v>
      </c>
      <c r="C1815">
        <v>72</v>
      </c>
      <c r="D1815">
        <v>24.55</v>
      </c>
      <c r="E1815">
        <v>1750.7</v>
      </c>
      <c r="F1815">
        <v>0</v>
      </c>
      <c r="G1815">
        <v>1</v>
      </c>
      <c r="H1815">
        <v>0</v>
      </c>
      <c r="I1815">
        <v>1</v>
      </c>
      <c r="J1815">
        <v>1</v>
      </c>
      <c r="K1815">
        <v>0</v>
      </c>
      <c r="L1815">
        <v>2.38876545132042E-3</v>
      </c>
      <c r="M1815">
        <f>1-Table1[[#This Row],[Churn]]</f>
        <v>0.99761123454867962</v>
      </c>
      <c r="N1815" t="b">
        <f>IF(Table1[[#This Row],[Not churn]]&gt;0.14,TRUE,FALSE)</f>
        <v>1</v>
      </c>
      <c r="O1815">
        <f>50*(1-Table1[[#This Row],[Churn]])</f>
        <v>49.880561727433978</v>
      </c>
      <c r="P1815">
        <v>1</v>
      </c>
      <c r="Q1815">
        <f>Table1[[#This Row],[Weighted revenue]]-7</f>
        <v>42.880561727433978</v>
      </c>
    </row>
    <row r="1816" spans="1:17" x14ac:dyDescent="0.35">
      <c r="A1816">
        <v>1779</v>
      </c>
      <c r="B1816">
        <v>0</v>
      </c>
      <c r="C1816">
        <v>70</v>
      </c>
      <c r="D1816">
        <v>25.15</v>
      </c>
      <c r="E1816">
        <v>1790.15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2.2154823197653301E-3</v>
      </c>
      <c r="M1816">
        <f>1-Table1[[#This Row],[Churn]]</f>
        <v>0.99778451768023468</v>
      </c>
      <c r="N1816" t="b">
        <f>IF(Table1[[#This Row],[Not churn]]&gt;0.14,TRUE,FALSE)</f>
        <v>1</v>
      </c>
      <c r="O1816">
        <f>50*(1-Table1[[#This Row],[Churn]])</f>
        <v>49.889225884011736</v>
      </c>
      <c r="P1816">
        <v>1</v>
      </c>
      <c r="Q1816">
        <f>Table1[[#This Row],[Weighted revenue]]-7</f>
        <v>42.889225884011736</v>
      </c>
    </row>
    <row r="1817" spans="1:17" x14ac:dyDescent="0.35">
      <c r="A1817">
        <v>604</v>
      </c>
      <c r="B1817">
        <v>0</v>
      </c>
      <c r="C1817">
        <v>71</v>
      </c>
      <c r="D1817">
        <v>19.850000000000001</v>
      </c>
      <c r="E1817">
        <v>1379.6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2.1741761723480298E-3</v>
      </c>
      <c r="M1817">
        <f>1-Table1[[#This Row],[Churn]]</f>
        <v>0.99782582382765195</v>
      </c>
      <c r="N1817" t="b">
        <f>IF(Table1[[#This Row],[Not churn]]&gt;0.14,TRUE,FALSE)</f>
        <v>1</v>
      </c>
      <c r="O1817">
        <f>50*(1-Table1[[#This Row],[Churn]])</f>
        <v>49.891291191382599</v>
      </c>
      <c r="P1817">
        <v>1</v>
      </c>
      <c r="Q1817">
        <f>Table1[[#This Row],[Weighted revenue]]-7</f>
        <v>42.891291191382599</v>
      </c>
    </row>
    <row r="1818" spans="1:17" x14ac:dyDescent="0.35">
      <c r="A1818">
        <v>1523</v>
      </c>
      <c r="B1818">
        <v>0</v>
      </c>
      <c r="C1818">
        <v>71</v>
      </c>
      <c r="D1818">
        <v>19.100000000000001</v>
      </c>
      <c r="E1818">
        <v>1372.45</v>
      </c>
      <c r="F1818">
        <v>0</v>
      </c>
      <c r="G1818">
        <v>1</v>
      </c>
      <c r="H1818">
        <v>0</v>
      </c>
      <c r="I1818">
        <v>1</v>
      </c>
      <c r="J1818">
        <v>1</v>
      </c>
      <c r="K1818">
        <v>0</v>
      </c>
      <c r="L1818">
        <v>2.1260938459097701E-3</v>
      </c>
      <c r="M1818">
        <f>1-Table1[[#This Row],[Churn]]</f>
        <v>0.99787390615409022</v>
      </c>
      <c r="N1818" t="b">
        <f>IF(Table1[[#This Row],[Not churn]]&gt;0.14,TRUE,FALSE)</f>
        <v>1</v>
      </c>
      <c r="O1818">
        <f>50*(1-Table1[[#This Row],[Churn]])</f>
        <v>49.893695307704512</v>
      </c>
      <c r="P1818">
        <v>1</v>
      </c>
      <c r="Q1818">
        <f>Table1[[#This Row],[Weighted revenue]]-7</f>
        <v>42.893695307704512</v>
      </c>
    </row>
    <row r="1819" spans="1:17" x14ac:dyDescent="0.35">
      <c r="A1819">
        <v>486</v>
      </c>
      <c r="B1819">
        <v>0</v>
      </c>
      <c r="C1819">
        <v>72</v>
      </c>
      <c r="D1819">
        <v>19.7</v>
      </c>
      <c r="E1819">
        <v>1421.9</v>
      </c>
      <c r="F1819">
        <v>1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2.0671498196626402E-3</v>
      </c>
      <c r="M1819">
        <f>1-Table1[[#This Row],[Churn]]</f>
        <v>0.99793285018033739</v>
      </c>
      <c r="N1819" t="b">
        <f>IF(Table1[[#This Row],[Not churn]]&gt;0.14,TRUE,FALSE)</f>
        <v>1</v>
      </c>
      <c r="O1819">
        <f>50*(1-Table1[[#This Row],[Churn]])</f>
        <v>49.896642509016871</v>
      </c>
      <c r="P1819">
        <v>1</v>
      </c>
      <c r="Q1819">
        <f>Table1[[#This Row],[Weighted revenue]]-7</f>
        <v>42.896642509016871</v>
      </c>
    </row>
    <row r="1820" spans="1:17" x14ac:dyDescent="0.35">
      <c r="A1820">
        <v>378</v>
      </c>
      <c r="B1820">
        <v>0</v>
      </c>
      <c r="C1820">
        <v>71</v>
      </c>
      <c r="D1820">
        <v>24.35</v>
      </c>
      <c r="E1820">
        <v>1654.6</v>
      </c>
      <c r="F1820">
        <v>1</v>
      </c>
      <c r="G1820">
        <v>0</v>
      </c>
      <c r="H1820">
        <v>1</v>
      </c>
      <c r="I1820">
        <v>1</v>
      </c>
      <c r="J1820">
        <v>1</v>
      </c>
      <c r="K1820">
        <v>0</v>
      </c>
      <c r="L1820">
        <v>2.0659914918573401E-3</v>
      </c>
      <c r="M1820">
        <f>1-Table1[[#This Row],[Churn]]</f>
        <v>0.99793400850814262</v>
      </c>
      <c r="N1820" t="b">
        <f>IF(Table1[[#This Row],[Not churn]]&gt;0.14,TRUE,FALSE)</f>
        <v>1</v>
      </c>
      <c r="O1820">
        <f>50*(1-Table1[[#This Row],[Churn]])</f>
        <v>49.896700425407133</v>
      </c>
      <c r="P1820">
        <v>1</v>
      </c>
      <c r="Q1820">
        <f>Table1[[#This Row],[Weighted revenue]]-7</f>
        <v>42.896700425407133</v>
      </c>
    </row>
    <row r="1821" spans="1:17" x14ac:dyDescent="0.35">
      <c r="A1821">
        <v>1550</v>
      </c>
      <c r="B1821">
        <v>0</v>
      </c>
      <c r="C1821">
        <v>72</v>
      </c>
      <c r="D1821">
        <v>19.399999999999999</v>
      </c>
      <c r="E1821">
        <v>1496.45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2.0487391881928701E-3</v>
      </c>
      <c r="M1821">
        <f>1-Table1[[#This Row],[Churn]]</f>
        <v>0.99795126081180718</v>
      </c>
      <c r="N1821" t="b">
        <f>IF(Table1[[#This Row],[Not churn]]&gt;0.14,TRUE,FALSE)</f>
        <v>1</v>
      </c>
      <c r="O1821">
        <f>50*(1-Table1[[#This Row],[Churn]])</f>
        <v>49.897563040590356</v>
      </c>
      <c r="P1821">
        <v>1</v>
      </c>
      <c r="Q1821">
        <f>Table1[[#This Row],[Weighted revenue]]-7</f>
        <v>42.897563040590356</v>
      </c>
    </row>
    <row r="1822" spans="1:17" x14ac:dyDescent="0.35">
      <c r="A1822">
        <v>1777</v>
      </c>
      <c r="B1822">
        <v>0</v>
      </c>
      <c r="C1822">
        <v>72</v>
      </c>
      <c r="D1822">
        <v>19.3</v>
      </c>
      <c r="E1822">
        <v>1414.8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2.0426387465539301E-3</v>
      </c>
      <c r="M1822">
        <f>1-Table1[[#This Row],[Churn]]</f>
        <v>0.99795736125344603</v>
      </c>
      <c r="N1822" t="b">
        <f>IF(Table1[[#This Row],[Not churn]]&gt;0.14,TRUE,FALSE)</f>
        <v>1</v>
      </c>
      <c r="O1822">
        <f>50*(1-Table1[[#This Row],[Churn]])</f>
        <v>49.897868062672302</v>
      </c>
      <c r="P1822">
        <v>1</v>
      </c>
      <c r="Q1822">
        <f>Table1[[#This Row],[Weighted revenue]]-7</f>
        <v>42.897868062672302</v>
      </c>
    </row>
    <row r="1823" spans="1:17" x14ac:dyDescent="0.35">
      <c r="A1823">
        <v>679</v>
      </c>
      <c r="B1823">
        <v>0</v>
      </c>
      <c r="C1823">
        <v>71</v>
      </c>
      <c r="D1823">
        <v>23.9</v>
      </c>
      <c r="E1823">
        <v>1626.4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2.0384524078931499E-3</v>
      </c>
      <c r="M1823">
        <f>1-Table1[[#This Row],[Churn]]</f>
        <v>0.99796154759210687</v>
      </c>
      <c r="N1823" t="b">
        <f>IF(Table1[[#This Row],[Not churn]]&gt;0.14,TRUE,FALSE)</f>
        <v>1</v>
      </c>
      <c r="O1823">
        <f>50*(1-Table1[[#This Row],[Churn]])</f>
        <v>49.89807737960534</v>
      </c>
      <c r="P1823">
        <v>1</v>
      </c>
      <c r="Q1823">
        <f>Table1[[#This Row],[Weighted revenue]]-7</f>
        <v>42.89807737960534</v>
      </c>
    </row>
    <row r="1824" spans="1:17" x14ac:dyDescent="0.35">
      <c r="A1824">
        <v>49</v>
      </c>
      <c r="B1824">
        <v>0</v>
      </c>
      <c r="C1824">
        <v>72</v>
      </c>
      <c r="D1824">
        <v>25</v>
      </c>
      <c r="E1824">
        <v>1738.9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2.0117078215936102E-3</v>
      </c>
      <c r="M1824">
        <f>1-Table1[[#This Row],[Churn]]</f>
        <v>0.99798829217840634</v>
      </c>
      <c r="N1824" t="b">
        <f>IF(Table1[[#This Row],[Not churn]]&gt;0.14,TRUE,FALSE)</f>
        <v>1</v>
      </c>
      <c r="O1824">
        <f>50*(1-Table1[[#This Row],[Churn]])</f>
        <v>49.899414608920317</v>
      </c>
      <c r="P1824">
        <v>1</v>
      </c>
      <c r="Q1824">
        <f>Table1[[#This Row],[Weighted revenue]]-7</f>
        <v>42.899414608920317</v>
      </c>
    </row>
    <row r="1825" spans="1:17" x14ac:dyDescent="0.35">
      <c r="A1825">
        <v>1694</v>
      </c>
      <c r="B1825">
        <v>0</v>
      </c>
      <c r="C1825">
        <v>72</v>
      </c>
      <c r="D1825">
        <v>24.9</v>
      </c>
      <c r="E1825">
        <v>1859.2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2.0057174250276799E-3</v>
      </c>
      <c r="M1825">
        <f>1-Table1[[#This Row],[Churn]]</f>
        <v>0.99799428257497236</v>
      </c>
      <c r="N1825" t="b">
        <f>IF(Table1[[#This Row],[Not churn]]&gt;0.14,TRUE,FALSE)</f>
        <v>1</v>
      </c>
      <c r="O1825">
        <f>50*(1-Table1[[#This Row],[Churn]])</f>
        <v>49.89971412874862</v>
      </c>
      <c r="P1825">
        <v>1</v>
      </c>
      <c r="Q1825">
        <f>Table1[[#This Row],[Weighted revenue]]-7</f>
        <v>42.89971412874862</v>
      </c>
    </row>
    <row r="1826" spans="1:17" x14ac:dyDescent="0.35">
      <c r="A1826">
        <v>1121</v>
      </c>
      <c r="B1826">
        <v>0</v>
      </c>
      <c r="C1826">
        <v>69</v>
      </c>
      <c r="D1826">
        <v>20.149999999999999</v>
      </c>
      <c r="E1826">
        <v>1337.5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1.99846827694883E-3</v>
      </c>
      <c r="M1826">
        <f>1-Table1[[#This Row],[Churn]]</f>
        <v>0.99800153172305117</v>
      </c>
      <c r="N1826" t="b">
        <f>IF(Table1[[#This Row],[Not churn]]&gt;0.14,TRUE,FALSE)</f>
        <v>1</v>
      </c>
      <c r="O1826">
        <f>50*(1-Table1[[#This Row],[Churn]])</f>
        <v>49.900076586152558</v>
      </c>
      <c r="P1826">
        <v>1</v>
      </c>
      <c r="Q1826">
        <f>Table1[[#This Row],[Weighted revenue]]-7</f>
        <v>42.900076586152558</v>
      </c>
    </row>
    <row r="1827" spans="1:17" x14ac:dyDescent="0.35">
      <c r="A1827">
        <v>1391</v>
      </c>
      <c r="B1827">
        <v>0</v>
      </c>
      <c r="C1827">
        <v>72</v>
      </c>
      <c r="D1827">
        <v>24.3</v>
      </c>
      <c r="E1827">
        <v>1643.25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1.9701470542716599E-3</v>
      </c>
      <c r="M1827">
        <f>1-Table1[[#This Row],[Churn]]</f>
        <v>0.99802985294572832</v>
      </c>
      <c r="N1827" t="b">
        <f>IF(Table1[[#This Row],[Not churn]]&gt;0.14,TRUE,FALSE)</f>
        <v>1</v>
      </c>
      <c r="O1827">
        <f>50*(1-Table1[[#This Row],[Churn]])</f>
        <v>49.901492647286418</v>
      </c>
      <c r="P1827">
        <v>1</v>
      </c>
      <c r="Q1827">
        <f>Table1[[#This Row],[Weighted revenue]]-7</f>
        <v>42.901492647286418</v>
      </c>
    </row>
    <row r="1828" spans="1:17" x14ac:dyDescent="0.35">
      <c r="A1828">
        <v>1</v>
      </c>
      <c r="B1828">
        <v>0</v>
      </c>
      <c r="C1828">
        <v>72</v>
      </c>
      <c r="D1828">
        <v>24.1</v>
      </c>
      <c r="E1828">
        <v>1734.65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1.9584307271537801E-3</v>
      </c>
      <c r="M1828">
        <f>1-Table1[[#This Row],[Churn]]</f>
        <v>0.99804156927284626</v>
      </c>
      <c r="N1828" t="b">
        <f>IF(Table1[[#This Row],[Not churn]]&gt;0.14,TRUE,FALSE)</f>
        <v>1</v>
      </c>
      <c r="O1828">
        <f>50*(1-Table1[[#This Row],[Churn]])</f>
        <v>49.902078463642312</v>
      </c>
      <c r="P1828">
        <v>1</v>
      </c>
      <c r="Q1828">
        <f>Table1[[#This Row],[Weighted revenue]]-7</f>
        <v>42.902078463642312</v>
      </c>
    </row>
    <row r="1829" spans="1:17" x14ac:dyDescent="0.35">
      <c r="A1829">
        <v>1385</v>
      </c>
      <c r="B1829">
        <v>0</v>
      </c>
      <c r="C1829">
        <v>69</v>
      </c>
      <c r="D1829">
        <v>19.399999999999999</v>
      </c>
      <c r="E1829">
        <v>1346.2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1.9542641541376001E-3</v>
      </c>
      <c r="M1829">
        <f>1-Table1[[#This Row],[Churn]]</f>
        <v>0.99804573584586243</v>
      </c>
      <c r="N1829" t="b">
        <f>IF(Table1[[#This Row],[Not churn]]&gt;0.14,TRUE,FALSE)</f>
        <v>1</v>
      </c>
      <c r="O1829">
        <f>50*(1-Table1[[#This Row],[Churn]])</f>
        <v>49.902286792293118</v>
      </c>
      <c r="P1829">
        <v>1</v>
      </c>
      <c r="Q1829">
        <f>Table1[[#This Row],[Weighted revenue]]-7</f>
        <v>42.902286792293118</v>
      </c>
    </row>
    <row r="1830" spans="1:17" x14ac:dyDescent="0.35">
      <c r="A1830">
        <v>1452</v>
      </c>
      <c r="B1830">
        <v>0</v>
      </c>
      <c r="C1830">
        <v>72</v>
      </c>
      <c r="D1830">
        <v>23.75</v>
      </c>
      <c r="E1830">
        <v>1679.25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0</v>
      </c>
      <c r="L1830">
        <v>1.9380942385544299E-3</v>
      </c>
      <c r="M1830">
        <f>1-Table1[[#This Row],[Churn]]</f>
        <v>0.9980619057614456</v>
      </c>
      <c r="N1830" t="b">
        <f>IF(Table1[[#This Row],[Not churn]]&gt;0.14,TRUE,FALSE)</f>
        <v>1</v>
      </c>
      <c r="O1830">
        <f>50*(1-Table1[[#This Row],[Churn]])</f>
        <v>49.903095288072279</v>
      </c>
      <c r="P1830">
        <v>1</v>
      </c>
      <c r="Q1830">
        <f>Table1[[#This Row],[Weighted revenue]]-7</f>
        <v>42.903095288072279</v>
      </c>
    </row>
    <row r="1831" spans="1:17" x14ac:dyDescent="0.35">
      <c r="A1831">
        <v>428</v>
      </c>
      <c r="B1831">
        <v>0</v>
      </c>
      <c r="C1831">
        <v>70</v>
      </c>
      <c r="D1831">
        <v>20.05</v>
      </c>
      <c r="E1831">
        <v>1360.25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0</v>
      </c>
      <c r="L1831">
        <v>1.9029105080273299E-3</v>
      </c>
      <c r="M1831">
        <f>1-Table1[[#This Row],[Churn]]</f>
        <v>0.99809708949197262</v>
      </c>
      <c r="N1831" t="b">
        <f>IF(Table1[[#This Row],[Not churn]]&gt;0.14,TRUE,FALSE)</f>
        <v>1</v>
      </c>
      <c r="O1831">
        <f>50*(1-Table1[[#This Row],[Churn]])</f>
        <v>49.904854474598629</v>
      </c>
      <c r="P1831">
        <v>1</v>
      </c>
      <c r="Q1831">
        <f>Table1[[#This Row],[Weighted revenue]]-7</f>
        <v>42.904854474598629</v>
      </c>
    </row>
    <row r="1832" spans="1:17" x14ac:dyDescent="0.35">
      <c r="A1832">
        <v>915</v>
      </c>
      <c r="B1832">
        <v>0</v>
      </c>
      <c r="C1832">
        <v>71</v>
      </c>
      <c r="D1832">
        <v>20.100000000000001</v>
      </c>
      <c r="E1832">
        <v>1389.6</v>
      </c>
      <c r="F1832">
        <v>0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1.8200385723630499E-3</v>
      </c>
      <c r="M1832">
        <f>1-Table1[[#This Row],[Churn]]</f>
        <v>0.99817996142763699</v>
      </c>
      <c r="N1832" t="b">
        <f>IF(Table1[[#This Row],[Not churn]]&gt;0.14,TRUE,FALSE)</f>
        <v>1</v>
      </c>
      <c r="O1832">
        <f>50*(1-Table1[[#This Row],[Churn]])</f>
        <v>49.908998071381852</v>
      </c>
      <c r="P1832">
        <v>1</v>
      </c>
      <c r="Q1832">
        <f>Table1[[#This Row],[Weighted revenue]]-7</f>
        <v>42.908998071381852</v>
      </c>
    </row>
    <row r="1833" spans="1:17" x14ac:dyDescent="0.35">
      <c r="A1833">
        <v>747</v>
      </c>
      <c r="B1833">
        <v>0</v>
      </c>
      <c r="C1833">
        <v>71</v>
      </c>
      <c r="D1833">
        <v>19.8</v>
      </c>
      <c r="E1833">
        <v>1396.25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1.8038248066499401E-3</v>
      </c>
      <c r="M1833">
        <f>1-Table1[[#This Row],[Churn]]</f>
        <v>0.99819617519335002</v>
      </c>
      <c r="N1833" t="b">
        <f>IF(Table1[[#This Row],[Not churn]]&gt;0.14,TRUE,FALSE)</f>
        <v>1</v>
      </c>
      <c r="O1833">
        <f>50*(1-Table1[[#This Row],[Churn]])</f>
        <v>49.909808759667499</v>
      </c>
      <c r="P1833">
        <v>1</v>
      </c>
      <c r="Q1833">
        <f>Table1[[#This Row],[Weighted revenue]]-7</f>
        <v>42.909808759667499</v>
      </c>
    </row>
    <row r="1834" spans="1:17" x14ac:dyDescent="0.35">
      <c r="A1834">
        <v>1207</v>
      </c>
      <c r="B1834">
        <v>0</v>
      </c>
      <c r="C1834">
        <v>72</v>
      </c>
      <c r="D1834">
        <v>20.55</v>
      </c>
      <c r="E1834">
        <v>1432.55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1.7616645460211001E-3</v>
      </c>
      <c r="M1834">
        <f>1-Table1[[#This Row],[Churn]]</f>
        <v>0.99823833545397889</v>
      </c>
      <c r="N1834" t="b">
        <f>IF(Table1[[#This Row],[Not churn]]&gt;0.14,TRUE,FALSE)</f>
        <v>1</v>
      </c>
      <c r="O1834">
        <f>50*(1-Table1[[#This Row],[Churn]])</f>
        <v>49.911916772698945</v>
      </c>
      <c r="P1834">
        <v>1</v>
      </c>
      <c r="Q1834">
        <f>Table1[[#This Row],[Weighted revenue]]-7</f>
        <v>42.911916772698945</v>
      </c>
    </row>
    <row r="1835" spans="1:17" x14ac:dyDescent="0.35">
      <c r="A1835">
        <v>1167</v>
      </c>
      <c r="B1835">
        <v>0</v>
      </c>
      <c r="C1835">
        <v>72</v>
      </c>
      <c r="D1835">
        <v>20.350000000000001</v>
      </c>
      <c r="E1835">
        <v>1354.4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1.7511858743781499E-3</v>
      </c>
      <c r="M1835">
        <f>1-Table1[[#This Row],[Churn]]</f>
        <v>0.99824881412562183</v>
      </c>
      <c r="N1835" t="b">
        <f>IF(Table1[[#This Row],[Not churn]]&gt;0.14,TRUE,FALSE)</f>
        <v>1</v>
      </c>
      <c r="O1835">
        <f>50*(1-Table1[[#This Row],[Churn]])</f>
        <v>49.912440706281089</v>
      </c>
      <c r="P1835">
        <v>1</v>
      </c>
      <c r="Q1835">
        <f>Table1[[#This Row],[Weighted revenue]]-7</f>
        <v>42.912440706281089</v>
      </c>
    </row>
    <row r="1836" spans="1:17" x14ac:dyDescent="0.35">
      <c r="A1836">
        <v>1574</v>
      </c>
      <c r="B1836">
        <v>0</v>
      </c>
      <c r="C1836">
        <v>72</v>
      </c>
      <c r="D1836">
        <v>20.3</v>
      </c>
      <c r="E1836">
        <v>1401.15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1.7485759427885599E-3</v>
      </c>
      <c r="M1836">
        <f>1-Table1[[#This Row],[Churn]]</f>
        <v>0.99825142405721146</v>
      </c>
      <c r="N1836" t="b">
        <f>IF(Table1[[#This Row],[Not churn]]&gt;0.14,TRUE,FALSE)</f>
        <v>1</v>
      </c>
      <c r="O1836">
        <f>50*(1-Table1[[#This Row],[Churn]])</f>
        <v>49.912571202860576</v>
      </c>
      <c r="P1836">
        <v>1</v>
      </c>
      <c r="Q1836">
        <f>Table1[[#This Row],[Weighted revenue]]-7</f>
        <v>42.912571202860576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471-7BB0-4BD3-B211-1D10317CC44A}">
  <dimension ref="A1:T101"/>
  <sheetViews>
    <sheetView topLeftCell="A46" workbookViewId="0">
      <selection activeCell="A101" sqref="A101:G101"/>
    </sheetView>
  </sheetViews>
  <sheetFormatPr defaultRowHeight="14.5" x14ac:dyDescent="0.35"/>
  <cols>
    <col min="1" max="1" width="10.54296875" bestFit="1" customWidth="1"/>
    <col min="6" max="6" width="13" customWidth="1"/>
  </cols>
  <sheetData>
    <row r="1" spans="1:20" x14ac:dyDescent="0.35">
      <c r="A1" t="s">
        <v>29</v>
      </c>
      <c r="B1" t="s">
        <v>22</v>
      </c>
      <c r="C1" t="s">
        <v>18</v>
      </c>
      <c r="D1" t="s">
        <v>19</v>
      </c>
      <c r="E1" t="s">
        <v>20</v>
      </c>
      <c r="F1" t="s">
        <v>58</v>
      </c>
      <c r="G1" t="s">
        <v>59</v>
      </c>
      <c r="H1" t="s">
        <v>60</v>
      </c>
      <c r="J1" t="s">
        <v>10</v>
      </c>
      <c r="K1" t="s">
        <v>22</v>
      </c>
      <c r="L1" t="s">
        <v>18</v>
      </c>
      <c r="M1" t="s">
        <v>19</v>
      </c>
      <c r="N1" t="s">
        <v>20</v>
      </c>
      <c r="O1" t="s">
        <v>21</v>
      </c>
    </row>
    <row r="2" spans="1:20" x14ac:dyDescent="0.35">
      <c r="A2">
        <v>0.01</v>
      </c>
      <c r="B2">
        <f>COUNTIF(Table1[Churn],"&lt;="&amp;A2)</f>
        <v>128</v>
      </c>
      <c r="C2" cm="1">
        <f t="array" ref="C2">SUM(IF(Table1[Churn]&lt;=A2,Table1[Not churn]*50))</f>
        <v>6371.3547943379026</v>
      </c>
      <c r="D2">
        <f>7*COUNTIF(Table1[Churn],"&lt;=" &amp; A2)</f>
        <v>896</v>
      </c>
      <c r="E2">
        <f t="shared" ref="E2" si="0">C2-D2</f>
        <v>5475.3547943379026</v>
      </c>
      <c r="F2" s="7">
        <f t="shared" ref="F2" si="1">D2/C2</f>
        <v>0.14062943108995554</v>
      </c>
      <c r="G2" s="8">
        <f>B2/1835</f>
        <v>6.9754768392370575E-2</v>
      </c>
      <c r="H2" s="7">
        <f>$T$15+A2*$T$14</f>
        <v>0.1393869030047567</v>
      </c>
      <c r="J2">
        <v>0.01</v>
      </c>
      <c r="K2">
        <f>COUNTIF(Table1[Churn],"&lt;="&amp;J2)</f>
        <v>128</v>
      </c>
      <c r="L2" cm="1">
        <f t="array" ref="L2">SUM(IF(Table1[Churn]&lt;=J2,Table1[Not churn]*50))</f>
        <v>6371.3547943379026</v>
      </c>
      <c r="M2">
        <f>7*COUNTIF(Table1[Churn],"&lt;=" &amp; J2)</f>
        <v>896</v>
      </c>
      <c r="N2">
        <f t="shared" ref="N2" si="2">L2-M2</f>
        <v>5475.3547943379026</v>
      </c>
      <c r="O2">
        <f t="shared" ref="O2:O65" si="3">M2/L2</f>
        <v>0.14062943108995554</v>
      </c>
    </row>
    <row r="3" spans="1:20" x14ac:dyDescent="0.35">
      <c r="A3">
        <v>0.02</v>
      </c>
      <c r="B3">
        <f>COUNTIF(Table1[Churn],"&lt;="&amp;A3)</f>
        <v>235</v>
      </c>
      <c r="C3" cm="1">
        <f t="array" ref="C3">SUM(IF(Table1[Churn]&lt;=A3,Table1[Not churn]*50))</f>
        <v>11640.916184555077</v>
      </c>
      <c r="D3">
        <f>7*COUNTIF(Table1[Churn],"&lt;=" &amp; A3)</f>
        <v>1645</v>
      </c>
      <c r="E3">
        <f t="shared" ref="E3:E4" si="4">C3-D3</f>
        <v>9995.9161845550771</v>
      </c>
      <c r="F3" s="7">
        <f t="shared" ref="F3:F4" si="5">D3/C3</f>
        <v>0.14131190139334149</v>
      </c>
      <c r="G3" s="8">
        <f t="shared" ref="G3:G66" si="6">B3/1835</f>
        <v>0.12806539509536785</v>
      </c>
      <c r="H3" s="7">
        <f t="shared" ref="H3:H66" si="7">$T$15+A3*$T$14</f>
        <v>0.14002039542575723</v>
      </c>
      <c r="J3">
        <v>0.02</v>
      </c>
      <c r="K3">
        <f>B3-B2</f>
        <v>107</v>
      </c>
      <c r="L3">
        <f t="shared" ref="L3:N3" si="8">C3-C2</f>
        <v>5269.5613902171744</v>
      </c>
      <c r="M3">
        <f t="shared" si="8"/>
        <v>749</v>
      </c>
      <c r="N3">
        <f t="shared" si="8"/>
        <v>4520.5613902171744</v>
      </c>
      <c r="O3">
        <f t="shared" si="3"/>
        <v>0.14213706692752495</v>
      </c>
    </row>
    <row r="4" spans="1:20" x14ac:dyDescent="0.35">
      <c r="A4">
        <v>0.03</v>
      </c>
      <c r="B4">
        <f>COUNTIF(Table1[Churn],"&lt;="&amp;A4)</f>
        <v>313</v>
      </c>
      <c r="C4" cm="1">
        <f t="array" ref="C4">SUM(IF(Table1[Churn]&lt;=A4,Table1[Not churn]*50))</f>
        <v>15445.129798403661</v>
      </c>
      <c r="D4">
        <f>7*COUNTIF(Table1[Churn],"&lt;=" &amp; A4)</f>
        <v>2191</v>
      </c>
      <c r="E4">
        <f t="shared" si="4"/>
        <v>13254.129798403661</v>
      </c>
      <c r="F4" s="7">
        <f t="shared" si="5"/>
        <v>0.14185701438562542</v>
      </c>
      <c r="G4" s="8">
        <f t="shared" si="6"/>
        <v>0.17057220708446866</v>
      </c>
      <c r="H4" s="7">
        <f t="shared" si="7"/>
        <v>0.14065388784675772</v>
      </c>
      <c r="J4">
        <v>0.03</v>
      </c>
      <c r="K4">
        <f t="shared" ref="K4:K67" si="9">B4-B3</f>
        <v>78</v>
      </c>
      <c r="L4">
        <f t="shared" ref="L4:L67" si="10">C4-C3</f>
        <v>3804.2136138485839</v>
      </c>
      <c r="M4">
        <f t="shared" ref="M4:M67" si="11">D4-D3</f>
        <v>546</v>
      </c>
      <c r="N4">
        <f t="shared" ref="N4:N67" si="12">E4-E3</f>
        <v>3258.2136138485839</v>
      </c>
      <c r="O4">
        <f t="shared" si="3"/>
        <v>0.14352506336983314</v>
      </c>
    </row>
    <row r="5" spans="1:20" x14ac:dyDescent="0.35">
      <c r="A5">
        <v>0.04</v>
      </c>
      <c r="B5">
        <f>COUNTIF(Table1[Churn],"&lt;="&amp;A5)</f>
        <v>384</v>
      </c>
      <c r="C5" cm="1">
        <f t="array" ref="C5">SUM(IF(Table1[Churn]&lt;=A5,Table1[Not churn]*50))</f>
        <v>18870.880598034539</v>
      </c>
      <c r="D5">
        <f>7*COUNTIF(Table1[Churn],"&lt;=" &amp; A5)</f>
        <v>2688</v>
      </c>
      <c r="E5">
        <f t="shared" ref="E5:E68" si="13">C5-D5</f>
        <v>16182.880598034539</v>
      </c>
      <c r="F5" s="7">
        <f t="shared" ref="F5:F68" si="14">D5/C5</f>
        <v>0.14244168341990165</v>
      </c>
      <c r="G5" s="8">
        <f t="shared" si="6"/>
        <v>0.20926430517711173</v>
      </c>
      <c r="H5" s="7">
        <f t="shared" si="7"/>
        <v>0.14128738026775822</v>
      </c>
      <c r="J5">
        <v>0.04</v>
      </c>
      <c r="K5">
        <f t="shared" si="9"/>
        <v>71</v>
      </c>
      <c r="L5">
        <f t="shared" si="10"/>
        <v>3425.7507996308777</v>
      </c>
      <c r="M5">
        <f t="shared" si="11"/>
        <v>497</v>
      </c>
      <c r="N5">
        <f t="shared" si="12"/>
        <v>2928.7507996308777</v>
      </c>
      <c r="O5">
        <f t="shared" si="3"/>
        <v>0.1450776863435459</v>
      </c>
    </row>
    <row r="6" spans="1:20" x14ac:dyDescent="0.35">
      <c r="A6">
        <v>0.05</v>
      </c>
      <c r="B6">
        <f>COUNTIF(Table1[Churn],"&lt;="&amp;A6)</f>
        <v>429</v>
      </c>
      <c r="C6" cm="1">
        <f t="array" ref="C6">SUM(IF(Table1[Churn]&lt;=A6,Table1[Not churn]*50))</f>
        <v>21019.802507512086</v>
      </c>
      <c r="D6">
        <f>7*COUNTIF(Table1[Churn],"&lt;=" &amp; A6)</f>
        <v>3003</v>
      </c>
      <c r="E6">
        <f t="shared" si="13"/>
        <v>18016.802507512086</v>
      </c>
      <c r="F6" s="7">
        <f t="shared" si="14"/>
        <v>0.14286528139009791</v>
      </c>
      <c r="G6" s="8">
        <f t="shared" si="6"/>
        <v>0.23378746594005451</v>
      </c>
      <c r="H6" s="7">
        <f t="shared" si="7"/>
        <v>0.14192087268875872</v>
      </c>
      <c r="J6">
        <v>0.05</v>
      </c>
      <c r="K6">
        <f t="shared" si="9"/>
        <v>45</v>
      </c>
      <c r="L6">
        <f t="shared" si="10"/>
        <v>2148.9219094775472</v>
      </c>
      <c r="M6">
        <f t="shared" si="11"/>
        <v>315</v>
      </c>
      <c r="N6">
        <f t="shared" si="12"/>
        <v>1833.9219094775472</v>
      </c>
      <c r="O6">
        <f t="shared" si="3"/>
        <v>0.14658513118170211</v>
      </c>
    </row>
    <row r="7" spans="1:20" x14ac:dyDescent="0.35">
      <c r="A7">
        <v>0.06</v>
      </c>
      <c r="B7">
        <f>COUNTIF(Table1[Churn],"&lt;="&amp;A7)</f>
        <v>475</v>
      </c>
      <c r="C7" cm="1">
        <f t="array" ref="C7">SUM(IF(Table1[Churn]&lt;=A7,Table1[Not churn]*50))</f>
        <v>23194.193025251912</v>
      </c>
      <c r="D7">
        <f>7*COUNTIF(Table1[Churn],"&lt;=" &amp; A7)</f>
        <v>3325</v>
      </c>
      <c r="E7">
        <f t="shared" si="13"/>
        <v>19869.193025251912</v>
      </c>
      <c r="F7" s="7">
        <f t="shared" si="14"/>
        <v>0.14335484732665699</v>
      </c>
      <c r="G7" s="8">
        <f t="shared" si="6"/>
        <v>0.25885558583106266</v>
      </c>
      <c r="H7" s="7">
        <f t="shared" si="7"/>
        <v>0.14255436510975925</v>
      </c>
      <c r="J7">
        <v>0.06</v>
      </c>
      <c r="K7">
        <f t="shared" si="9"/>
        <v>46</v>
      </c>
      <c r="L7">
        <f t="shared" si="10"/>
        <v>2174.3905177398265</v>
      </c>
      <c r="M7">
        <f t="shared" si="11"/>
        <v>322</v>
      </c>
      <c r="N7">
        <f t="shared" si="12"/>
        <v>1852.3905177398265</v>
      </c>
      <c r="O7">
        <f t="shared" si="3"/>
        <v>0.14808747433956959</v>
      </c>
    </row>
    <row r="8" spans="1:20" x14ac:dyDescent="0.35">
      <c r="A8">
        <v>7.0000000000000007E-2</v>
      </c>
      <c r="B8">
        <f>COUNTIF(Table1[Churn],"&lt;="&amp;A8)</f>
        <v>509</v>
      </c>
      <c r="C8" cm="1">
        <f t="array" ref="C8">SUM(IF(Table1[Churn]&lt;=A8,Table1[Not churn]*50))</f>
        <v>24784.770513424486</v>
      </c>
      <c r="D8">
        <f>7*COUNTIF(Table1[Churn],"&lt;=" &amp; A8)</f>
        <v>3563</v>
      </c>
      <c r="E8">
        <f t="shared" si="13"/>
        <v>21221.770513424486</v>
      </c>
      <c r="F8" s="7">
        <f t="shared" si="14"/>
        <v>0.1437576352813163</v>
      </c>
      <c r="G8" s="8">
        <f t="shared" si="6"/>
        <v>0.27738419618528609</v>
      </c>
      <c r="H8" s="7">
        <f t="shared" si="7"/>
        <v>0.14318785753075974</v>
      </c>
      <c r="J8">
        <v>7.0000000000000007E-2</v>
      </c>
      <c r="K8">
        <f t="shared" si="9"/>
        <v>34</v>
      </c>
      <c r="L8">
        <f t="shared" si="10"/>
        <v>1590.5774881725738</v>
      </c>
      <c r="M8">
        <f t="shared" si="11"/>
        <v>238</v>
      </c>
      <c r="N8">
        <f t="shared" si="12"/>
        <v>1352.5774881725738</v>
      </c>
      <c r="O8">
        <f t="shared" si="3"/>
        <v>0.14963118852728136</v>
      </c>
    </row>
    <row r="9" spans="1:20" x14ac:dyDescent="0.35">
      <c r="A9">
        <v>0.08</v>
      </c>
      <c r="B9">
        <f>COUNTIF(Table1[Churn],"&lt;="&amp;A9)</f>
        <v>537</v>
      </c>
      <c r="C9" cm="1">
        <f t="array" ref="C9">SUM(IF(Table1[Churn]&lt;=A9,Table1[Not churn]*50))</f>
        <v>26079.287275966915</v>
      </c>
      <c r="D9">
        <f>7*COUNTIF(Table1[Churn],"&lt;=" &amp; A9)</f>
        <v>3759</v>
      </c>
      <c r="E9">
        <f t="shared" si="13"/>
        <v>22320.287275966915</v>
      </c>
      <c r="F9" s="7">
        <f t="shared" si="14"/>
        <v>0.14413737462311962</v>
      </c>
      <c r="G9" s="8">
        <f t="shared" si="6"/>
        <v>0.29264305177111716</v>
      </c>
      <c r="H9" s="7">
        <f t="shared" si="7"/>
        <v>0.14382134995176024</v>
      </c>
      <c r="J9">
        <v>0.08</v>
      </c>
      <c r="K9">
        <f t="shared" si="9"/>
        <v>28</v>
      </c>
      <c r="L9">
        <f t="shared" si="10"/>
        <v>1294.5167625424292</v>
      </c>
      <c r="M9">
        <f t="shared" si="11"/>
        <v>196</v>
      </c>
      <c r="N9">
        <f t="shared" si="12"/>
        <v>1098.5167625424292</v>
      </c>
      <c r="O9">
        <f t="shared" si="3"/>
        <v>0.15140785015024158</v>
      </c>
    </row>
    <row r="10" spans="1:20" x14ac:dyDescent="0.35">
      <c r="A10">
        <v>0.09</v>
      </c>
      <c r="B10">
        <f>COUNTIF(Table1[Churn],"&lt;="&amp;A10)</f>
        <v>563</v>
      </c>
      <c r="C10" cm="1">
        <f t="array" ref="C10">SUM(IF(Table1[Churn]&lt;=A10,Table1[Not churn]*50))</f>
        <v>27269.283937280434</v>
      </c>
      <c r="D10">
        <f>7*COUNTIF(Table1[Churn],"&lt;=" &amp; A10)</f>
        <v>3941</v>
      </c>
      <c r="E10">
        <f t="shared" si="13"/>
        <v>23328.283937280434</v>
      </c>
      <c r="F10" s="7">
        <f t="shared" si="14"/>
        <v>0.14452157999690535</v>
      </c>
      <c r="G10" s="8">
        <f t="shared" si="6"/>
        <v>0.30681198910081742</v>
      </c>
      <c r="H10" s="7">
        <f t="shared" si="7"/>
        <v>0.14445484237276074</v>
      </c>
      <c r="J10">
        <v>0.09</v>
      </c>
      <c r="K10">
        <f t="shared" si="9"/>
        <v>26</v>
      </c>
      <c r="L10">
        <f t="shared" si="10"/>
        <v>1189.9966613135184</v>
      </c>
      <c r="M10">
        <f t="shared" si="11"/>
        <v>182</v>
      </c>
      <c r="N10">
        <f t="shared" si="12"/>
        <v>1007.9966613135184</v>
      </c>
      <c r="O10">
        <f t="shared" si="3"/>
        <v>0.1529416055664462</v>
      </c>
    </row>
    <row r="11" spans="1:20" x14ac:dyDescent="0.35">
      <c r="A11">
        <v>0.1</v>
      </c>
      <c r="B11">
        <f>COUNTIF(Table1[Churn],"&lt;="&amp;A11)</f>
        <v>586</v>
      </c>
      <c r="C11" cm="1">
        <f t="array" ref="C11">SUM(IF(Table1[Churn]&lt;=A11,Table1[Not churn]*50))</f>
        <v>28311.387691449661</v>
      </c>
      <c r="D11">
        <f>7*COUNTIF(Table1[Churn],"&lt;=" &amp; A11)</f>
        <v>4102</v>
      </c>
      <c r="E11">
        <f t="shared" si="13"/>
        <v>24209.387691449661</v>
      </c>
      <c r="F11" s="7">
        <f t="shared" si="14"/>
        <v>0.14488869442591285</v>
      </c>
      <c r="G11" s="8">
        <f t="shared" si="6"/>
        <v>0.31934604904632152</v>
      </c>
      <c r="H11" s="7">
        <f t="shared" si="7"/>
        <v>0.14508833479376126</v>
      </c>
      <c r="J11">
        <v>0.1</v>
      </c>
      <c r="K11">
        <f t="shared" si="9"/>
        <v>23</v>
      </c>
      <c r="L11">
        <f t="shared" si="10"/>
        <v>1042.1037541692276</v>
      </c>
      <c r="M11">
        <f t="shared" si="11"/>
        <v>161</v>
      </c>
      <c r="N11">
        <f t="shared" si="12"/>
        <v>881.10375416922761</v>
      </c>
      <c r="O11">
        <f t="shared" si="3"/>
        <v>0.15449517320696185</v>
      </c>
      <c r="T11">
        <f>CORREL(A2:A85,F2:F85)</f>
        <v>0.99786839751118939</v>
      </c>
    </row>
    <row r="12" spans="1:20" x14ac:dyDescent="0.35">
      <c r="A12">
        <v>0.11</v>
      </c>
      <c r="B12">
        <f>COUNTIF(Table1[Churn],"&lt;="&amp;A12)</f>
        <v>618</v>
      </c>
      <c r="C12" cm="1">
        <f t="array" ref="C12">SUM(IF(Table1[Churn]&lt;=A12,Table1[Not churn]*50))</f>
        <v>29743.004600270349</v>
      </c>
      <c r="D12">
        <f>7*COUNTIF(Table1[Churn],"&lt;=" &amp; A12)</f>
        <v>4326</v>
      </c>
      <c r="E12">
        <f t="shared" si="13"/>
        <v>25417.004600270349</v>
      </c>
      <c r="F12" s="7">
        <f t="shared" si="14"/>
        <v>0.14544596479538852</v>
      </c>
      <c r="G12" s="8">
        <f t="shared" si="6"/>
        <v>0.33678474114441415</v>
      </c>
      <c r="H12" s="7">
        <f t="shared" si="7"/>
        <v>0.14572182721476176</v>
      </c>
      <c r="J12">
        <v>0.11</v>
      </c>
      <c r="K12">
        <f t="shared" si="9"/>
        <v>32</v>
      </c>
      <c r="L12">
        <f t="shared" si="10"/>
        <v>1431.616908820688</v>
      </c>
      <c r="M12">
        <f t="shared" si="11"/>
        <v>224</v>
      </c>
      <c r="N12">
        <f t="shared" si="12"/>
        <v>1207.616908820688</v>
      </c>
      <c r="O12">
        <f t="shared" si="3"/>
        <v>0.1564664391848534</v>
      </c>
    </row>
    <row r="13" spans="1:20" x14ac:dyDescent="0.35">
      <c r="A13">
        <v>0.12</v>
      </c>
      <c r="B13">
        <f>COUNTIF(Table1[Churn],"&lt;="&amp;A13)</f>
        <v>658</v>
      </c>
      <c r="C13" cm="1">
        <f t="array" ref="C13">SUM(IF(Table1[Churn]&lt;=A13,Table1[Not churn]*50))</f>
        <v>31512.708918590743</v>
      </c>
      <c r="D13">
        <f>7*COUNTIF(Table1[Churn],"&lt;=" &amp; A13)</f>
        <v>4606</v>
      </c>
      <c r="E13">
        <f t="shared" si="13"/>
        <v>26906.708918590743</v>
      </c>
      <c r="F13" s="7">
        <f t="shared" si="14"/>
        <v>0.14616325152810702</v>
      </c>
      <c r="G13" s="8">
        <f t="shared" si="6"/>
        <v>0.35858310626702999</v>
      </c>
      <c r="H13" s="7">
        <f t="shared" si="7"/>
        <v>0.14635531963576226</v>
      </c>
      <c r="J13">
        <v>0.12</v>
      </c>
      <c r="K13">
        <f t="shared" si="9"/>
        <v>40</v>
      </c>
      <c r="L13">
        <f t="shared" si="10"/>
        <v>1769.7043183203932</v>
      </c>
      <c r="M13">
        <f t="shared" si="11"/>
        <v>280</v>
      </c>
      <c r="N13">
        <f t="shared" si="12"/>
        <v>1489.7043183203932</v>
      </c>
      <c r="O13">
        <f t="shared" si="3"/>
        <v>0.15821852108364912</v>
      </c>
    </row>
    <row r="14" spans="1:20" x14ac:dyDescent="0.35">
      <c r="A14">
        <v>0.13</v>
      </c>
      <c r="B14">
        <f>COUNTIF(Table1[Churn],"&lt;="&amp;A14)</f>
        <v>684</v>
      </c>
      <c r="C14" cm="1">
        <f t="array" ref="C14">SUM(IF(Table1[Churn]&lt;=A14,Table1[Not churn]*50))</f>
        <v>32650.272536067361</v>
      </c>
      <c r="D14">
        <f>7*COUNTIF(Table1[Churn],"&lt;=" &amp; A14)</f>
        <v>4788</v>
      </c>
      <c r="E14">
        <f t="shared" si="13"/>
        <v>27862.272536067361</v>
      </c>
      <c r="F14" s="7">
        <f t="shared" si="14"/>
        <v>0.14664502401047039</v>
      </c>
      <c r="G14" s="8">
        <f t="shared" si="6"/>
        <v>0.37275204359673025</v>
      </c>
      <c r="H14" s="7">
        <f t="shared" si="7"/>
        <v>0.14698881205676276</v>
      </c>
      <c r="J14">
        <v>0.13</v>
      </c>
      <c r="K14">
        <f t="shared" si="9"/>
        <v>26</v>
      </c>
      <c r="L14">
        <f t="shared" si="10"/>
        <v>1137.5636174766187</v>
      </c>
      <c r="M14">
        <f t="shared" si="11"/>
        <v>182</v>
      </c>
      <c r="N14">
        <f t="shared" si="12"/>
        <v>955.56361747661867</v>
      </c>
      <c r="O14">
        <f t="shared" si="3"/>
        <v>0.1599910521081172</v>
      </c>
      <c r="T14">
        <f>SLOPE(F2:F85,A2:A85)</f>
        <v>6.3349242100050496E-2</v>
      </c>
    </row>
    <row r="15" spans="1:20" x14ac:dyDescent="0.35">
      <c r="A15">
        <v>0.14000000000000001</v>
      </c>
      <c r="B15">
        <f>COUNTIF(Table1[Churn],"&lt;="&amp;A15)</f>
        <v>724</v>
      </c>
      <c r="C15" cm="1">
        <f t="array" ref="C15">SUM(IF(Table1[Churn]&lt;=A15,Table1[Not churn]*50))</f>
        <v>34380.269270408724</v>
      </c>
      <c r="D15">
        <f>7*COUNTIF(Table1[Churn],"&lt;=" &amp; A15)</f>
        <v>5068</v>
      </c>
      <c r="E15">
        <f t="shared" si="13"/>
        <v>29312.269270408724</v>
      </c>
      <c r="F15" s="7">
        <f t="shared" si="14"/>
        <v>0.14741013108824177</v>
      </c>
      <c r="G15" s="8">
        <f t="shared" si="6"/>
        <v>0.39455040871934605</v>
      </c>
      <c r="H15" s="7">
        <f t="shared" si="7"/>
        <v>0.14762230447776328</v>
      </c>
      <c r="J15">
        <v>0.14000000000000001</v>
      </c>
      <c r="K15">
        <f t="shared" si="9"/>
        <v>40</v>
      </c>
      <c r="L15">
        <f t="shared" si="10"/>
        <v>1729.9967343413628</v>
      </c>
      <c r="M15">
        <f t="shared" si="11"/>
        <v>280</v>
      </c>
      <c r="N15">
        <f t="shared" si="12"/>
        <v>1449.9967343413628</v>
      </c>
      <c r="O15">
        <f t="shared" si="3"/>
        <v>0.16185001650110076</v>
      </c>
      <c r="T15">
        <f>INTERCEPT(F2:F85,A2:A85)</f>
        <v>0.1387534105837562</v>
      </c>
    </row>
    <row r="16" spans="1:20" x14ac:dyDescent="0.35">
      <c r="A16">
        <v>0.15</v>
      </c>
      <c r="B16">
        <f>COUNTIF(Table1[Churn],"&lt;="&amp;A16)</f>
        <v>764</v>
      </c>
      <c r="C16" cm="1">
        <f t="array" ref="C16">SUM(IF(Table1[Churn]&lt;=A16,Table1[Not churn]*50))</f>
        <v>36090.97414330938</v>
      </c>
      <c r="D16">
        <f>7*COUNTIF(Table1[Churn],"&lt;=" &amp; A16)</f>
        <v>5348</v>
      </c>
      <c r="E16">
        <f t="shared" si="13"/>
        <v>30742.97414330938</v>
      </c>
      <c r="F16" s="7">
        <f t="shared" si="14"/>
        <v>0.14818109311109917</v>
      </c>
      <c r="G16" s="8">
        <f t="shared" si="6"/>
        <v>0.41634877384196184</v>
      </c>
      <c r="H16" s="7">
        <f t="shared" si="7"/>
        <v>0.14825579689876378</v>
      </c>
      <c r="J16">
        <v>0.15</v>
      </c>
      <c r="K16">
        <f t="shared" si="9"/>
        <v>40</v>
      </c>
      <c r="L16">
        <f t="shared" si="10"/>
        <v>1710.7048729006565</v>
      </c>
      <c r="M16">
        <f t="shared" si="11"/>
        <v>280</v>
      </c>
      <c r="N16">
        <f t="shared" si="12"/>
        <v>1430.7048729006565</v>
      </c>
      <c r="O16">
        <f t="shared" si="3"/>
        <v>0.16367522208856189</v>
      </c>
    </row>
    <row r="17" spans="1:15" x14ac:dyDescent="0.35">
      <c r="A17">
        <v>0.16</v>
      </c>
      <c r="B17">
        <f>COUNTIF(Table1[Churn],"&lt;="&amp;A17)</f>
        <v>802</v>
      </c>
      <c r="C17" cm="1">
        <f t="array" ref="C17">SUM(IF(Table1[Churn]&lt;=A17,Table1[Not churn]*50))</f>
        <v>37697.139131727061</v>
      </c>
      <c r="D17">
        <f>7*COUNTIF(Table1[Churn],"&lt;=" &amp; A17)</f>
        <v>5614</v>
      </c>
      <c r="E17">
        <f t="shared" si="13"/>
        <v>32083.139131727061</v>
      </c>
      <c r="F17" s="7">
        <f t="shared" si="14"/>
        <v>0.14892376793853532</v>
      </c>
      <c r="G17" s="8">
        <f t="shared" si="6"/>
        <v>0.43705722070844688</v>
      </c>
      <c r="H17" s="7">
        <f t="shared" si="7"/>
        <v>0.14888928931976428</v>
      </c>
      <c r="J17">
        <v>0.16</v>
      </c>
      <c r="K17">
        <f t="shared" si="9"/>
        <v>38</v>
      </c>
      <c r="L17">
        <f t="shared" si="10"/>
        <v>1606.1649884176804</v>
      </c>
      <c r="M17">
        <f t="shared" si="11"/>
        <v>266</v>
      </c>
      <c r="N17">
        <f t="shared" si="12"/>
        <v>1340.1649884176804</v>
      </c>
      <c r="O17">
        <f t="shared" si="3"/>
        <v>0.16561187793170049</v>
      </c>
    </row>
    <row r="18" spans="1:15" x14ac:dyDescent="0.35">
      <c r="A18">
        <v>0.17</v>
      </c>
      <c r="B18">
        <f>COUNTIF(Table1[Churn],"&lt;="&amp;A18)</f>
        <v>840</v>
      </c>
      <c r="C18" cm="1">
        <f t="array" ref="C18">SUM(IF(Table1[Churn]&lt;=A18,Table1[Not churn]*50))</f>
        <v>39282.14031330961</v>
      </c>
      <c r="D18">
        <f>7*COUNTIF(Table1[Churn],"&lt;=" &amp; A18)</f>
        <v>5880</v>
      </c>
      <c r="E18">
        <f t="shared" si="13"/>
        <v>33402.14031330961</v>
      </c>
      <c r="F18" s="7">
        <f t="shared" si="14"/>
        <v>0.14968634481476389</v>
      </c>
      <c r="G18" s="8">
        <f t="shared" si="6"/>
        <v>0.45776566757493187</v>
      </c>
      <c r="H18" s="13">
        <f t="shared" si="7"/>
        <v>0.14952278174076478</v>
      </c>
      <c r="J18">
        <v>0.17</v>
      </c>
      <c r="K18">
        <f t="shared" si="9"/>
        <v>38</v>
      </c>
      <c r="L18">
        <f t="shared" si="10"/>
        <v>1585.0011815825492</v>
      </c>
      <c r="M18">
        <f t="shared" si="11"/>
        <v>266</v>
      </c>
      <c r="N18">
        <f t="shared" si="12"/>
        <v>1319.0011815825492</v>
      </c>
      <c r="O18">
        <f t="shared" si="3"/>
        <v>0.16782321874007153</v>
      </c>
    </row>
    <row r="19" spans="1:15" x14ac:dyDescent="0.35">
      <c r="A19">
        <v>0.18</v>
      </c>
      <c r="B19">
        <f>COUNTIF(Table1[Churn],"&lt;="&amp;A19)</f>
        <v>884</v>
      </c>
      <c r="C19" cm="1">
        <f t="array" ref="C19">SUM(IF(Table1[Churn]&lt;=A19,Table1[Not churn]*50))</f>
        <v>41098.423849595427</v>
      </c>
      <c r="D19">
        <f>7*COUNTIF(Table1[Churn],"&lt;=" &amp; A19)</f>
        <v>6188</v>
      </c>
      <c r="E19">
        <f t="shared" si="13"/>
        <v>34910.423849595427</v>
      </c>
      <c r="F19" s="7">
        <f t="shared" si="14"/>
        <v>0.15056538476136511</v>
      </c>
      <c r="G19" s="8">
        <f t="shared" si="6"/>
        <v>0.48174386920980927</v>
      </c>
      <c r="H19" s="7">
        <f t="shared" si="7"/>
        <v>0.1501562741617653</v>
      </c>
      <c r="J19">
        <v>0.18</v>
      </c>
      <c r="K19">
        <f t="shared" si="9"/>
        <v>44</v>
      </c>
      <c r="L19">
        <f t="shared" si="10"/>
        <v>1816.2835362858168</v>
      </c>
      <c r="M19">
        <f t="shared" si="11"/>
        <v>308</v>
      </c>
      <c r="N19">
        <f t="shared" si="12"/>
        <v>1508.2835362858168</v>
      </c>
      <c r="O19">
        <f t="shared" si="3"/>
        <v>0.16957704777186949</v>
      </c>
    </row>
    <row r="20" spans="1:15" x14ac:dyDescent="0.35">
      <c r="A20">
        <v>0.19</v>
      </c>
      <c r="B20">
        <f>COUNTIF(Table1[Churn],"&lt;="&amp;A20)</f>
        <v>906</v>
      </c>
      <c r="C20" cm="1">
        <f t="array" ref="C20">SUM(IF(Table1[Churn]&lt;=A20,Table1[Not churn]*50))</f>
        <v>41994.632033637397</v>
      </c>
      <c r="D20">
        <f>7*COUNTIF(Table1[Churn],"&lt;=" &amp; A20)</f>
        <v>6342</v>
      </c>
      <c r="E20">
        <f t="shared" si="13"/>
        <v>35652.632033637397</v>
      </c>
      <c r="F20" s="7">
        <f t="shared" si="14"/>
        <v>0.15101930158407159</v>
      </c>
      <c r="G20" s="8">
        <f t="shared" si="6"/>
        <v>0.49373297002724797</v>
      </c>
      <c r="H20" s="7">
        <f t="shared" si="7"/>
        <v>0.1507897665827658</v>
      </c>
      <c r="J20">
        <v>0.19</v>
      </c>
      <c r="K20">
        <f t="shared" si="9"/>
        <v>22</v>
      </c>
      <c r="L20">
        <f t="shared" si="10"/>
        <v>896.20818404197053</v>
      </c>
      <c r="M20">
        <f t="shared" si="11"/>
        <v>154</v>
      </c>
      <c r="N20">
        <f t="shared" si="12"/>
        <v>742.20818404197053</v>
      </c>
      <c r="O20">
        <f t="shared" si="3"/>
        <v>0.17183507441925791</v>
      </c>
    </row>
    <row r="21" spans="1:15" x14ac:dyDescent="0.35">
      <c r="A21">
        <v>0.2</v>
      </c>
      <c r="B21">
        <f>COUNTIF(Table1[Churn],"&lt;="&amp;A21)</f>
        <v>920</v>
      </c>
      <c r="C21" cm="1">
        <f t="array" ref="C21">SUM(IF(Table1[Churn]&lt;=A21,Table1[Not churn]*50))</f>
        <v>42558.482830157845</v>
      </c>
      <c r="D21">
        <f>7*COUNTIF(Table1[Churn],"&lt;=" &amp; A21)</f>
        <v>6440</v>
      </c>
      <c r="E21">
        <f t="shared" si="13"/>
        <v>36118.482830157845</v>
      </c>
      <c r="F21" s="7">
        <f t="shared" si="14"/>
        <v>0.15132118373910827</v>
      </c>
      <c r="G21" s="8">
        <f t="shared" si="6"/>
        <v>0.50136239782016345</v>
      </c>
      <c r="H21" s="7">
        <f t="shared" si="7"/>
        <v>0.1514232590037663</v>
      </c>
      <c r="J21">
        <v>0.2</v>
      </c>
      <c r="K21">
        <f t="shared" si="9"/>
        <v>14</v>
      </c>
      <c r="L21">
        <f t="shared" si="10"/>
        <v>563.85079652044806</v>
      </c>
      <c r="M21">
        <f t="shared" si="11"/>
        <v>98</v>
      </c>
      <c r="N21">
        <f t="shared" si="12"/>
        <v>465.85079652044806</v>
      </c>
      <c r="O21">
        <f t="shared" si="3"/>
        <v>0.1738048444814887</v>
      </c>
    </row>
    <row r="22" spans="1:15" x14ac:dyDescent="0.35">
      <c r="A22">
        <v>0.21</v>
      </c>
      <c r="B22">
        <f>COUNTIF(Table1[Churn],"&lt;="&amp;A22)</f>
        <v>946</v>
      </c>
      <c r="C22" cm="1">
        <f t="array" ref="C22">SUM(IF(Table1[Churn]&lt;=A22,Table1[Not churn]*50))</f>
        <v>43591.607637083565</v>
      </c>
      <c r="D22">
        <f>7*COUNTIF(Table1[Churn],"&lt;=" &amp; A22)</f>
        <v>6622</v>
      </c>
      <c r="E22">
        <f t="shared" si="13"/>
        <v>36969.607637083565</v>
      </c>
      <c r="F22" s="7">
        <f t="shared" si="14"/>
        <v>0.15190997439531539</v>
      </c>
      <c r="G22" s="8">
        <f t="shared" si="6"/>
        <v>0.51553133514986371</v>
      </c>
      <c r="H22" s="7">
        <f t="shared" si="7"/>
        <v>0.1520567514247668</v>
      </c>
      <c r="J22">
        <v>0.21</v>
      </c>
      <c r="K22">
        <f t="shared" si="9"/>
        <v>26</v>
      </c>
      <c r="L22">
        <f t="shared" si="10"/>
        <v>1033.1248069257199</v>
      </c>
      <c r="M22">
        <f t="shared" si="11"/>
        <v>182</v>
      </c>
      <c r="N22">
        <f t="shared" si="12"/>
        <v>851.12480692571989</v>
      </c>
      <c r="O22">
        <f t="shared" si="3"/>
        <v>0.17616458222659398</v>
      </c>
    </row>
    <row r="23" spans="1:15" x14ac:dyDescent="0.35">
      <c r="A23">
        <v>0.22</v>
      </c>
      <c r="B23">
        <f>COUNTIF(Table1[Churn],"&lt;="&amp;A23)</f>
        <v>970</v>
      </c>
      <c r="C23" cm="1">
        <f t="array" ref="C23">SUM(IF(Table1[Churn]&lt;=A23,Table1[Not churn]*50))</f>
        <v>44532.771155940194</v>
      </c>
      <c r="D23">
        <f>7*COUNTIF(Table1[Churn],"&lt;=" &amp; A23)</f>
        <v>6790</v>
      </c>
      <c r="E23">
        <f t="shared" si="13"/>
        <v>37742.771155940194</v>
      </c>
      <c r="F23" s="7">
        <f t="shared" si="14"/>
        <v>0.15247198464751921</v>
      </c>
      <c r="G23" s="8">
        <f t="shared" si="6"/>
        <v>0.52861035422343328</v>
      </c>
      <c r="H23" s="7">
        <f t="shared" si="7"/>
        <v>0.15269024384576732</v>
      </c>
      <c r="J23">
        <v>0.22</v>
      </c>
      <c r="K23">
        <f t="shared" si="9"/>
        <v>24</v>
      </c>
      <c r="L23">
        <f t="shared" si="10"/>
        <v>941.1635188566288</v>
      </c>
      <c r="M23">
        <f t="shared" si="11"/>
        <v>168</v>
      </c>
      <c r="N23">
        <f t="shared" si="12"/>
        <v>773.1635188566288</v>
      </c>
      <c r="O23">
        <f t="shared" si="3"/>
        <v>0.17850245641065068</v>
      </c>
    </row>
    <row r="24" spans="1:15" x14ac:dyDescent="0.35">
      <c r="A24">
        <v>0.23</v>
      </c>
      <c r="B24">
        <f>COUNTIF(Table1[Churn],"&lt;="&amp;A24)</f>
        <v>995</v>
      </c>
      <c r="C24" cm="1">
        <f t="array" ref="C24">SUM(IF(Table1[Churn]&lt;=A24,Table1[Not churn]*50))</f>
        <v>45502.277978013735</v>
      </c>
      <c r="D24">
        <f>7*COUNTIF(Table1[Churn],"&lt;=" &amp; A24)</f>
        <v>6965</v>
      </c>
      <c r="E24">
        <f t="shared" si="13"/>
        <v>38537.277978013735</v>
      </c>
      <c r="F24" s="7">
        <f t="shared" si="14"/>
        <v>0.15306925959542994</v>
      </c>
      <c r="G24" s="8">
        <f t="shared" si="6"/>
        <v>0.54223433242506813</v>
      </c>
      <c r="H24" s="7">
        <f t="shared" si="7"/>
        <v>0.15332373626676782</v>
      </c>
      <c r="J24">
        <v>0.23</v>
      </c>
      <c r="K24">
        <f t="shared" si="9"/>
        <v>25</v>
      </c>
      <c r="L24">
        <f t="shared" si="10"/>
        <v>969.50682207354112</v>
      </c>
      <c r="M24">
        <f t="shared" si="11"/>
        <v>175</v>
      </c>
      <c r="N24">
        <f t="shared" si="12"/>
        <v>794.50682207354112</v>
      </c>
      <c r="O24">
        <f t="shared" si="3"/>
        <v>0.18050414501026124</v>
      </c>
    </row>
    <row r="25" spans="1:15" x14ac:dyDescent="0.35">
      <c r="A25">
        <v>0.24</v>
      </c>
      <c r="B25">
        <f>COUNTIF(Table1[Churn],"&lt;="&amp;A25)</f>
        <v>1017</v>
      </c>
      <c r="C25" cm="1">
        <f t="array" ref="C25">SUM(IF(Table1[Churn]&lt;=A25,Table1[Not churn]*50))</f>
        <v>46344.588814106915</v>
      </c>
      <c r="D25">
        <f>7*COUNTIF(Table1[Churn],"&lt;=" &amp; A25)</f>
        <v>7119</v>
      </c>
      <c r="E25">
        <f t="shared" si="13"/>
        <v>39225.588814106915</v>
      </c>
      <c r="F25" s="7">
        <f t="shared" si="14"/>
        <v>0.15361016641133807</v>
      </c>
      <c r="G25" s="8">
        <f t="shared" si="6"/>
        <v>0.55422343324250678</v>
      </c>
      <c r="H25" s="7">
        <f t="shared" si="7"/>
        <v>0.15395722868776832</v>
      </c>
      <c r="J25">
        <v>0.24</v>
      </c>
      <c r="K25">
        <f t="shared" si="9"/>
        <v>22</v>
      </c>
      <c r="L25">
        <f t="shared" si="10"/>
        <v>842.31083609318011</v>
      </c>
      <c r="M25">
        <f t="shared" si="11"/>
        <v>154</v>
      </c>
      <c r="N25">
        <f t="shared" si="12"/>
        <v>688.31083609318011</v>
      </c>
      <c r="O25">
        <f t="shared" si="3"/>
        <v>0.18283036784174037</v>
      </c>
    </row>
    <row r="26" spans="1:15" x14ac:dyDescent="0.35">
      <c r="A26">
        <v>0.25</v>
      </c>
      <c r="B26">
        <f>COUNTIF(Table1[Churn],"&lt;="&amp;A26)</f>
        <v>1048</v>
      </c>
      <c r="C26" cm="1">
        <f t="array" ref="C26">SUM(IF(Table1[Churn]&lt;=A26,Table1[Not churn]*50))</f>
        <v>47516.268811756599</v>
      </c>
      <c r="D26">
        <f>7*COUNTIF(Table1[Churn],"&lt;=" &amp; A26)</f>
        <v>7336</v>
      </c>
      <c r="E26">
        <f t="shared" si="13"/>
        <v>40180.268811756599</v>
      </c>
      <c r="F26" s="7">
        <f t="shared" si="14"/>
        <v>0.15438922675226779</v>
      </c>
      <c r="G26" s="8">
        <f t="shared" si="6"/>
        <v>0.57111716621253406</v>
      </c>
      <c r="H26" s="7">
        <f t="shared" si="7"/>
        <v>0.15459072110876881</v>
      </c>
      <c r="J26">
        <v>0.25</v>
      </c>
      <c r="K26">
        <f t="shared" si="9"/>
        <v>31</v>
      </c>
      <c r="L26">
        <f t="shared" si="10"/>
        <v>1171.6799976496841</v>
      </c>
      <c r="M26">
        <f t="shared" si="11"/>
        <v>217</v>
      </c>
      <c r="N26">
        <f t="shared" si="12"/>
        <v>954.67999764968408</v>
      </c>
      <c r="O26">
        <f t="shared" si="3"/>
        <v>0.18520415167561816</v>
      </c>
    </row>
    <row r="27" spans="1:15" x14ac:dyDescent="0.35">
      <c r="A27">
        <v>0.26</v>
      </c>
      <c r="B27">
        <f>COUNTIF(Table1[Churn],"&lt;="&amp;A27)</f>
        <v>1070</v>
      </c>
      <c r="C27" cm="1">
        <f t="array" ref="C27">SUM(IF(Table1[Churn]&lt;=A27,Table1[Not churn]*50))</f>
        <v>48336.422226118913</v>
      </c>
      <c r="D27">
        <f>7*COUNTIF(Table1[Churn],"&lt;=" &amp; A27)</f>
        <v>7490</v>
      </c>
      <c r="E27">
        <f t="shared" si="13"/>
        <v>40846.422226118913</v>
      </c>
      <c r="F27" s="7">
        <f t="shared" si="14"/>
        <v>0.15495561431836236</v>
      </c>
      <c r="G27" s="8">
        <f t="shared" si="6"/>
        <v>0.5831062670299727</v>
      </c>
      <c r="H27" s="7">
        <f t="shared" si="7"/>
        <v>0.15522421352976934</v>
      </c>
      <c r="J27">
        <v>0.26</v>
      </c>
      <c r="K27">
        <f t="shared" si="9"/>
        <v>22</v>
      </c>
      <c r="L27">
        <f t="shared" si="10"/>
        <v>820.15341436231392</v>
      </c>
      <c r="M27">
        <f t="shared" si="11"/>
        <v>154</v>
      </c>
      <c r="N27">
        <f t="shared" si="12"/>
        <v>666.15341436231392</v>
      </c>
      <c r="O27">
        <f t="shared" si="3"/>
        <v>0.18776974807784974</v>
      </c>
    </row>
    <row r="28" spans="1:15" x14ac:dyDescent="0.35">
      <c r="A28">
        <v>0.27</v>
      </c>
      <c r="B28">
        <f>COUNTIF(Table1[Churn],"&lt;="&amp;A28)</f>
        <v>1087</v>
      </c>
      <c r="C28" cm="1">
        <f t="array" ref="C28">SUM(IF(Table1[Churn]&lt;=A28,Table1[Not churn]*50))</f>
        <v>48960.643771859177</v>
      </c>
      <c r="D28">
        <f>7*COUNTIF(Table1[Churn],"&lt;=" &amp; A28)</f>
        <v>7609</v>
      </c>
      <c r="E28">
        <f t="shared" si="13"/>
        <v>41351.643771859177</v>
      </c>
      <c r="F28" s="7">
        <f t="shared" si="14"/>
        <v>0.15541053821627607</v>
      </c>
      <c r="G28" s="8">
        <f t="shared" si="6"/>
        <v>0.59237057220708444</v>
      </c>
      <c r="H28" s="7">
        <f t="shared" si="7"/>
        <v>0.15585770595076984</v>
      </c>
      <c r="J28">
        <v>0.27</v>
      </c>
      <c r="K28">
        <f t="shared" si="9"/>
        <v>17</v>
      </c>
      <c r="L28">
        <f t="shared" si="10"/>
        <v>624.22154574026354</v>
      </c>
      <c r="M28">
        <f t="shared" si="11"/>
        <v>119</v>
      </c>
      <c r="N28">
        <f t="shared" si="12"/>
        <v>505.22154574026354</v>
      </c>
      <c r="O28">
        <f t="shared" si="3"/>
        <v>0.19063744404861588</v>
      </c>
    </row>
    <row r="29" spans="1:15" x14ac:dyDescent="0.35">
      <c r="A29">
        <v>0.28000000000000003</v>
      </c>
      <c r="B29">
        <f>COUNTIF(Table1[Churn],"&lt;="&amp;A29)</f>
        <v>1102</v>
      </c>
      <c r="C29" cm="1">
        <f t="array" ref="C29">SUM(IF(Table1[Churn]&lt;=A29,Table1[Not churn]*50))</f>
        <v>49503.908417456551</v>
      </c>
      <c r="D29">
        <f>7*COUNTIF(Table1[Churn],"&lt;=" &amp; A29)</f>
        <v>7714</v>
      </c>
      <c r="E29">
        <f t="shared" si="13"/>
        <v>41789.908417456551</v>
      </c>
      <c r="F29" s="7">
        <f t="shared" si="14"/>
        <v>0.15582608013390342</v>
      </c>
      <c r="G29" s="8">
        <f t="shared" si="6"/>
        <v>0.60054495912806538</v>
      </c>
      <c r="H29" s="7">
        <f t="shared" si="7"/>
        <v>0.15649119837177033</v>
      </c>
      <c r="J29">
        <v>0.28000000000000003</v>
      </c>
      <c r="K29">
        <f t="shared" si="9"/>
        <v>15</v>
      </c>
      <c r="L29">
        <f t="shared" si="10"/>
        <v>543.2646455973736</v>
      </c>
      <c r="M29">
        <f t="shared" si="11"/>
        <v>105</v>
      </c>
      <c r="N29">
        <f t="shared" si="12"/>
        <v>438.2646455973736</v>
      </c>
      <c r="O29">
        <f t="shared" si="3"/>
        <v>0.19327596752507617</v>
      </c>
    </row>
    <row r="30" spans="1:15" x14ac:dyDescent="0.35">
      <c r="A30">
        <v>0.28999999999999998</v>
      </c>
      <c r="B30">
        <f>COUNTIF(Table1[Churn],"&lt;="&amp;A30)</f>
        <v>1118</v>
      </c>
      <c r="C30" cm="1">
        <f t="array" ref="C30">SUM(IF(Table1[Churn]&lt;=A30,Table1[Not churn]*50))</f>
        <v>50076.485196569934</v>
      </c>
      <c r="D30">
        <f>7*COUNTIF(Table1[Churn],"&lt;=" &amp; A30)</f>
        <v>7826</v>
      </c>
      <c r="E30">
        <f t="shared" si="13"/>
        <v>42250.485196569934</v>
      </c>
      <c r="F30" s="7">
        <f t="shared" si="14"/>
        <v>0.15628093643712945</v>
      </c>
      <c r="G30" s="8">
        <f t="shared" si="6"/>
        <v>0.60926430517711172</v>
      </c>
      <c r="H30" s="7">
        <f t="shared" si="7"/>
        <v>0.15712469079277086</v>
      </c>
      <c r="J30">
        <v>0.28999999999999998</v>
      </c>
      <c r="K30">
        <f t="shared" si="9"/>
        <v>16</v>
      </c>
      <c r="L30">
        <f t="shared" si="10"/>
        <v>572.57677911338396</v>
      </c>
      <c r="M30">
        <f t="shared" si="11"/>
        <v>112</v>
      </c>
      <c r="N30">
        <f t="shared" si="12"/>
        <v>460.57677911338396</v>
      </c>
      <c r="O30">
        <f t="shared" si="3"/>
        <v>0.19560695453529964</v>
      </c>
    </row>
    <row r="31" spans="1:15" x14ac:dyDescent="0.35">
      <c r="A31">
        <v>0.3</v>
      </c>
      <c r="B31">
        <f>COUNTIF(Table1[Churn],"&lt;="&amp;A31)</f>
        <v>1135</v>
      </c>
      <c r="C31" cm="1">
        <f t="array" ref="C31">SUM(IF(Table1[Churn]&lt;=A31,Table1[Not churn]*50))</f>
        <v>50675.527001634458</v>
      </c>
      <c r="D31">
        <f>7*COUNTIF(Table1[Churn],"&lt;=" &amp; A31)</f>
        <v>7945</v>
      </c>
      <c r="E31">
        <f t="shared" si="13"/>
        <v>42730.527001634458</v>
      </c>
      <c r="F31" s="7">
        <f t="shared" si="14"/>
        <v>0.15678179330515393</v>
      </c>
      <c r="G31" s="8">
        <f t="shared" si="6"/>
        <v>0.61852861035422346</v>
      </c>
      <c r="H31" s="7">
        <f t="shared" si="7"/>
        <v>0.15775818321377136</v>
      </c>
      <c r="J31">
        <v>0.3</v>
      </c>
      <c r="K31">
        <f t="shared" si="9"/>
        <v>17</v>
      </c>
      <c r="L31">
        <f t="shared" si="10"/>
        <v>599.04180506452394</v>
      </c>
      <c r="M31">
        <f t="shared" si="11"/>
        <v>119</v>
      </c>
      <c r="N31">
        <f t="shared" si="12"/>
        <v>480.04180506452394</v>
      </c>
      <c r="O31">
        <f t="shared" si="3"/>
        <v>0.198650576627423</v>
      </c>
    </row>
    <row r="32" spans="1:15" x14ac:dyDescent="0.35">
      <c r="A32">
        <v>0.31</v>
      </c>
      <c r="B32">
        <f>COUNTIF(Table1[Churn],"&lt;="&amp;A32)</f>
        <v>1158</v>
      </c>
      <c r="C32" cm="1">
        <f t="array" ref="C32">SUM(IF(Table1[Churn]&lt;=A32,Table1[Not churn]*50))</f>
        <v>51473.433056627968</v>
      </c>
      <c r="D32">
        <f>7*COUNTIF(Table1[Churn],"&lt;=" &amp; A32)</f>
        <v>8106</v>
      </c>
      <c r="E32">
        <f t="shared" si="13"/>
        <v>43367.433056627968</v>
      </c>
      <c r="F32" s="7">
        <f t="shared" si="14"/>
        <v>0.15747929599104585</v>
      </c>
      <c r="G32" s="8">
        <f t="shared" si="6"/>
        <v>0.63106267029972751</v>
      </c>
      <c r="H32" s="7">
        <f t="shared" si="7"/>
        <v>0.15839167563477186</v>
      </c>
      <c r="J32">
        <v>0.31</v>
      </c>
      <c r="K32">
        <f t="shared" si="9"/>
        <v>23</v>
      </c>
      <c r="L32">
        <f t="shared" si="10"/>
        <v>797.90605499350931</v>
      </c>
      <c r="M32">
        <f t="shared" si="11"/>
        <v>161</v>
      </c>
      <c r="N32">
        <f t="shared" si="12"/>
        <v>636.90605499350931</v>
      </c>
      <c r="O32">
        <f t="shared" si="3"/>
        <v>0.20177814041191813</v>
      </c>
    </row>
    <row r="33" spans="1:15" x14ac:dyDescent="0.35">
      <c r="A33">
        <v>0.32</v>
      </c>
      <c r="B33">
        <f>COUNTIF(Table1[Churn],"&lt;="&amp;A33)</f>
        <v>1179</v>
      </c>
      <c r="C33" cm="1">
        <f t="array" ref="C33">SUM(IF(Table1[Churn]&lt;=A33,Table1[Not churn]*50))</f>
        <v>52192.453520602314</v>
      </c>
      <c r="D33">
        <f>7*COUNTIF(Table1[Churn],"&lt;=" &amp; A33)</f>
        <v>8253</v>
      </c>
      <c r="E33">
        <f t="shared" si="13"/>
        <v>43939.453520602314</v>
      </c>
      <c r="F33" s="7">
        <f t="shared" si="14"/>
        <v>0.15812630837027489</v>
      </c>
      <c r="G33" s="8">
        <f t="shared" si="6"/>
        <v>0.64250681198910087</v>
      </c>
      <c r="H33" s="7">
        <f t="shared" si="7"/>
        <v>0.15902516805577235</v>
      </c>
      <c r="J33">
        <v>0.32</v>
      </c>
      <c r="K33">
        <f t="shared" si="9"/>
        <v>21</v>
      </c>
      <c r="L33">
        <f t="shared" si="10"/>
        <v>719.02046397434606</v>
      </c>
      <c r="M33">
        <f t="shared" si="11"/>
        <v>147</v>
      </c>
      <c r="N33">
        <f t="shared" si="12"/>
        <v>572.02046397434606</v>
      </c>
      <c r="O33">
        <f t="shared" si="3"/>
        <v>0.20444480701907369</v>
      </c>
    </row>
    <row r="34" spans="1:15" x14ac:dyDescent="0.35">
      <c r="A34">
        <v>0.33</v>
      </c>
      <c r="B34">
        <f>COUNTIF(Table1[Churn],"&lt;="&amp;A34)</f>
        <v>1191</v>
      </c>
      <c r="C34" cm="1">
        <f t="array" ref="C34">SUM(IF(Table1[Churn]&lt;=A34,Table1[Not churn]*50))</f>
        <v>52597.530794209684</v>
      </c>
      <c r="D34">
        <f>7*COUNTIF(Table1[Churn],"&lt;=" &amp; A34)</f>
        <v>8337</v>
      </c>
      <c r="E34">
        <f t="shared" si="13"/>
        <v>44260.530794209684</v>
      </c>
      <c r="F34" s="7">
        <f t="shared" si="14"/>
        <v>0.15850553959688535</v>
      </c>
      <c r="G34" s="8">
        <f t="shared" si="6"/>
        <v>0.64904632152588559</v>
      </c>
      <c r="H34" s="13">
        <f t="shared" si="7"/>
        <v>0.15965866047677288</v>
      </c>
      <c r="J34">
        <v>0.33</v>
      </c>
      <c r="K34">
        <f t="shared" si="9"/>
        <v>12</v>
      </c>
      <c r="L34">
        <f t="shared" si="10"/>
        <v>405.07727360737044</v>
      </c>
      <c r="M34">
        <f t="shared" si="11"/>
        <v>84</v>
      </c>
      <c r="N34">
        <f t="shared" si="12"/>
        <v>321.07727360737044</v>
      </c>
      <c r="O34">
        <f t="shared" si="3"/>
        <v>0.20736784182422127</v>
      </c>
    </row>
    <row r="35" spans="1:15" x14ac:dyDescent="0.35">
      <c r="A35">
        <v>0.34</v>
      </c>
      <c r="B35">
        <f>COUNTIF(Table1[Churn],"&lt;="&amp;A35)</f>
        <v>1213</v>
      </c>
      <c r="C35" cm="1">
        <f t="array" ref="C35">SUM(IF(Table1[Churn]&lt;=A35,Table1[Not churn]*50))</f>
        <v>53329.202727928903</v>
      </c>
      <c r="D35">
        <f>7*COUNTIF(Table1[Churn],"&lt;=" &amp; A35)</f>
        <v>8491</v>
      </c>
      <c r="E35">
        <f t="shared" si="13"/>
        <v>44838.202727928903</v>
      </c>
      <c r="F35" s="7">
        <f t="shared" si="14"/>
        <v>0.15921858129623229</v>
      </c>
      <c r="G35" s="8">
        <f t="shared" si="6"/>
        <v>0.66103542234332424</v>
      </c>
      <c r="H35" s="7">
        <f t="shared" si="7"/>
        <v>0.16029215289777338</v>
      </c>
      <c r="J35">
        <v>0.34</v>
      </c>
      <c r="K35">
        <f t="shared" si="9"/>
        <v>22</v>
      </c>
      <c r="L35">
        <f t="shared" si="10"/>
        <v>731.67193371921894</v>
      </c>
      <c r="M35">
        <f t="shared" si="11"/>
        <v>154</v>
      </c>
      <c r="N35">
        <f t="shared" si="12"/>
        <v>577.67193371921894</v>
      </c>
      <c r="O35">
        <f t="shared" si="3"/>
        <v>0.21047684474815173</v>
      </c>
    </row>
    <row r="36" spans="1:15" x14ac:dyDescent="0.35">
      <c r="A36">
        <v>0.35</v>
      </c>
      <c r="B36">
        <f>COUNTIF(Table1[Churn],"&lt;="&amp;A36)</f>
        <v>1237</v>
      </c>
      <c r="C36" cm="1">
        <f t="array" ref="C36">SUM(IF(Table1[Churn]&lt;=A36,Table1[Not churn]*50))</f>
        <v>54114.646016566228</v>
      </c>
      <c r="D36">
        <f>7*COUNTIF(Table1[Churn],"&lt;=" &amp; A36)</f>
        <v>8659</v>
      </c>
      <c r="E36">
        <f t="shared" si="13"/>
        <v>45455.646016566228</v>
      </c>
      <c r="F36" s="7">
        <f t="shared" si="14"/>
        <v>0.1600121341891288</v>
      </c>
      <c r="G36" s="8">
        <f t="shared" si="6"/>
        <v>0.67411444141689369</v>
      </c>
      <c r="H36" s="7">
        <f t="shared" si="7"/>
        <v>0.16092564531877387</v>
      </c>
      <c r="J36">
        <v>0.35</v>
      </c>
      <c r="K36">
        <f t="shared" si="9"/>
        <v>24</v>
      </c>
      <c r="L36">
        <f t="shared" si="10"/>
        <v>785.44328863732517</v>
      </c>
      <c r="M36">
        <f t="shared" si="11"/>
        <v>168</v>
      </c>
      <c r="N36">
        <f t="shared" si="12"/>
        <v>617.44328863732517</v>
      </c>
      <c r="O36">
        <f t="shared" si="3"/>
        <v>0.21389195430196517</v>
      </c>
    </row>
    <row r="37" spans="1:15" x14ac:dyDescent="0.35">
      <c r="A37">
        <v>0.36</v>
      </c>
      <c r="B37">
        <f>COUNTIF(Table1[Churn],"&lt;="&amp;A37)</f>
        <v>1254</v>
      </c>
      <c r="C37" cm="1">
        <f t="array" ref="C37">SUM(IF(Table1[Churn]&lt;=A37,Table1[Not churn]*50))</f>
        <v>54662.336429254108</v>
      </c>
      <c r="D37">
        <f>7*COUNTIF(Table1[Churn],"&lt;=" &amp; A37)</f>
        <v>8778</v>
      </c>
      <c r="E37">
        <f t="shared" si="13"/>
        <v>45884.336429254108</v>
      </c>
      <c r="F37" s="7">
        <f t="shared" si="14"/>
        <v>0.16058589100670426</v>
      </c>
      <c r="G37" s="8">
        <f t="shared" si="6"/>
        <v>0.68337874659400544</v>
      </c>
      <c r="H37" s="7">
        <f t="shared" si="7"/>
        <v>0.16155913773977437</v>
      </c>
      <c r="J37">
        <v>0.36</v>
      </c>
      <c r="K37">
        <f t="shared" si="9"/>
        <v>17</v>
      </c>
      <c r="L37">
        <f t="shared" si="10"/>
        <v>547.69041268787987</v>
      </c>
      <c r="M37">
        <f t="shared" si="11"/>
        <v>119</v>
      </c>
      <c r="N37">
        <f t="shared" si="12"/>
        <v>428.69041268787987</v>
      </c>
      <c r="O37">
        <f t="shared" si="3"/>
        <v>0.21727603266960274</v>
      </c>
    </row>
    <row r="38" spans="1:15" x14ac:dyDescent="0.35">
      <c r="A38">
        <v>0.37</v>
      </c>
      <c r="B38">
        <f>COUNTIF(Table1[Churn],"&lt;="&amp;A38)</f>
        <v>1266</v>
      </c>
      <c r="C38" cm="1">
        <f t="array" ref="C38">SUM(IF(Table1[Churn]&lt;=A38,Table1[Not churn]*50))</f>
        <v>55043.210770647493</v>
      </c>
      <c r="D38">
        <f>7*COUNTIF(Table1[Churn],"&lt;=" &amp; A38)</f>
        <v>8862</v>
      </c>
      <c r="E38">
        <f t="shared" si="13"/>
        <v>46181.210770647493</v>
      </c>
      <c r="F38" s="7">
        <f t="shared" si="14"/>
        <v>0.16100078240213736</v>
      </c>
      <c r="G38" s="8">
        <f t="shared" si="6"/>
        <v>0.68991825613079016</v>
      </c>
      <c r="H38" s="7">
        <f t="shared" si="7"/>
        <v>0.1621926301607749</v>
      </c>
      <c r="J38">
        <v>0.37</v>
      </c>
      <c r="K38">
        <f t="shared" si="9"/>
        <v>12</v>
      </c>
      <c r="L38">
        <f t="shared" si="10"/>
        <v>380.87434139338438</v>
      </c>
      <c r="M38">
        <f t="shared" si="11"/>
        <v>84</v>
      </c>
      <c r="N38">
        <f t="shared" si="12"/>
        <v>296.87434139338438</v>
      </c>
      <c r="O38">
        <f t="shared" si="3"/>
        <v>0.22054517952744149</v>
      </c>
    </row>
    <row r="39" spans="1:15" x14ac:dyDescent="0.35">
      <c r="A39">
        <v>0.38</v>
      </c>
      <c r="B39">
        <f>COUNTIF(Table1[Churn],"&lt;="&amp;A39)</f>
        <v>1285</v>
      </c>
      <c r="C39" cm="1">
        <f t="array" ref="C39">SUM(IF(Table1[Churn]&lt;=A39,Table1[Not churn]*50))</f>
        <v>55637.386322418752</v>
      </c>
      <c r="D39">
        <f>7*COUNTIF(Table1[Churn],"&lt;=" &amp; A39)</f>
        <v>8995</v>
      </c>
      <c r="E39">
        <f t="shared" si="13"/>
        <v>46642.386322418752</v>
      </c>
      <c r="F39" s="7">
        <f t="shared" si="14"/>
        <v>0.16167186481180046</v>
      </c>
      <c r="G39" s="8">
        <f t="shared" si="6"/>
        <v>0.70027247956403271</v>
      </c>
      <c r="H39" s="7">
        <f t="shared" si="7"/>
        <v>0.1628261225817754</v>
      </c>
      <c r="J39">
        <v>0.38</v>
      </c>
      <c r="K39">
        <f t="shared" si="9"/>
        <v>19</v>
      </c>
      <c r="L39">
        <f t="shared" si="10"/>
        <v>594.17555177125905</v>
      </c>
      <c r="M39">
        <f t="shared" si="11"/>
        <v>133</v>
      </c>
      <c r="N39">
        <f t="shared" si="12"/>
        <v>461.17555177125905</v>
      </c>
      <c r="O39">
        <f t="shared" si="3"/>
        <v>0.22383956997813548</v>
      </c>
    </row>
    <row r="40" spans="1:15" x14ac:dyDescent="0.35">
      <c r="A40">
        <v>0.39</v>
      </c>
      <c r="B40">
        <f>COUNTIF(Table1[Churn],"&lt;="&amp;A40)</f>
        <v>1304</v>
      </c>
      <c r="C40" cm="1">
        <f t="array" ref="C40">SUM(IF(Table1[Churn]&lt;=A40,Table1[Not churn]*50))</f>
        <v>56220.798240401331</v>
      </c>
      <c r="D40">
        <f>7*COUNTIF(Table1[Churn],"&lt;=" &amp; A40)</f>
        <v>9128</v>
      </c>
      <c r="E40">
        <f t="shared" si="13"/>
        <v>47092.798240401331</v>
      </c>
      <c r="F40" s="7">
        <f t="shared" si="14"/>
        <v>0.16235984343318069</v>
      </c>
      <c r="G40" s="8">
        <f t="shared" si="6"/>
        <v>0.71062670299727515</v>
      </c>
      <c r="H40" s="7">
        <f t="shared" si="7"/>
        <v>0.16345961500277589</v>
      </c>
      <c r="J40">
        <v>0.39</v>
      </c>
      <c r="K40">
        <f t="shared" si="9"/>
        <v>19</v>
      </c>
      <c r="L40">
        <f t="shared" si="10"/>
        <v>583.41191798257933</v>
      </c>
      <c r="M40">
        <f t="shared" si="11"/>
        <v>133</v>
      </c>
      <c r="N40">
        <f t="shared" si="12"/>
        <v>450.41191798257933</v>
      </c>
      <c r="O40">
        <f t="shared" si="3"/>
        <v>0.22796928876583453</v>
      </c>
    </row>
    <row r="41" spans="1:15" x14ac:dyDescent="0.35">
      <c r="A41">
        <v>0.4</v>
      </c>
      <c r="B41">
        <f>COUNTIF(Table1[Churn],"&lt;="&amp;A41)</f>
        <v>1321</v>
      </c>
      <c r="C41" cm="1">
        <f t="array" ref="C41">SUM(IF(Table1[Churn]&lt;=A41,Table1[Not churn]*50))</f>
        <v>56735.208500731256</v>
      </c>
      <c r="D41">
        <f>7*COUNTIF(Table1[Churn],"&lt;=" &amp; A41)</f>
        <v>9247</v>
      </c>
      <c r="E41">
        <f t="shared" si="13"/>
        <v>47488.208500731256</v>
      </c>
      <c r="F41" s="7">
        <f t="shared" si="14"/>
        <v>0.16298521225811333</v>
      </c>
      <c r="G41" s="8">
        <f t="shared" si="6"/>
        <v>0.71989100817438689</v>
      </c>
      <c r="H41" s="7">
        <f t="shared" si="7"/>
        <v>0.16409310742377642</v>
      </c>
      <c r="J41">
        <v>0.4</v>
      </c>
      <c r="K41">
        <f t="shared" si="9"/>
        <v>17</v>
      </c>
      <c r="L41">
        <f t="shared" si="10"/>
        <v>514.41026032992522</v>
      </c>
      <c r="M41">
        <f t="shared" si="11"/>
        <v>119</v>
      </c>
      <c r="N41">
        <f t="shared" si="12"/>
        <v>395.41026032992522</v>
      </c>
      <c r="O41">
        <f t="shared" si="3"/>
        <v>0.23133286634616784</v>
      </c>
    </row>
    <row r="42" spans="1:15" x14ac:dyDescent="0.35">
      <c r="A42">
        <v>0.41</v>
      </c>
      <c r="B42">
        <f>COUNTIF(Table1[Churn],"&lt;="&amp;A42)</f>
        <v>1345</v>
      </c>
      <c r="C42" cm="1">
        <f t="array" ref="C42">SUM(IF(Table1[Churn]&lt;=A42,Table1[Not churn]*50))</f>
        <v>57448.501803940337</v>
      </c>
      <c r="D42">
        <f>7*COUNTIF(Table1[Churn],"&lt;=" &amp; A42)</f>
        <v>9415</v>
      </c>
      <c r="E42">
        <f t="shared" si="13"/>
        <v>48033.501803940337</v>
      </c>
      <c r="F42" s="7">
        <f t="shared" si="14"/>
        <v>0.16388591006483366</v>
      </c>
      <c r="G42" s="8">
        <f t="shared" si="6"/>
        <v>0.73297002724795646</v>
      </c>
      <c r="H42" s="7">
        <f t="shared" si="7"/>
        <v>0.16472659984477692</v>
      </c>
      <c r="J42">
        <v>0.41</v>
      </c>
      <c r="K42">
        <f t="shared" si="9"/>
        <v>24</v>
      </c>
      <c r="L42">
        <f t="shared" si="10"/>
        <v>713.29330320908048</v>
      </c>
      <c r="M42">
        <f t="shared" si="11"/>
        <v>168</v>
      </c>
      <c r="N42">
        <f t="shared" si="12"/>
        <v>545.29330320908048</v>
      </c>
      <c r="O42">
        <f t="shared" si="3"/>
        <v>0.23552723577268164</v>
      </c>
    </row>
    <row r="43" spans="1:15" x14ac:dyDescent="0.35">
      <c r="A43">
        <v>0.42</v>
      </c>
      <c r="B43">
        <f>COUNTIF(Table1[Churn],"&lt;="&amp;A43)</f>
        <v>1371</v>
      </c>
      <c r="C43" cm="1">
        <f t="array" ref="C43">SUM(IF(Table1[Churn]&lt;=A43,Table1[Not churn]*50))</f>
        <v>58208.457985094516</v>
      </c>
      <c r="D43">
        <f>7*COUNTIF(Table1[Churn],"&lt;=" &amp; A43)</f>
        <v>9597</v>
      </c>
      <c r="E43">
        <f t="shared" si="13"/>
        <v>48611.457985094516</v>
      </c>
      <c r="F43" s="7">
        <f t="shared" si="14"/>
        <v>0.16487294685692433</v>
      </c>
      <c r="G43" s="8">
        <f t="shared" si="6"/>
        <v>0.74713896457765672</v>
      </c>
      <c r="H43" s="7">
        <f t="shared" si="7"/>
        <v>0.16536009226577741</v>
      </c>
      <c r="J43">
        <v>0.42</v>
      </c>
      <c r="K43">
        <f t="shared" si="9"/>
        <v>26</v>
      </c>
      <c r="L43">
        <f t="shared" si="10"/>
        <v>759.95618115417892</v>
      </c>
      <c r="M43">
        <f t="shared" si="11"/>
        <v>182</v>
      </c>
      <c r="N43">
        <f t="shared" si="12"/>
        <v>577.95618115417892</v>
      </c>
      <c r="O43">
        <f t="shared" si="3"/>
        <v>0.23948749219144264</v>
      </c>
    </row>
    <row r="44" spans="1:15" x14ac:dyDescent="0.35">
      <c r="A44">
        <v>0.43</v>
      </c>
      <c r="B44">
        <f>COUNTIF(Table1[Churn],"&lt;="&amp;A44)</f>
        <v>1386</v>
      </c>
      <c r="C44" cm="1">
        <f t="array" ref="C44">SUM(IF(Table1[Churn]&lt;=A44,Table1[Not churn]*50))</f>
        <v>58639.472226481419</v>
      </c>
      <c r="D44">
        <f>7*COUNTIF(Table1[Churn],"&lt;=" &amp; A44)</f>
        <v>9702</v>
      </c>
      <c r="E44">
        <f t="shared" si="13"/>
        <v>48937.472226481419</v>
      </c>
      <c r="F44" s="7">
        <f t="shared" si="14"/>
        <v>0.16545169374185814</v>
      </c>
      <c r="G44" s="8">
        <f t="shared" si="6"/>
        <v>0.75531335149863765</v>
      </c>
      <c r="H44" s="7">
        <f t="shared" si="7"/>
        <v>0.16599358468677791</v>
      </c>
      <c r="J44">
        <v>0.43</v>
      </c>
      <c r="K44">
        <f t="shared" si="9"/>
        <v>15</v>
      </c>
      <c r="L44">
        <f t="shared" si="10"/>
        <v>431.01424138690345</v>
      </c>
      <c r="M44">
        <f t="shared" si="11"/>
        <v>105</v>
      </c>
      <c r="N44">
        <f t="shared" si="12"/>
        <v>326.01424138690345</v>
      </c>
      <c r="O44">
        <f t="shared" si="3"/>
        <v>0.24361143998893042</v>
      </c>
    </row>
    <row r="45" spans="1:15" x14ac:dyDescent="0.35">
      <c r="A45">
        <v>0.44</v>
      </c>
      <c r="B45">
        <f>COUNTIF(Table1[Churn],"&lt;="&amp;A45)</f>
        <v>1403</v>
      </c>
      <c r="C45" cm="1">
        <f t="array" ref="C45">SUM(IF(Table1[Churn]&lt;=A45,Table1[Not churn]*50))</f>
        <v>59120.457173581526</v>
      </c>
      <c r="D45">
        <f>7*COUNTIF(Table1[Churn],"&lt;=" &amp; A45)</f>
        <v>9821</v>
      </c>
      <c r="E45">
        <f t="shared" si="13"/>
        <v>49299.457173581526</v>
      </c>
      <c r="F45" s="7">
        <f t="shared" si="14"/>
        <v>0.16611847183733547</v>
      </c>
      <c r="G45" s="8">
        <f t="shared" si="6"/>
        <v>0.76457765667574928</v>
      </c>
      <c r="H45" s="7">
        <f t="shared" si="7"/>
        <v>0.16662707710777841</v>
      </c>
      <c r="J45">
        <v>0.44</v>
      </c>
      <c r="K45">
        <f t="shared" si="9"/>
        <v>17</v>
      </c>
      <c r="L45">
        <f t="shared" si="10"/>
        <v>480.98494710010709</v>
      </c>
      <c r="M45">
        <f t="shared" si="11"/>
        <v>119</v>
      </c>
      <c r="N45">
        <f t="shared" si="12"/>
        <v>361.98494710010709</v>
      </c>
      <c r="O45">
        <f t="shared" si="3"/>
        <v>0.24740899006810832</v>
      </c>
    </row>
    <row r="46" spans="1:15" x14ac:dyDescent="0.35">
      <c r="A46">
        <v>0.45</v>
      </c>
      <c r="B46">
        <f>COUNTIF(Table1[Churn],"&lt;="&amp;A46)</f>
        <v>1425</v>
      </c>
      <c r="C46" cm="1">
        <f t="array" ref="C46">SUM(IF(Table1[Churn]&lt;=A46,Table1[Not churn]*50))</f>
        <v>59732.293390089428</v>
      </c>
      <c r="D46">
        <f>7*COUNTIF(Table1[Churn],"&lt;=" &amp; A46)</f>
        <v>9975</v>
      </c>
      <c r="E46">
        <f t="shared" si="13"/>
        <v>49757.293390089428</v>
      </c>
      <c r="F46" s="7">
        <f t="shared" si="14"/>
        <v>0.16699509484521177</v>
      </c>
      <c r="G46" s="8">
        <f t="shared" si="6"/>
        <v>0.77656675749318804</v>
      </c>
      <c r="H46" s="7">
        <f t="shared" si="7"/>
        <v>0.16726056952877894</v>
      </c>
      <c r="J46">
        <v>0.45</v>
      </c>
      <c r="K46">
        <f t="shared" si="9"/>
        <v>22</v>
      </c>
      <c r="L46">
        <f t="shared" si="10"/>
        <v>611.83621650790155</v>
      </c>
      <c r="M46">
        <f t="shared" si="11"/>
        <v>154</v>
      </c>
      <c r="N46">
        <f t="shared" si="12"/>
        <v>457.83621650790155</v>
      </c>
      <c r="O46">
        <f t="shared" si="3"/>
        <v>0.25170134726408627</v>
      </c>
    </row>
    <row r="47" spans="1:15" x14ac:dyDescent="0.35">
      <c r="A47">
        <v>0.46</v>
      </c>
      <c r="B47">
        <f>COUNTIF(Table1[Churn],"&lt;="&amp;A47)</f>
        <v>1437</v>
      </c>
      <c r="C47" cm="1">
        <f t="array" ref="C47">SUM(IF(Table1[Churn]&lt;=A47,Table1[Not churn]*50))</f>
        <v>60059.145817284458</v>
      </c>
      <c r="D47">
        <f>7*COUNTIF(Table1[Churn],"&lt;=" &amp; A47)</f>
        <v>10059</v>
      </c>
      <c r="E47">
        <f t="shared" si="13"/>
        <v>50000.145817284458</v>
      </c>
      <c r="F47" s="7">
        <f t="shared" si="14"/>
        <v>0.16748489947895853</v>
      </c>
      <c r="G47" s="8">
        <f t="shared" si="6"/>
        <v>0.78310626702997277</v>
      </c>
      <c r="H47" s="7">
        <f t="shared" si="7"/>
        <v>0.16789406194977943</v>
      </c>
      <c r="J47">
        <v>0.46</v>
      </c>
      <c r="K47">
        <f t="shared" si="9"/>
        <v>12</v>
      </c>
      <c r="L47">
        <f t="shared" si="10"/>
        <v>326.85242719503003</v>
      </c>
      <c r="M47">
        <f t="shared" si="11"/>
        <v>84</v>
      </c>
      <c r="N47">
        <f t="shared" si="12"/>
        <v>242.85242719503003</v>
      </c>
      <c r="O47">
        <f t="shared" si="3"/>
        <v>0.25699671475860852</v>
      </c>
    </row>
    <row r="48" spans="1:15" x14ac:dyDescent="0.35">
      <c r="A48">
        <v>0.47</v>
      </c>
      <c r="B48">
        <f>COUNTIF(Table1[Churn],"&lt;="&amp;A48)</f>
        <v>1447</v>
      </c>
      <c r="C48" cm="1">
        <f t="array" ref="C48">SUM(IF(Table1[Churn]&lt;=A48,Table1[Not churn]*50))</f>
        <v>60326.594683754462</v>
      </c>
      <c r="D48">
        <f>7*COUNTIF(Table1[Churn],"&lt;=" &amp; A48)</f>
        <v>10129</v>
      </c>
      <c r="E48">
        <f t="shared" si="13"/>
        <v>50197.594683754462</v>
      </c>
      <c r="F48" s="7">
        <f t="shared" si="14"/>
        <v>0.16790273101106551</v>
      </c>
      <c r="G48" s="8">
        <f t="shared" si="6"/>
        <v>0.78855585831062669</v>
      </c>
      <c r="H48" s="7">
        <f t="shared" si="7"/>
        <v>0.16852755437077993</v>
      </c>
      <c r="J48">
        <v>0.47</v>
      </c>
      <c r="K48">
        <f t="shared" si="9"/>
        <v>10</v>
      </c>
      <c r="L48">
        <f t="shared" si="10"/>
        <v>267.44886647000385</v>
      </c>
      <c r="M48">
        <f t="shared" si="11"/>
        <v>70</v>
      </c>
      <c r="N48">
        <f t="shared" si="12"/>
        <v>197.44886647000385</v>
      </c>
      <c r="O48">
        <f t="shared" si="3"/>
        <v>0.26173227400031235</v>
      </c>
    </row>
    <row r="49" spans="1:15" x14ac:dyDescent="0.35">
      <c r="A49">
        <v>0.48</v>
      </c>
      <c r="B49">
        <f>COUNTIF(Table1[Churn],"&lt;="&amp;A49)</f>
        <v>1475</v>
      </c>
      <c r="C49" cm="1">
        <f t="array" ref="C49">SUM(IF(Table1[Churn]&lt;=A49,Table1[Not churn]*50))</f>
        <v>61062.762099907937</v>
      </c>
      <c r="D49">
        <f>7*COUNTIF(Table1[Churn],"&lt;=" &amp; A49)</f>
        <v>10325</v>
      </c>
      <c r="E49">
        <f t="shared" si="13"/>
        <v>50737.762099907937</v>
      </c>
      <c r="F49" s="7">
        <f t="shared" si="14"/>
        <v>0.16908832232493404</v>
      </c>
      <c r="G49" s="8">
        <f t="shared" si="6"/>
        <v>0.80381471389645776</v>
      </c>
      <c r="H49" s="7">
        <f t="shared" si="7"/>
        <v>0.16916104679178046</v>
      </c>
      <c r="J49">
        <v>0.48</v>
      </c>
      <c r="K49">
        <f t="shared" si="9"/>
        <v>28</v>
      </c>
      <c r="L49">
        <f t="shared" si="10"/>
        <v>736.16741615347564</v>
      </c>
      <c r="M49">
        <f t="shared" si="11"/>
        <v>196</v>
      </c>
      <c r="N49">
        <f t="shared" si="12"/>
        <v>540.16741615347564</v>
      </c>
      <c r="O49">
        <f t="shared" si="3"/>
        <v>0.26624378599111764</v>
      </c>
    </row>
    <row r="50" spans="1:15" x14ac:dyDescent="0.35">
      <c r="A50">
        <v>0.49</v>
      </c>
      <c r="B50">
        <f>COUNTIF(Table1[Churn],"&lt;="&amp;A50)</f>
        <v>1497</v>
      </c>
      <c r="C50" cm="1">
        <f t="array" ref="C50">SUM(IF(Table1[Churn]&lt;=A50,Table1[Not churn]*50))</f>
        <v>61628.817252560126</v>
      </c>
      <c r="D50">
        <f>7*COUNTIF(Table1[Churn],"&lt;=" &amp; A50)</f>
        <v>10479</v>
      </c>
      <c r="E50">
        <f t="shared" si="13"/>
        <v>51149.817252560126</v>
      </c>
      <c r="F50" s="7">
        <f t="shared" si="14"/>
        <v>0.17003409228277364</v>
      </c>
      <c r="G50" s="8">
        <f t="shared" si="6"/>
        <v>0.8158038147138964</v>
      </c>
      <c r="H50" s="13">
        <f t="shared" si="7"/>
        <v>0.16979453921278095</v>
      </c>
      <c r="J50">
        <v>0.49</v>
      </c>
      <c r="K50">
        <f t="shared" si="9"/>
        <v>22</v>
      </c>
      <c r="L50">
        <f t="shared" si="10"/>
        <v>566.05515265218855</v>
      </c>
      <c r="M50">
        <f t="shared" si="11"/>
        <v>154</v>
      </c>
      <c r="N50">
        <f t="shared" si="12"/>
        <v>412.05515265218855</v>
      </c>
      <c r="O50">
        <f t="shared" si="3"/>
        <v>0.27205829551846689</v>
      </c>
    </row>
    <row r="51" spans="1:15" x14ac:dyDescent="0.35">
      <c r="A51">
        <v>0.5</v>
      </c>
      <c r="B51">
        <f>COUNTIF(Table1[Churn],"&lt;="&amp;A51)</f>
        <v>1508</v>
      </c>
      <c r="C51" cm="1">
        <f t="array" ref="C51">SUM(IF(Table1[Churn]&lt;=A51,Table1[Not churn]*50))</f>
        <v>61906.759455288746</v>
      </c>
      <c r="D51">
        <f>7*COUNTIF(Table1[Churn],"&lt;=" &amp; A51)</f>
        <v>10556</v>
      </c>
      <c r="E51">
        <f t="shared" si="13"/>
        <v>51350.759455288746</v>
      </c>
      <c r="F51" s="7">
        <f t="shared" si="14"/>
        <v>0.17051449781705852</v>
      </c>
      <c r="G51" s="8">
        <f t="shared" si="6"/>
        <v>0.82179836512261584</v>
      </c>
      <c r="H51" s="7">
        <f t="shared" si="7"/>
        <v>0.17042803163378145</v>
      </c>
      <c r="J51">
        <v>0.5</v>
      </c>
      <c r="K51">
        <f t="shared" si="9"/>
        <v>11</v>
      </c>
      <c r="L51">
        <f t="shared" si="10"/>
        <v>277.94220272862003</v>
      </c>
      <c r="M51">
        <f t="shared" si="11"/>
        <v>77</v>
      </c>
      <c r="N51">
        <f t="shared" si="12"/>
        <v>200.94220272862003</v>
      </c>
      <c r="O51">
        <f t="shared" si="3"/>
        <v>0.27703601412118772</v>
      </c>
    </row>
    <row r="52" spans="1:15" x14ac:dyDescent="0.35">
      <c r="A52">
        <v>0.51</v>
      </c>
      <c r="B52">
        <f>COUNTIF(Table1[Churn],"&lt;="&amp;A52)</f>
        <v>1518</v>
      </c>
      <c r="C52" cm="1">
        <f t="array" ref="C52">SUM(IF(Table1[Churn]&lt;=A52,Table1[Not churn]*50))</f>
        <v>62153.422096168695</v>
      </c>
      <c r="D52">
        <f>7*COUNTIF(Table1[Churn],"&lt;=" &amp; A52)</f>
        <v>10626</v>
      </c>
      <c r="E52">
        <f t="shared" si="13"/>
        <v>51527.422096168695</v>
      </c>
      <c r="F52" s="7">
        <f t="shared" si="14"/>
        <v>0.17096403772520541</v>
      </c>
      <c r="G52" s="8">
        <f t="shared" si="6"/>
        <v>0.82724795640326976</v>
      </c>
      <c r="H52" s="7">
        <f t="shared" si="7"/>
        <v>0.17106152405478195</v>
      </c>
      <c r="J52">
        <v>0.51</v>
      </c>
      <c r="K52">
        <f t="shared" si="9"/>
        <v>10</v>
      </c>
      <c r="L52">
        <f t="shared" si="10"/>
        <v>246.66264087994932</v>
      </c>
      <c r="M52">
        <f t="shared" si="11"/>
        <v>70</v>
      </c>
      <c r="N52">
        <f t="shared" si="12"/>
        <v>176.66264087994932</v>
      </c>
      <c r="O52">
        <f t="shared" si="3"/>
        <v>0.28378841542554062</v>
      </c>
    </row>
    <row r="53" spans="1:15" x14ac:dyDescent="0.35">
      <c r="A53">
        <v>0.52</v>
      </c>
      <c r="B53">
        <f>COUNTIF(Table1[Churn],"&lt;="&amp;A53)</f>
        <v>1530</v>
      </c>
      <c r="C53" cm="1">
        <f t="array" ref="C53">SUM(IF(Table1[Churn]&lt;=A53,Table1[Not churn]*50))</f>
        <v>62444.074597172206</v>
      </c>
      <c r="D53">
        <f>7*COUNTIF(Table1[Churn],"&lt;=" &amp; A53)</f>
        <v>10710</v>
      </c>
      <c r="E53">
        <f t="shared" si="13"/>
        <v>51734.074597172206</v>
      </c>
      <c r="F53" s="7">
        <f t="shared" si="14"/>
        <v>0.17151347135961889</v>
      </c>
      <c r="G53" s="8">
        <f t="shared" si="6"/>
        <v>0.83378746594005448</v>
      </c>
      <c r="H53" s="7">
        <f t="shared" si="7"/>
        <v>0.17169501647578245</v>
      </c>
      <c r="J53">
        <v>0.52</v>
      </c>
      <c r="K53">
        <f t="shared" si="9"/>
        <v>12</v>
      </c>
      <c r="L53">
        <f t="shared" si="10"/>
        <v>290.65250100351113</v>
      </c>
      <c r="M53">
        <f t="shared" si="11"/>
        <v>84</v>
      </c>
      <c r="N53">
        <f t="shared" si="12"/>
        <v>206.65250100351113</v>
      </c>
      <c r="O53">
        <f t="shared" si="3"/>
        <v>0.28900491036540321</v>
      </c>
    </row>
    <row r="54" spans="1:15" x14ac:dyDescent="0.35">
      <c r="A54">
        <v>0.53</v>
      </c>
      <c r="B54">
        <f>COUNTIF(Table1[Churn],"&lt;="&amp;A54)</f>
        <v>1543</v>
      </c>
      <c r="C54" cm="1">
        <f t="array" ref="C54">SUM(IF(Table1[Churn]&lt;=A54,Table1[Not churn]*50))</f>
        <v>62752.67133229335</v>
      </c>
      <c r="D54">
        <f>7*COUNTIF(Table1[Churn],"&lt;=" &amp; A54)</f>
        <v>10801</v>
      </c>
      <c r="E54">
        <f t="shared" si="13"/>
        <v>51951.67133229335</v>
      </c>
      <c r="F54" s="7">
        <f t="shared" si="14"/>
        <v>0.17212016270678923</v>
      </c>
      <c r="G54" s="8">
        <f t="shared" si="6"/>
        <v>0.84087193460490461</v>
      </c>
      <c r="H54" s="7">
        <f t="shared" si="7"/>
        <v>0.17232850889678297</v>
      </c>
      <c r="J54">
        <v>0.53</v>
      </c>
      <c r="K54">
        <f t="shared" si="9"/>
        <v>13</v>
      </c>
      <c r="L54">
        <f t="shared" si="10"/>
        <v>308.59673512114387</v>
      </c>
      <c r="M54">
        <f t="shared" si="11"/>
        <v>91</v>
      </c>
      <c r="N54">
        <f t="shared" si="12"/>
        <v>217.59673512114387</v>
      </c>
      <c r="O54">
        <f t="shared" si="3"/>
        <v>0.29488322345431395</v>
      </c>
    </row>
    <row r="55" spans="1:15" x14ac:dyDescent="0.35">
      <c r="A55">
        <v>0.54</v>
      </c>
      <c r="B55">
        <f>COUNTIF(Table1[Churn],"&lt;="&amp;A55)</f>
        <v>1556</v>
      </c>
      <c r="C55" cm="1">
        <f t="array" ref="C55">SUM(IF(Table1[Churn]&lt;=A55,Table1[Not churn]*50))</f>
        <v>63055.854848054674</v>
      </c>
      <c r="D55">
        <f>7*COUNTIF(Table1[Churn],"&lt;=" &amp; A55)</f>
        <v>10892</v>
      </c>
      <c r="E55">
        <f t="shared" si="13"/>
        <v>52163.854848054674</v>
      </c>
      <c r="F55" s="7">
        <f t="shared" si="14"/>
        <v>0.17273574398834793</v>
      </c>
      <c r="G55" s="8">
        <f t="shared" si="6"/>
        <v>0.84795640326975474</v>
      </c>
      <c r="H55" s="7">
        <f t="shared" si="7"/>
        <v>0.17296200131778347</v>
      </c>
      <c r="J55">
        <v>0.54</v>
      </c>
      <c r="K55">
        <f t="shared" si="9"/>
        <v>13</v>
      </c>
      <c r="L55">
        <f t="shared" si="10"/>
        <v>303.18351576132409</v>
      </c>
      <c r="M55">
        <f t="shared" si="11"/>
        <v>91</v>
      </c>
      <c r="N55">
        <f t="shared" si="12"/>
        <v>212.18351576132409</v>
      </c>
      <c r="O55">
        <f t="shared" si="3"/>
        <v>0.30014824444360017</v>
      </c>
    </row>
    <row r="56" spans="1:15" x14ac:dyDescent="0.35">
      <c r="A56">
        <v>0.55000000000000004</v>
      </c>
      <c r="B56">
        <f>COUNTIF(Table1[Churn],"&lt;="&amp;A56)</f>
        <v>1572</v>
      </c>
      <c r="C56" cm="1">
        <f t="array" ref="C56">SUM(IF(Table1[Churn]&lt;=A56,Table1[Not churn]*50))</f>
        <v>63421.116730738431</v>
      </c>
      <c r="D56">
        <f>7*COUNTIF(Table1[Churn],"&lt;=" &amp; A56)</f>
        <v>11004</v>
      </c>
      <c r="E56">
        <f t="shared" si="13"/>
        <v>52417.116730738431</v>
      </c>
      <c r="F56" s="7">
        <f t="shared" si="14"/>
        <v>0.17350687857987007</v>
      </c>
      <c r="G56" s="8">
        <f t="shared" si="6"/>
        <v>0.85667574931880108</v>
      </c>
      <c r="H56" s="7">
        <f t="shared" si="7"/>
        <v>0.17359549373878397</v>
      </c>
      <c r="J56">
        <v>0.55000000000000004</v>
      </c>
      <c r="K56">
        <f t="shared" si="9"/>
        <v>16</v>
      </c>
      <c r="L56">
        <f t="shared" si="10"/>
        <v>365.26188268375699</v>
      </c>
      <c r="M56">
        <f t="shared" si="11"/>
        <v>112</v>
      </c>
      <c r="N56">
        <f t="shared" si="12"/>
        <v>253.26188268375699</v>
      </c>
      <c r="O56">
        <f t="shared" si="3"/>
        <v>0.30662931258274595</v>
      </c>
    </row>
    <row r="57" spans="1:15" x14ac:dyDescent="0.35">
      <c r="A57">
        <v>0.56000000000000005</v>
      </c>
      <c r="B57">
        <f>COUNTIF(Table1[Churn],"&lt;="&amp;A57)</f>
        <v>1590</v>
      </c>
      <c r="C57" cm="1">
        <f t="array" ref="C57">SUM(IF(Table1[Churn]&lt;=A57,Table1[Not churn]*50))</f>
        <v>63821.880161565146</v>
      </c>
      <c r="D57">
        <f>7*COUNTIF(Table1[Churn],"&lt;=" &amp; A57)</f>
        <v>11130</v>
      </c>
      <c r="E57">
        <f t="shared" si="13"/>
        <v>52691.880161565146</v>
      </c>
      <c r="F57" s="7">
        <f t="shared" si="14"/>
        <v>0.17439160319038541</v>
      </c>
      <c r="G57" s="8">
        <f t="shared" si="6"/>
        <v>0.86648501362397823</v>
      </c>
      <c r="H57" s="7">
        <f t="shared" si="7"/>
        <v>0.17422898615978449</v>
      </c>
      <c r="J57">
        <v>0.56000000000000005</v>
      </c>
      <c r="K57">
        <f t="shared" si="9"/>
        <v>18</v>
      </c>
      <c r="L57">
        <f t="shared" si="10"/>
        <v>400.76343082671519</v>
      </c>
      <c r="M57">
        <f t="shared" si="11"/>
        <v>126</v>
      </c>
      <c r="N57">
        <f t="shared" si="12"/>
        <v>274.76343082671519</v>
      </c>
      <c r="O57">
        <f t="shared" si="3"/>
        <v>0.31439994347807831</v>
      </c>
    </row>
    <row r="58" spans="1:15" x14ac:dyDescent="0.35">
      <c r="A58">
        <v>0.56999999999999995</v>
      </c>
      <c r="B58">
        <f>COUNTIF(Table1[Churn],"&lt;="&amp;A58)</f>
        <v>1606</v>
      </c>
      <c r="C58" cm="1">
        <f t="array" ref="C58">SUM(IF(Table1[Churn]&lt;=A58,Table1[Not churn]*50))</f>
        <v>64169.952203127526</v>
      </c>
      <c r="D58">
        <f>7*COUNTIF(Table1[Churn],"&lt;=" &amp; A58)</f>
        <v>11242</v>
      </c>
      <c r="E58">
        <f t="shared" si="13"/>
        <v>52927.952203127526</v>
      </c>
      <c r="F58" s="7">
        <f t="shared" si="14"/>
        <v>0.17519102966469227</v>
      </c>
      <c r="G58" s="8">
        <f t="shared" si="6"/>
        <v>0.87520435967302457</v>
      </c>
      <c r="H58" s="7">
        <f t="shared" si="7"/>
        <v>0.17486247858078499</v>
      </c>
      <c r="J58">
        <v>0.56999999999999995</v>
      </c>
      <c r="K58">
        <f t="shared" si="9"/>
        <v>16</v>
      </c>
      <c r="L58">
        <f t="shared" si="10"/>
        <v>348.07204156238004</v>
      </c>
      <c r="M58">
        <f t="shared" si="11"/>
        <v>112</v>
      </c>
      <c r="N58">
        <f t="shared" si="12"/>
        <v>236.07204156238004</v>
      </c>
      <c r="O58">
        <f t="shared" si="3"/>
        <v>0.321772468415645</v>
      </c>
    </row>
    <row r="59" spans="1:15" x14ac:dyDescent="0.35">
      <c r="A59">
        <v>0.57999999999999996</v>
      </c>
      <c r="B59">
        <f>COUNTIF(Table1[Churn],"&lt;="&amp;A59)</f>
        <v>1616</v>
      </c>
      <c r="C59" cm="1">
        <f t="array" ref="C59">SUM(IF(Table1[Churn]&lt;=A59,Table1[Not churn]*50))</f>
        <v>64382.635783835474</v>
      </c>
      <c r="D59">
        <f>7*COUNTIF(Table1[Churn],"&lt;=" &amp; A59)</f>
        <v>11312</v>
      </c>
      <c r="E59">
        <f t="shared" si="13"/>
        <v>53070.635783835474</v>
      </c>
      <c r="F59" s="7">
        <f t="shared" si="14"/>
        <v>0.1756995479026365</v>
      </c>
      <c r="G59" s="8">
        <f t="shared" si="6"/>
        <v>0.88065395095367849</v>
      </c>
      <c r="H59" s="7">
        <f t="shared" si="7"/>
        <v>0.17549597100178549</v>
      </c>
      <c r="J59">
        <v>0.57999999999999996</v>
      </c>
      <c r="K59">
        <f t="shared" si="9"/>
        <v>10</v>
      </c>
      <c r="L59">
        <f t="shared" si="10"/>
        <v>212.68358070794784</v>
      </c>
      <c r="M59">
        <f t="shared" si="11"/>
        <v>70</v>
      </c>
      <c r="N59">
        <f t="shared" si="12"/>
        <v>142.68358070794784</v>
      </c>
      <c r="O59">
        <f t="shared" si="3"/>
        <v>0.32912742848787363</v>
      </c>
    </row>
    <row r="60" spans="1:15" x14ac:dyDescent="0.35">
      <c r="A60">
        <v>0.59</v>
      </c>
      <c r="B60">
        <f>COUNTIF(Table1[Churn],"&lt;="&amp;A60)</f>
        <v>1635</v>
      </c>
      <c r="C60" cm="1">
        <f t="array" ref="C60">SUM(IF(Table1[Churn]&lt;=A60,Table1[Not churn]*50))</f>
        <v>64776.702695223867</v>
      </c>
      <c r="D60">
        <f>7*COUNTIF(Table1[Churn],"&lt;=" &amp; A60)</f>
        <v>11445</v>
      </c>
      <c r="E60">
        <f t="shared" si="13"/>
        <v>53331.702695223867</v>
      </c>
      <c r="F60" s="7">
        <f t="shared" si="14"/>
        <v>0.17668389287810826</v>
      </c>
      <c r="G60" s="8">
        <f t="shared" si="6"/>
        <v>0.89100817438692093</v>
      </c>
      <c r="H60" s="7">
        <f t="shared" si="7"/>
        <v>0.17612946342278599</v>
      </c>
      <c r="J60">
        <v>0.59</v>
      </c>
      <c r="K60">
        <f t="shared" si="9"/>
        <v>19</v>
      </c>
      <c r="L60">
        <f t="shared" si="10"/>
        <v>394.06691138839233</v>
      </c>
      <c r="M60">
        <f t="shared" si="11"/>
        <v>133</v>
      </c>
      <c r="N60">
        <f t="shared" si="12"/>
        <v>261.06691138839233</v>
      </c>
      <c r="O60">
        <f t="shared" si="3"/>
        <v>0.33750613450748523</v>
      </c>
    </row>
    <row r="61" spans="1:15" x14ac:dyDescent="0.35">
      <c r="A61">
        <v>0.6</v>
      </c>
      <c r="B61">
        <f>COUNTIF(Table1[Churn],"&lt;="&amp;A61)</f>
        <v>1652</v>
      </c>
      <c r="C61" cm="1">
        <f t="array" ref="C61">SUM(IF(Table1[Churn]&lt;=A61,Table1[Not churn]*50))</f>
        <v>65120.143851498273</v>
      </c>
      <c r="D61">
        <f>7*COUNTIF(Table1[Churn],"&lt;=" &amp; A61)</f>
        <v>11564</v>
      </c>
      <c r="E61">
        <f t="shared" si="13"/>
        <v>53556.143851498273</v>
      </c>
      <c r="F61" s="7">
        <f t="shared" si="14"/>
        <v>0.17757946030295721</v>
      </c>
      <c r="G61" s="8">
        <f t="shared" si="6"/>
        <v>0.90027247956403267</v>
      </c>
      <c r="H61" s="7">
        <f t="shared" si="7"/>
        <v>0.17676295584378648</v>
      </c>
      <c r="J61">
        <v>0.6</v>
      </c>
      <c r="K61">
        <f t="shared" si="9"/>
        <v>17</v>
      </c>
      <c r="L61">
        <f t="shared" si="10"/>
        <v>343.44115627440624</v>
      </c>
      <c r="M61">
        <f t="shared" si="11"/>
        <v>119</v>
      </c>
      <c r="N61">
        <f t="shared" si="12"/>
        <v>224.44115627440624</v>
      </c>
      <c r="O61">
        <f t="shared" si="3"/>
        <v>0.34649312648167341</v>
      </c>
    </row>
    <row r="62" spans="1:15" x14ac:dyDescent="0.35">
      <c r="A62">
        <v>0.61</v>
      </c>
      <c r="B62">
        <f>COUNTIF(Table1[Churn],"&lt;="&amp;A62)</f>
        <v>1661</v>
      </c>
      <c r="C62" cm="1">
        <f t="array" ref="C62">SUM(IF(Table1[Churn]&lt;=A62,Table1[Not churn]*50))</f>
        <v>65297.993788787528</v>
      </c>
      <c r="D62">
        <f>7*COUNTIF(Table1[Churn],"&lt;=" &amp; A62)</f>
        <v>11627</v>
      </c>
      <c r="E62">
        <f t="shared" si="13"/>
        <v>53670.993788787528</v>
      </c>
      <c r="F62" s="7">
        <f t="shared" si="14"/>
        <v>0.17806060072241453</v>
      </c>
      <c r="G62" s="8">
        <f t="shared" si="6"/>
        <v>0.9051771117166213</v>
      </c>
      <c r="H62" s="7">
        <f t="shared" si="7"/>
        <v>0.17739644826478701</v>
      </c>
      <c r="J62">
        <v>0.61</v>
      </c>
      <c r="K62">
        <f t="shared" si="9"/>
        <v>9</v>
      </c>
      <c r="L62">
        <f t="shared" si="10"/>
        <v>177.84993728925474</v>
      </c>
      <c r="M62">
        <f t="shared" si="11"/>
        <v>63</v>
      </c>
      <c r="N62">
        <f t="shared" si="12"/>
        <v>114.84993728925474</v>
      </c>
      <c r="O62">
        <f t="shared" si="3"/>
        <v>0.35423121852180889</v>
      </c>
    </row>
    <row r="63" spans="1:15" x14ac:dyDescent="0.35">
      <c r="A63">
        <v>0.62</v>
      </c>
      <c r="B63">
        <f>COUNTIF(Table1[Churn],"&lt;="&amp;A63)</f>
        <v>1674</v>
      </c>
      <c r="C63" cm="1">
        <f t="array" ref="C63">SUM(IF(Table1[Churn]&lt;=A63,Table1[Not churn]*50))</f>
        <v>65547.873004211695</v>
      </c>
      <c r="D63">
        <f>7*COUNTIF(Table1[Churn],"&lt;=" &amp; A63)</f>
        <v>11718</v>
      </c>
      <c r="E63">
        <f t="shared" si="13"/>
        <v>53829.873004211695</v>
      </c>
      <c r="F63" s="7">
        <f t="shared" si="14"/>
        <v>0.17877010287194331</v>
      </c>
      <c r="G63" s="8">
        <f t="shared" si="6"/>
        <v>0.91226158038147143</v>
      </c>
      <c r="H63" s="7">
        <f t="shared" si="7"/>
        <v>0.17802994068578751</v>
      </c>
      <c r="J63">
        <v>0.62</v>
      </c>
      <c r="K63">
        <f t="shared" si="9"/>
        <v>13</v>
      </c>
      <c r="L63">
        <f t="shared" si="10"/>
        <v>249.87921542416734</v>
      </c>
      <c r="M63">
        <f t="shared" si="11"/>
        <v>91</v>
      </c>
      <c r="N63">
        <f t="shared" si="12"/>
        <v>158.87921542416734</v>
      </c>
      <c r="O63">
        <f t="shared" si="3"/>
        <v>0.36417594734931619</v>
      </c>
    </row>
    <row r="64" spans="1:15" x14ac:dyDescent="0.35">
      <c r="A64">
        <v>0.63</v>
      </c>
      <c r="B64">
        <f>COUNTIF(Table1[Churn],"&lt;="&amp;A64)</f>
        <v>1692</v>
      </c>
      <c r="C64" cm="1">
        <f t="array" ref="C64">SUM(IF(Table1[Churn]&lt;=A64,Table1[Not churn]*50))</f>
        <v>65885.746071696238</v>
      </c>
      <c r="D64">
        <f>7*COUNTIF(Table1[Churn],"&lt;=" &amp; A64)</f>
        <v>11844</v>
      </c>
      <c r="E64">
        <f t="shared" si="13"/>
        <v>54041.746071696238</v>
      </c>
      <c r="F64" s="13">
        <f t="shared" si="14"/>
        <v>0.17976574154767061</v>
      </c>
      <c r="G64" s="8">
        <f t="shared" si="6"/>
        <v>0.92207084468664846</v>
      </c>
      <c r="H64" s="7">
        <f t="shared" si="7"/>
        <v>0.17866343310678801</v>
      </c>
      <c r="J64">
        <v>0.63</v>
      </c>
      <c r="K64">
        <f t="shared" si="9"/>
        <v>18</v>
      </c>
      <c r="L64">
        <f t="shared" si="10"/>
        <v>337.87306748454284</v>
      </c>
      <c r="M64">
        <f t="shared" si="11"/>
        <v>126</v>
      </c>
      <c r="N64">
        <f t="shared" si="12"/>
        <v>211.87306748454284</v>
      </c>
      <c r="O64">
        <f t="shared" si="3"/>
        <v>0.3729211118780999</v>
      </c>
    </row>
    <row r="65" spans="1:15" x14ac:dyDescent="0.35">
      <c r="A65">
        <v>0.64</v>
      </c>
      <c r="B65">
        <f>COUNTIF(Table1[Churn],"&lt;="&amp;A65)</f>
        <v>1702</v>
      </c>
      <c r="C65" cm="1">
        <f t="array" ref="C65">SUM(IF(Table1[Churn]&lt;=A65,Table1[Not churn]*50))</f>
        <v>66067.968485104211</v>
      </c>
      <c r="D65">
        <f>7*COUNTIF(Table1[Churn],"&lt;=" &amp; A65)</f>
        <v>11914</v>
      </c>
      <c r="E65">
        <f t="shared" si="13"/>
        <v>54153.968485104211</v>
      </c>
      <c r="F65" s="13">
        <f t="shared" si="14"/>
        <v>0.18032944364993075</v>
      </c>
      <c r="G65" s="8">
        <f t="shared" si="6"/>
        <v>0.92752043596730249</v>
      </c>
      <c r="H65" s="7">
        <f t="shared" si="7"/>
        <v>0.17929692552778853</v>
      </c>
      <c r="J65">
        <v>0.64</v>
      </c>
      <c r="K65">
        <f t="shared" si="9"/>
        <v>10</v>
      </c>
      <c r="L65">
        <f t="shared" si="10"/>
        <v>182.22241340797336</v>
      </c>
      <c r="M65">
        <f t="shared" si="11"/>
        <v>70</v>
      </c>
      <c r="N65">
        <f t="shared" si="12"/>
        <v>112.22241340797336</v>
      </c>
      <c r="O65">
        <f t="shared" si="3"/>
        <v>0.38414593842129996</v>
      </c>
    </row>
    <row r="66" spans="1:15" x14ac:dyDescent="0.35">
      <c r="A66">
        <v>0.65</v>
      </c>
      <c r="B66">
        <f>COUNTIF(Table1[Churn],"&lt;="&amp;A66)</f>
        <v>1715</v>
      </c>
      <c r="C66" cm="1">
        <f t="array" ref="C66">SUM(IF(Table1[Churn]&lt;=A66,Table1[Not churn]*50))</f>
        <v>66299.158367228651</v>
      </c>
      <c r="D66">
        <f>7*COUNTIF(Table1[Churn],"&lt;=" &amp; A66)</f>
        <v>12005</v>
      </c>
      <c r="E66">
        <f t="shared" si="13"/>
        <v>54294.158367228651</v>
      </c>
      <c r="F66" s="7">
        <f t="shared" si="14"/>
        <v>0.18107318849365683</v>
      </c>
      <c r="G66" s="8">
        <f t="shared" si="6"/>
        <v>0.93460490463215262</v>
      </c>
      <c r="H66" s="7">
        <f t="shared" si="7"/>
        <v>0.17993041794878903</v>
      </c>
      <c r="J66">
        <v>0.65</v>
      </c>
      <c r="K66">
        <f t="shared" si="9"/>
        <v>13</v>
      </c>
      <c r="L66">
        <f t="shared" si="10"/>
        <v>231.18988212443946</v>
      </c>
      <c r="M66">
        <f t="shared" si="11"/>
        <v>91</v>
      </c>
      <c r="N66">
        <f t="shared" si="12"/>
        <v>140.18988212443946</v>
      </c>
      <c r="O66">
        <f t="shared" ref="O66:O101" si="15">M66/L66</f>
        <v>0.39361584150563583</v>
      </c>
    </row>
    <row r="67" spans="1:15" x14ac:dyDescent="0.35">
      <c r="A67">
        <v>0.66</v>
      </c>
      <c r="B67">
        <f>COUNTIF(Table1[Churn],"&lt;="&amp;A67)</f>
        <v>1731</v>
      </c>
      <c r="C67" cm="1">
        <f t="array" ref="C67">SUM(IF(Table1[Churn]&lt;=A67,Table1[Not churn]*50))</f>
        <v>66575.861601142577</v>
      </c>
      <c r="D67">
        <f>7*COUNTIF(Table1[Churn],"&lt;=" &amp; A67)</f>
        <v>12117</v>
      </c>
      <c r="E67">
        <f t="shared" si="13"/>
        <v>54458.861601142577</v>
      </c>
      <c r="F67" s="7">
        <f t="shared" si="14"/>
        <v>0.18200290178132741</v>
      </c>
      <c r="G67" s="8">
        <f t="shared" ref="G67:G101" si="16">B67/1835</f>
        <v>0.94332425068119896</v>
      </c>
      <c r="H67" s="7">
        <f t="shared" ref="H67:H101" si="17">$T$15+A67*$T$14</f>
        <v>0.18056391036978953</v>
      </c>
      <c r="J67">
        <v>0.66</v>
      </c>
      <c r="K67">
        <f t="shared" si="9"/>
        <v>16</v>
      </c>
      <c r="L67">
        <f t="shared" si="10"/>
        <v>276.70323391392594</v>
      </c>
      <c r="M67">
        <f t="shared" si="11"/>
        <v>112</v>
      </c>
      <c r="N67">
        <f t="shared" si="12"/>
        <v>164.70323391392594</v>
      </c>
      <c r="O67">
        <f t="shared" si="15"/>
        <v>0.40476577890246063</v>
      </c>
    </row>
    <row r="68" spans="1:15" x14ac:dyDescent="0.35">
      <c r="A68">
        <v>0.67</v>
      </c>
      <c r="B68">
        <f>COUNTIF(Table1[Churn],"&lt;="&amp;A68)</f>
        <v>1743</v>
      </c>
      <c r="C68" cm="1">
        <f t="array" ref="C68">SUM(IF(Table1[Churn]&lt;=A68,Table1[Not churn]*50))</f>
        <v>66776.636648456202</v>
      </c>
      <c r="D68">
        <f>7*COUNTIF(Table1[Churn],"&lt;=" &amp; A68)</f>
        <v>12201</v>
      </c>
      <c r="E68">
        <f t="shared" si="13"/>
        <v>54575.636648456202</v>
      </c>
      <c r="F68" s="7">
        <f t="shared" si="14"/>
        <v>0.18271360482307358</v>
      </c>
      <c r="G68" s="8">
        <f t="shared" si="16"/>
        <v>0.94986376021798369</v>
      </c>
      <c r="H68" s="7">
        <f t="shared" si="17"/>
        <v>0.18119740279079005</v>
      </c>
      <c r="J68">
        <v>0.67</v>
      </c>
      <c r="K68">
        <f t="shared" ref="K68:K101" si="18">B68-B67</f>
        <v>12</v>
      </c>
      <c r="L68">
        <f t="shared" ref="L68:L101" si="19">C68-C67</f>
        <v>200.77504731362569</v>
      </c>
      <c r="M68">
        <f t="shared" ref="M68:M101" si="20">D68-D67</f>
        <v>84</v>
      </c>
      <c r="N68">
        <f t="shared" ref="N68:N101" si="21">E68-E67</f>
        <v>116.77504731362569</v>
      </c>
      <c r="O68">
        <f t="shared" si="15"/>
        <v>0.41837868362588754</v>
      </c>
    </row>
    <row r="69" spans="1:15" x14ac:dyDescent="0.35">
      <c r="A69">
        <v>0.68</v>
      </c>
      <c r="B69">
        <f>COUNTIF(Table1[Churn],"&lt;="&amp;A69)</f>
        <v>1755</v>
      </c>
      <c r="C69" cm="1">
        <f t="array" ref="C69">SUM(IF(Table1[Churn]&lt;=A69,Table1[Not churn]*50))</f>
        <v>66971.592842470549</v>
      </c>
      <c r="D69">
        <f>7*COUNTIF(Table1[Churn],"&lt;=" &amp; A69)</f>
        <v>12285</v>
      </c>
      <c r="E69">
        <f t="shared" ref="E69:E101" si="22">C69-D69</f>
        <v>54686.592842470549</v>
      </c>
      <c r="F69" s="7">
        <f t="shared" ref="F69:F101" si="23">D69/C69</f>
        <v>0.18343598350567186</v>
      </c>
      <c r="G69" s="8">
        <f t="shared" si="16"/>
        <v>0.95640326975476841</v>
      </c>
      <c r="H69" s="7">
        <f t="shared" si="17"/>
        <v>0.18183089521179055</v>
      </c>
      <c r="J69">
        <v>0.68</v>
      </c>
      <c r="K69">
        <f t="shared" si="18"/>
        <v>12</v>
      </c>
      <c r="L69">
        <f t="shared" si="19"/>
        <v>194.95619401434669</v>
      </c>
      <c r="M69">
        <f t="shared" si="20"/>
        <v>84</v>
      </c>
      <c r="N69">
        <f t="shared" si="21"/>
        <v>110.95619401434669</v>
      </c>
      <c r="O69">
        <f t="shared" si="15"/>
        <v>0.43086602313245043</v>
      </c>
    </row>
    <row r="70" spans="1:15" x14ac:dyDescent="0.35">
      <c r="A70">
        <v>0.69</v>
      </c>
      <c r="B70">
        <f>COUNTIF(Table1[Churn],"&lt;="&amp;A70)</f>
        <v>1768</v>
      </c>
      <c r="C70" cm="1">
        <f t="array" ref="C70">SUM(IF(Table1[Churn]&lt;=A70,Table1[Not churn]*50))</f>
        <v>67176.39075871947</v>
      </c>
      <c r="D70">
        <f>7*COUNTIF(Table1[Churn],"&lt;=" &amp; A70)</f>
        <v>12376</v>
      </c>
      <c r="E70">
        <f t="shared" si="22"/>
        <v>54800.39075871947</v>
      </c>
      <c r="F70" s="7">
        <f t="shared" si="23"/>
        <v>0.18423139231238916</v>
      </c>
      <c r="G70" s="8">
        <f t="shared" si="16"/>
        <v>0.96348773841961854</v>
      </c>
      <c r="H70" s="7">
        <f t="shared" si="17"/>
        <v>0.18246438763279105</v>
      </c>
      <c r="J70">
        <v>0.69</v>
      </c>
      <c r="K70">
        <f t="shared" si="18"/>
        <v>13</v>
      </c>
      <c r="L70">
        <f t="shared" si="19"/>
        <v>204.79791624892096</v>
      </c>
      <c r="M70">
        <f t="shared" si="20"/>
        <v>91</v>
      </c>
      <c r="N70">
        <f t="shared" si="21"/>
        <v>113.79791624892096</v>
      </c>
      <c r="O70">
        <f t="shared" si="15"/>
        <v>0.44434045847123926</v>
      </c>
    </row>
    <row r="71" spans="1:15" x14ac:dyDescent="0.35">
      <c r="A71">
        <v>0.7</v>
      </c>
      <c r="B71">
        <f>COUNTIF(Table1[Churn],"&lt;="&amp;A71)</f>
        <v>1782</v>
      </c>
      <c r="C71" cm="1">
        <f t="array" ref="C71">SUM(IF(Table1[Churn]&lt;=A71,Table1[Not churn]*50))</f>
        <v>67388.366295729778</v>
      </c>
      <c r="D71">
        <f>7*COUNTIF(Table1[Churn],"&lt;=" &amp; A71)</f>
        <v>12474</v>
      </c>
      <c r="E71">
        <f t="shared" si="22"/>
        <v>54914.366295729778</v>
      </c>
      <c r="F71" s="7">
        <f t="shared" si="23"/>
        <v>0.18510613457015124</v>
      </c>
      <c r="G71" s="8">
        <f t="shared" si="16"/>
        <v>0.97111716621253408</v>
      </c>
      <c r="H71" s="7">
        <f t="shared" si="17"/>
        <v>0.18309788005379155</v>
      </c>
      <c r="J71">
        <v>0.7</v>
      </c>
      <c r="K71">
        <f t="shared" si="18"/>
        <v>14</v>
      </c>
      <c r="L71">
        <f t="shared" si="19"/>
        <v>211.97553701030847</v>
      </c>
      <c r="M71">
        <f t="shared" si="20"/>
        <v>98</v>
      </c>
      <c r="N71">
        <f t="shared" si="21"/>
        <v>113.97553701030847</v>
      </c>
      <c r="O71">
        <f t="shared" si="15"/>
        <v>0.46231749843489822</v>
      </c>
    </row>
    <row r="72" spans="1:15" x14ac:dyDescent="0.35">
      <c r="A72">
        <v>0.71</v>
      </c>
      <c r="B72">
        <f>COUNTIF(Table1[Churn],"&lt;="&amp;A72)</f>
        <v>1789</v>
      </c>
      <c r="C72" cm="1">
        <f t="array" ref="C72">SUM(IF(Table1[Churn]&lt;=A72,Table1[Not churn]*50))</f>
        <v>67492.025400341387</v>
      </c>
      <c r="D72">
        <f>7*COUNTIF(Table1[Churn],"&lt;=" &amp; A72)</f>
        <v>12523</v>
      </c>
      <c r="E72">
        <f t="shared" si="22"/>
        <v>54969.025400341387</v>
      </c>
      <c r="F72" s="7">
        <f t="shared" si="23"/>
        <v>0.18554784695995591</v>
      </c>
      <c r="G72" s="8">
        <f t="shared" si="16"/>
        <v>0.97493188010899179</v>
      </c>
      <c r="H72" s="7">
        <f t="shared" si="17"/>
        <v>0.18373137247479204</v>
      </c>
      <c r="J72">
        <v>0.71</v>
      </c>
      <c r="K72">
        <f t="shared" si="18"/>
        <v>7</v>
      </c>
      <c r="L72">
        <f t="shared" si="19"/>
        <v>103.6591046116082</v>
      </c>
      <c r="M72">
        <f t="shared" si="20"/>
        <v>49</v>
      </c>
      <c r="N72">
        <f t="shared" si="21"/>
        <v>54.6591046116082</v>
      </c>
      <c r="O72">
        <f t="shared" si="15"/>
        <v>0.47270329204167916</v>
      </c>
    </row>
    <row r="73" spans="1:15" x14ac:dyDescent="0.35">
      <c r="A73">
        <v>0.72</v>
      </c>
      <c r="B73">
        <f>COUNTIF(Table1[Churn],"&lt;="&amp;A73)</f>
        <v>1799</v>
      </c>
      <c r="C73" cm="1">
        <f t="array" ref="C73">SUM(IF(Table1[Churn]&lt;=A73,Table1[Not churn]*50))</f>
        <v>67633.839510048259</v>
      </c>
      <c r="D73">
        <f>7*COUNTIF(Table1[Churn],"&lt;=" &amp; A73)</f>
        <v>12593</v>
      </c>
      <c r="E73">
        <f t="shared" si="22"/>
        <v>55040.839510048259</v>
      </c>
      <c r="F73" s="7">
        <f t="shared" si="23"/>
        <v>0.18619377653591701</v>
      </c>
      <c r="G73" s="8">
        <f t="shared" si="16"/>
        <v>0.98038147138964582</v>
      </c>
      <c r="H73" s="7">
        <f t="shared" si="17"/>
        <v>0.18436486489579257</v>
      </c>
      <c r="J73">
        <v>0.72</v>
      </c>
      <c r="K73">
        <f t="shared" si="18"/>
        <v>10</v>
      </c>
      <c r="L73">
        <f t="shared" si="19"/>
        <v>141.81410970687284</v>
      </c>
      <c r="M73">
        <f t="shared" si="20"/>
        <v>70</v>
      </c>
      <c r="N73">
        <f t="shared" si="21"/>
        <v>71.814109706872841</v>
      </c>
      <c r="O73">
        <f t="shared" si="15"/>
        <v>0.49360391673782472</v>
      </c>
    </row>
    <row r="74" spans="1:15" x14ac:dyDescent="0.35">
      <c r="A74">
        <v>0.73</v>
      </c>
      <c r="B74">
        <f>COUNTIF(Table1[Churn],"&lt;="&amp;A74)</f>
        <v>1804</v>
      </c>
      <c r="C74" cm="1">
        <f t="array" ref="C74">SUM(IF(Table1[Churn]&lt;=A74,Table1[Not churn]*50))</f>
        <v>67702.733877274426</v>
      </c>
      <c r="D74">
        <f>7*COUNTIF(Table1[Churn],"&lt;=" &amp; A74)</f>
        <v>12628</v>
      </c>
      <c r="E74">
        <f t="shared" si="22"/>
        <v>55074.733877274426</v>
      </c>
      <c r="F74" s="7">
        <f t="shared" si="23"/>
        <v>0.18652127139933419</v>
      </c>
      <c r="G74" s="8">
        <f t="shared" si="16"/>
        <v>0.98310626702997272</v>
      </c>
      <c r="H74" s="7">
        <f t="shared" si="17"/>
        <v>0.18499835731679307</v>
      </c>
      <c r="J74">
        <v>0.73</v>
      </c>
      <c r="K74">
        <f t="shared" si="18"/>
        <v>5</v>
      </c>
      <c r="L74">
        <f t="shared" si="19"/>
        <v>68.894367226166651</v>
      </c>
      <c r="M74">
        <f t="shared" si="20"/>
        <v>35</v>
      </c>
      <c r="N74">
        <f t="shared" si="21"/>
        <v>33.894367226166651</v>
      </c>
      <c r="O74">
        <f t="shared" si="15"/>
        <v>0.5080241158918245</v>
      </c>
    </row>
    <row r="75" spans="1:15" x14ac:dyDescent="0.35">
      <c r="A75">
        <v>0.74</v>
      </c>
      <c r="B75">
        <f>COUNTIF(Table1[Churn],"&lt;="&amp;A75)</f>
        <v>1810</v>
      </c>
      <c r="C75" cm="1">
        <f t="array" ref="C75">SUM(IF(Table1[Churn]&lt;=A75,Table1[Not churn]*50))</f>
        <v>67782.047515308353</v>
      </c>
      <c r="D75">
        <f>7*COUNTIF(Table1[Churn],"&lt;=" &amp; A75)</f>
        <v>12670</v>
      </c>
      <c r="E75">
        <f t="shared" si="22"/>
        <v>55112.047515308353</v>
      </c>
      <c r="F75" s="7">
        <f t="shared" si="23"/>
        <v>0.18692265082636406</v>
      </c>
      <c r="G75" s="8">
        <f t="shared" si="16"/>
        <v>0.98637602179836514</v>
      </c>
      <c r="H75" s="7">
        <f t="shared" si="17"/>
        <v>0.18563184973779356</v>
      </c>
      <c r="J75">
        <v>0.74</v>
      </c>
      <c r="K75">
        <f t="shared" si="18"/>
        <v>6</v>
      </c>
      <c r="L75">
        <f t="shared" si="19"/>
        <v>79.313638033927418</v>
      </c>
      <c r="M75">
        <f t="shared" si="20"/>
        <v>42</v>
      </c>
      <c r="N75">
        <f t="shared" si="21"/>
        <v>37.313638033927418</v>
      </c>
      <c r="O75">
        <f t="shared" si="15"/>
        <v>0.52954322914848473</v>
      </c>
    </row>
    <row r="76" spans="1:15" x14ac:dyDescent="0.35">
      <c r="A76">
        <v>0.75</v>
      </c>
      <c r="B76">
        <f>COUNTIF(Table1[Churn],"&lt;="&amp;A76)</f>
        <v>1816</v>
      </c>
      <c r="C76" cm="1">
        <f t="array" ref="C76">SUM(IF(Table1[Churn]&lt;=A76,Table1[Not churn]*50))</f>
        <v>67858.326796101974</v>
      </c>
      <c r="D76">
        <f>7*COUNTIF(Table1[Churn],"&lt;=" &amp; A76)</f>
        <v>12712</v>
      </c>
      <c r="E76">
        <f t="shared" si="22"/>
        <v>55146.326796101974</v>
      </c>
      <c r="F76" s="7">
        <f t="shared" si="23"/>
        <v>0.18733146837228271</v>
      </c>
      <c r="G76" s="8">
        <f t="shared" si="16"/>
        <v>0.98964577656675745</v>
      </c>
      <c r="H76" s="7">
        <f t="shared" si="17"/>
        <v>0.18626534215879409</v>
      </c>
      <c r="J76">
        <v>0.75</v>
      </c>
      <c r="K76">
        <f t="shared" si="18"/>
        <v>6</v>
      </c>
      <c r="L76">
        <f t="shared" si="19"/>
        <v>76.279280793620273</v>
      </c>
      <c r="M76">
        <f t="shared" si="20"/>
        <v>42</v>
      </c>
      <c r="N76">
        <f t="shared" si="21"/>
        <v>34.279280793620273</v>
      </c>
      <c r="O76">
        <f t="shared" si="15"/>
        <v>0.55060823283893268</v>
      </c>
    </row>
    <row r="77" spans="1:15" x14ac:dyDescent="0.35">
      <c r="A77">
        <v>0.76</v>
      </c>
      <c r="B77">
        <f>COUNTIF(Table1[Churn],"&lt;="&amp;A77)</f>
        <v>1822</v>
      </c>
      <c r="C77" cm="1">
        <f t="array" ref="C77">SUM(IF(Table1[Churn]&lt;=A77,Table1[Not churn]*50))</f>
        <v>67931.621938499913</v>
      </c>
      <c r="D77">
        <f>7*COUNTIF(Table1[Churn],"&lt;=" &amp; A77)</f>
        <v>12754</v>
      </c>
      <c r="E77">
        <f t="shared" si="22"/>
        <v>55177.621938499913</v>
      </c>
      <c r="F77" s="7">
        <f t="shared" si="23"/>
        <v>0.18774761497004289</v>
      </c>
      <c r="G77" s="8">
        <f t="shared" si="16"/>
        <v>0.99291553133514987</v>
      </c>
      <c r="H77" s="7">
        <f t="shared" si="17"/>
        <v>0.18689883457979459</v>
      </c>
      <c r="J77">
        <v>0.76</v>
      </c>
      <c r="K77">
        <f t="shared" si="18"/>
        <v>6</v>
      </c>
      <c r="L77">
        <f t="shared" si="19"/>
        <v>73.295142397939344</v>
      </c>
      <c r="M77">
        <f t="shared" si="20"/>
        <v>42</v>
      </c>
      <c r="N77">
        <f t="shared" si="21"/>
        <v>31.295142397939344</v>
      </c>
      <c r="O77">
        <f t="shared" si="15"/>
        <v>0.57302569619103172</v>
      </c>
    </row>
    <row r="78" spans="1:15" x14ac:dyDescent="0.35">
      <c r="A78">
        <v>0.77</v>
      </c>
      <c r="B78">
        <f>COUNTIF(Table1[Churn],"&lt;="&amp;A78)</f>
        <v>1824</v>
      </c>
      <c r="C78" cm="1">
        <f t="array" ref="C78">SUM(IF(Table1[Churn]&lt;=A78,Table1[Not churn]*50))</f>
        <v>67955.052576411501</v>
      </c>
      <c r="D78">
        <f>7*COUNTIF(Table1[Churn],"&lt;=" &amp; A78)</f>
        <v>12768</v>
      </c>
      <c r="E78">
        <f t="shared" si="22"/>
        <v>55187.052576411501</v>
      </c>
      <c r="F78" s="7">
        <f t="shared" si="23"/>
        <v>0.1878888988518275</v>
      </c>
      <c r="G78" s="8">
        <f t="shared" si="16"/>
        <v>0.99400544959128068</v>
      </c>
      <c r="H78" s="7">
        <f t="shared" si="17"/>
        <v>0.18753232700079508</v>
      </c>
      <c r="J78">
        <v>0.77</v>
      </c>
      <c r="K78">
        <f t="shared" si="18"/>
        <v>2</v>
      </c>
      <c r="L78">
        <f t="shared" si="19"/>
        <v>23.430637911587837</v>
      </c>
      <c r="M78">
        <f t="shared" si="20"/>
        <v>14</v>
      </c>
      <c r="N78">
        <f t="shared" si="21"/>
        <v>9.4306379115878372</v>
      </c>
      <c r="O78">
        <f t="shared" si="15"/>
        <v>0.5975082732628535</v>
      </c>
    </row>
    <row r="79" spans="1:15" x14ac:dyDescent="0.35">
      <c r="A79">
        <v>0.78</v>
      </c>
      <c r="B79">
        <f>COUNTIF(Table1[Churn],"&lt;="&amp;A79)</f>
        <v>1826</v>
      </c>
      <c r="C79" cm="1">
        <f t="array" ref="C79">SUM(IF(Table1[Churn]&lt;=A79,Table1[Not churn]*50))</f>
        <v>67977.651090525775</v>
      </c>
      <c r="D79">
        <f>7*COUNTIF(Table1[Churn],"&lt;=" &amp; A79)</f>
        <v>12782</v>
      </c>
      <c r="E79">
        <f t="shared" si="22"/>
        <v>55195.651090525775</v>
      </c>
      <c r="F79" s="7">
        <f t="shared" si="23"/>
        <v>0.18803238704112066</v>
      </c>
      <c r="G79" s="8">
        <f t="shared" si="16"/>
        <v>0.99509536784741148</v>
      </c>
      <c r="H79" s="7">
        <f t="shared" si="17"/>
        <v>0.18816581942179558</v>
      </c>
      <c r="J79">
        <v>0.78</v>
      </c>
      <c r="K79">
        <f t="shared" si="18"/>
        <v>2</v>
      </c>
      <c r="L79">
        <f t="shared" si="19"/>
        <v>22.598514114273712</v>
      </c>
      <c r="M79">
        <f t="shared" si="20"/>
        <v>14</v>
      </c>
      <c r="N79">
        <f t="shared" si="21"/>
        <v>8.598514114273712</v>
      </c>
      <c r="O79">
        <f t="shared" si="15"/>
        <v>0.61950975755336479</v>
      </c>
    </row>
    <row r="80" spans="1:15" x14ac:dyDescent="0.35">
      <c r="A80">
        <v>0.79</v>
      </c>
      <c r="B80">
        <f>COUNTIF(Table1[Churn],"&lt;="&amp;A80)</f>
        <v>1828</v>
      </c>
      <c r="C80" cm="1">
        <f t="array" ref="C80">SUM(IF(Table1[Churn]&lt;=A80,Table1[Not churn]*50))</f>
        <v>67999.25026070184</v>
      </c>
      <c r="D80">
        <f>7*COUNTIF(Table1[Churn],"&lt;=" &amp; A80)</f>
        <v>12796</v>
      </c>
      <c r="E80">
        <f t="shared" si="22"/>
        <v>55203.25026070184</v>
      </c>
      <c r="F80" s="7">
        <f t="shared" si="23"/>
        <v>0.18817854536544898</v>
      </c>
      <c r="G80" s="8">
        <f t="shared" si="16"/>
        <v>0.99618528610354229</v>
      </c>
      <c r="H80" s="7">
        <f t="shared" si="17"/>
        <v>0.18879931184279608</v>
      </c>
      <c r="J80">
        <v>0.79</v>
      </c>
      <c r="K80">
        <f t="shared" si="18"/>
        <v>2</v>
      </c>
      <c r="L80">
        <f t="shared" si="19"/>
        <v>21.599170176064945</v>
      </c>
      <c r="M80">
        <f t="shared" si="20"/>
        <v>14</v>
      </c>
      <c r="N80">
        <f t="shared" si="21"/>
        <v>7.5991701760649448</v>
      </c>
      <c r="O80">
        <f t="shared" si="15"/>
        <v>0.64817304951437704</v>
      </c>
    </row>
    <row r="81" spans="1:15" x14ac:dyDescent="0.35">
      <c r="A81">
        <v>0.8</v>
      </c>
      <c r="B81">
        <f>COUNTIF(Table1[Churn],"&lt;="&amp;A81)</f>
        <v>1829</v>
      </c>
      <c r="C81" cm="1">
        <f t="array" ref="C81">SUM(IF(Table1[Churn]&lt;=A81,Table1[Not churn]*50))</f>
        <v>68009.276713138577</v>
      </c>
      <c r="D81">
        <f>7*COUNTIF(Table1[Churn],"&lt;=" &amp; A81)</f>
        <v>12803</v>
      </c>
      <c r="E81">
        <f t="shared" si="22"/>
        <v>55206.276713138577</v>
      </c>
      <c r="F81" s="7">
        <f t="shared" si="23"/>
        <v>0.18825372976693655</v>
      </c>
      <c r="G81" s="8">
        <f t="shared" si="16"/>
        <v>0.99673024523160758</v>
      </c>
      <c r="H81" s="7">
        <f t="shared" si="17"/>
        <v>0.18943280426379661</v>
      </c>
      <c r="J81">
        <v>0.8</v>
      </c>
      <c r="K81">
        <f t="shared" si="18"/>
        <v>1</v>
      </c>
      <c r="L81">
        <f t="shared" si="19"/>
        <v>10.0264524367376</v>
      </c>
      <c r="M81">
        <f t="shared" si="20"/>
        <v>7</v>
      </c>
      <c r="N81">
        <f t="shared" si="21"/>
        <v>3.0264524367375998</v>
      </c>
      <c r="O81">
        <f t="shared" si="15"/>
        <v>0.69815321462569624</v>
      </c>
    </row>
    <row r="82" spans="1:15" x14ac:dyDescent="0.35">
      <c r="A82">
        <v>0.81</v>
      </c>
      <c r="B82">
        <f>COUNTIF(Table1[Churn],"&lt;="&amp;A82)</f>
        <v>1832</v>
      </c>
      <c r="C82" cm="1">
        <f t="array" ref="C82">SUM(IF(Table1[Churn]&lt;=A82,Table1[Not churn]*50))</f>
        <v>68038.629831528335</v>
      </c>
      <c r="D82">
        <f>7*COUNTIF(Table1[Churn],"&lt;=" &amp; A82)</f>
        <v>12824</v>
      </c>
      <c r="E82">
        <f t="shared" si="22"/>
        <v>55214.629831528335</v>
      </c>
      <c r="F82" s="7">
        <f t="shared" si="23"/>
        <v>0.18848116183047389</v>
      </c>
      <c r="G82" s="8">
        <f t="shared" si="16"/>
        <v>0.99836512261580379</v>
      </c>
      <c r="H82" s="7">
        <f t="shared" si="17"/>
        <v>0.1900662966847971</v>
      </c>
      <c r="J82">
        <v>0.81</v>
      </c>
      <c r="K82">
        <f t="shared" si="18"/>
        <v>3</v>
      </c>
      <c r="L82">
        <f t="shared" si="19"/>
        <v>29.353118389757583</v>
      </c>
      <c r="M82">
        <f t="shared" si="20"/>
        <v>21</v>
      </c>
      <c r="N82">
        <f t="shared" si="21"/>
        <v>8.3531183897575829</v>
      </c>
      <c r="O82">
        <f t="shared" si="15"/>
        <v>0.71542654245988724</v>
      </c>
    </row>
    <row r="83" spans="1:15" x14ac:dyDescent="0.35">
      <c r="A83">
        <v>0.82</v>
      </c>
      <c r="B83">
        <f>COUNTIF(Table1[Churn],"&lt;="&amp;A83)</f>
        <v>1833</v>
      </c>
      <c r="C83" cm="1">
        <f t="array" ref="C83">SUM(IF(Table1[Churn]&lt;=A83,Table1[Not churn]*50))</f>
        <v>68048.005613280213</v>
      </c>
      <c r="D83">
        <f>7*COUNTIF(Table1[Churn],"&lt;=" &amp; A83)</f>
        <v>12831</v>
      </c>
      <c r="E83">
        <f t="shared" si="22"/>
        <v>55217.005613280213</v>
      </c>
      <c r="F83" s="7">
        <f t="shared" si="23"/>
        <v>0.18855806109761883</v>
      </c>
      <c r="G83" s="8">
        <f t="shared" si="16"/>
        <v>0.99891008174386919</v>
      </c>
      <c r="H83" s="7">
        <f t="shared" si="17"/>
        <v>0.1906997891057976</v>
      </c>
      <c r="J83">
        <v>0.82</v>
      </c>
      <c r="K83">
        <f t="shared" si="18"/>
        <v>1</v>
      </c>
      <c r="L83">
        <f t="shared" si="19"/>
        <v>9.3757817518780939</v>
      </c>
      <c r="M83">
        <f t="shared" si="20"/>
        <v>7</v>
      </c>
      <c r="N83">
        <f t="shared" si="21"/>
        <v>2.3757817518780939</v>
      </c>
      <c r="O83">
        <f t="shared" si="15"/>
        <v>0.74660440966405883</v>
      </c>
    </row>
    <row r="84" spans="1:15" x14ac:dyDescent="0.35">
      <c r="A84">
        <v>0.83</v>
      </c>
      <c r="B84">
        <f>COUNTIF(Table1[Churn],"&lt;="&amp;A84)</f>
        <v>1833</v>
      </c>
      <c r="C84" cm="1">
        <f t="array" ref="C84">SUM(IF(Table1[Churn]&lt;=A84,Table1[Not churn]*50))</f>
        <v>68048.005613280213</v>
      </c>
      <c r="D84">
        <f>7*COUNTIF(Table1[Churn],"&lt;=" &amp; A84)</f>
        <v>12831</v>
      </c>
      <c r="E84">
        <f t="shared" si="22"/>
        <v>55217.005613280213</v>
      </c>
      <c r="F84" s="7">
        <f t="shared" si="23"/>
        <v>0.18855806109761883</v>
      </c>
      <c r="G84" s="8">
        <f t="shared" si="16"/>
        <v>0.99891008174386919</v>
      </c>
      <c r="H84" s="7">
        <f t="shared" si="17"/>
        <v>0.19133328152679813</v>
      </c>
      <c r="J84">
        <v>0.83</v>
      </c>
      <c r="K84">
        <f t="shared" si="18"/>
        <v>0</v>
      </c>
      <c r="L84">
        <f t="shared" si="19"/>
        <v>0</v>
      </c>
      <c r="M84">
        <f t="shared" si="20"/>
        <v>0</v>
      </c>
      <c r="N84">
        <f t="shared" si="21"/>
        <v>0</v>
      </c>
      <c r="O84" t="e">
        <f t="shared" si="15"/>
        <v>#DIV/0!</v>
      </c>
    </row>
    <row r="85" spans="1:15" x14ac:dyDescent="0.35">
      <c r="A85">
        <v>0.84</v>
      </c>
      <c r="B85">
        <f>COUNTIF(Table1[Churn],"&lt;="&amp;A85)</f>
        <v>1834</v>
      </c>
      <c r="C85" cm="1">
        <f t="array" ref="C85">SUM(IF(Table1[Churn]&lt;=A85,Table1[Not churn]*50))</f>
        <v>68056.473083227465</v>
      </c>
      <c r="D85">
        <f>7*COUNTIF(Table1[Churn],"&lt;=" &amp; A85)</f>
        <v>12838</v>
      </c>
      <c r="E85">
        <f t="shared" si="22"/>
        <v>55218.473083227465</v>
      </c>
      <c r="F85" s="7">
        <f t="shared" si="23"/>
        <v>0.18863745678240162</v>
      </c>
      <c r="G85" s="8">
        <f t="shared" si="16"/>
        <v>0.9994550408719346</v>
      </c>
      <c r="H85" s="7">
        <f t="shared" si="17"/>
        <v>0.19196677394779862</v>
      </c>
      <c r="J85">
        <v>0.84</v>
      </c>
      <c r="K85">
        <f t="shared" si="18"/>
        <v>1</v>
      </c>
      <c r="L85">
        <f t="shared" si="19"/>
        <v>8.467469947252539</v>
      </c>
      <c r="M85">
        <f t="shared" si="20"/>
        <v>7</v>
      </c>
      <c r="N85">
        <f t="shared" si="21"/>
        <v>1.467469947252539</v>
      </c>
      <c r="O85">
        <f t="shared" si="15"/>
        <v>0.82669322047860438</v>
      </c>
    </row>
    <row r="86" spans="1:15" x14ac:dyDescent="0.35">
      <c r="A86">
        <v>0.85</v>
      </c>
      <c r="B86">
        <f>COUNTIF(Table1[Churn],"&lt;="&amp;A86)</f>
        <v>1834</v>
      </c>
      <c r="C86" cm="1">
        <f t="array" ref="C86">SUM(IF(Table1[Churn]&lt;=A86,Table1[Not churn]*50))</f>
        <v>68056.473083227465</v>
      </c>
      <c r="D86">
        <f>7*COUNTIF(Table1[Churn],"&lt;=" &amp; A86)</f>
        <v>12838</v>
      </c>
      <c r="E86">
        <f t="shared" si="22"/>
        <v>55218.473083227465</v>
      </c>
      <c r="F86" s="7">
        <f t="shared" si="23"/>
        <v>0.18863745678240162</v>
      </c>
      <c r="G86" s="8">
        <f t="shared" si="16"/>
        <v>0.9994550408719346</v>
      </c>
      <c r="H86" s="7">
        <f t="shared" si="17"/>
        <v>0.19260026636879912</v>
      </c>
      <c r="J86">
        <v>0.85</v>
      </c>
      <c r="K86">
        <f t="shared" si="18"/>
        <v>0</v>
      </c>
      <c r="L86">
        <f t="shared" si="19"/>
        <v>0</v>
      </c>
      <c r="M86">
        <f t="shared" si="20"/>
        <v>0</v>
      </c>
      <c r="N86">
        <f t="shared" si="21"/>
        <v>0</v>
      </c>
      <c r="O86" t="e">
        <f t="shared" si="15"/>
        <v>#DIV/0!</v>
      </c>
    </row>
    <row r="87" spans="1:15" x14ac:dyDescent="0.35">
      <c r="A87">
        <v>0.86</v>
      </c>
      <c r="B87">
        <f>COUNTIF(Table1[Churn],"&lt;="&amp;A87)</f>
        <v>1835</v>
      </c>
      <c r="C87" cm="1">
        <f t="array" ref="C87">SUM(IF(Table1[Churn]&lt;=A87,Table1[Not churn]*50))</f>
        <v>68063.579569816648</v>
      </c>
      <c r="D87">
        <f>7*COUNTIF(Table1[Churn],"&lt;=" &amp; A87)</f>
        <v>12845</v>
      </c>
      <c r="E87">
        <f t="shared" si="22"/>
        <v>55218.579569816648</v>
      </c>
      <c r="F87" s="7">
        <f t="shared" si="23"/>
        <v>0.1887206062505743</v>
      </c>
      <c r="G87" s="8">
        <f t="shared" si="16"/>
        <v>1</v>
      </c>
      <c r="H87" s="7">
        <f t="shared" si="17"/>
        <v>0.19323375878979962</v>
      </c>
      <c r="J87">
        <v>0.86</v>
      </c>
      <c r="K87">
        <f t="shared" si="18"/>
        <v>1</v>
      </c>
      <c r="L87">
        <f t="shared" si="19"/>
        <v>7.1064865891821682</v>
      </c>
      <c r="M87">
        <f t="shared" si="20"/>
        <v>7</v>
      </c>
      <c r="N87">
        <f t="shared" si="21"/>
        <v>0.10648658918216825</v>
      </c>
      <c r="O87">
        <f t="shared" si="15"/>
        <v>0.98501557867649148</v>
      </c>
    </row>
    <row r="88" spans="1:15" x14ac:dyDescent="0.35">
      <c r="A88">
        <v>0.87</v>
      </c>
      <c r="B88">
        <f>COUNTIF(Table1[Churn],"&lt;="&amp;A88)</f>
        <v>1835</v>
      </c>
      <c r="C88" cm="1">
        <f t="array" ref="C88">SUM(IF(Table1[Churn]&lt;=A88,Table1[Not churn]*50))</f>
        <v>68063.579569816648</v>
      </c>
      <c r="D88">
        <f>7*COUNTIF(Table1[Churn],"&lt;=" &amp; A88)</f>
        <v>12845</v>
      </c>
      <c r="E88">
        <f t="shared" si="22"/>
        <v>55218.579569816648</v>
      </c>
      <c r="F88" s="7">
        <f t="shared" si="23"/>
        <v>0.1887206062505743</v>
      </c>
      <c r="G88" s="8">
        <f t="shared" si="16"/>
        <v>1</v>
      </c>
      <c r="H88" s="7">
        <f t="shared" si="17"/>
        <v>0.19386725121080012</v>
      </c>
      <c r="J88">
        <v>0.87</v>
      </c>
      <c r="K88">
        <f t="shared" si="18"/>
        <v>0</v>
      </c>
      <c r="L88">
        <f t="shared" si="19"/>
        <v>0</v>
      </c>
      <c r="M88">
        <f t="shared" si="20"/>
        <v>0</v>
      </c>
      <c r="N88">
        <f t="shared" si="21"/>
        <v>0</v>
      </c>
      <c r="O88" t="e">
        <f t="shared" si="15"/>
        <v>#DIV/0!</v>
      </c>
    </row>
    <row r="89" spans="1:15" x14ac:dyDescent="0.35">
      <c r="A89">
        <v>0.88</v>
      </c>
      <c r="B89">
        <f>COUNTIF(Table1[Churn],"&lt;="&amp;A89)</f>
        <v>1835</v>
      </c>
      <c r="C89" cm="1">
        <f t="array" ref="C89">SUM(IF(Table1[Churn]&lt;=A89,Table1[Not churn]*50))</f>
        <v>68063.579569816648</v>
      </c>
      <c r="D89">
        <f>7*COUNTIF(Table1[Churn],"&lt;=" &amp; A89)</f>
        <v>12845</v>
      </c>
      <c r="E89">
        <f t="shared" si="22"/>
        <v>55218.579569816648</v>
      </c>
      <c r="F89" s="7">
        <f t="shared" si="23"/>
        <v>0.1887206062505743</v>
      </c>
      <c r="G89" s="8">
        <f t="shared" si="16"/>
        <v>1</v>
      </c>
      <c r="H89" s="7">
        <f t="shared" si="17"/>
        <v>0.19450074363180064</v>
      </c>
      <c r="J89">
        <v>0.88</v>
      </c>
      <c r="K89">
        <f t="shared" si="18"/>
        <v>0</v>
      </c>
      <c r="L89">
        <f t="shared" si="19"/>
        <v>0</v>
      </c>
      <c r="M89">
        <f t="shared" si="20"/>
        <v>0</v>
      </c>
      <c r="N89">
        <f t="shared" si="21"/>
        <v>0</v>
      </c>
      <c r="O89" t="e">
        <f t="shared" si="15"/>
        <v>#DIV/0!</v>
      </c>
    </row>
    <row r="90" spans="1:15" x14ac:dyDescent="0.35">
      <c r="A90">
        <v>0.89</v>
      </c>
      <c r="B90">
        <f>COUNTIF(Table1[Churn],"&lt;="&amp;A90)</f>
        <v>1835</v>
      </c>
      <c r="C90" cm="1">
        <f t="array" ref="C90">SUM(IF(Table1[Churn]&lt;=A90,Table1[Not churn]*50))</f>
        <v>68063.579569816648</v>
      </c>
      <c r="D90">
        <f>7*COUNTIF(Table1[Churn],"&lt;=" &amp; A90)</f>
        <v>12845</v>
      </c>
      <c r="E90">
        <f t="shared" si="22"/>
        <v>55218.579569816648</v>
      </c>
      <c r="F90" s="7">
        <f t="shared" si="23"/>
        <v>0.1887206062505743</v>
      </c>
      <c r="G90" s="8">
        <f t="shared" si="16"/>
        <v>1</v>
      </c>
      <c r="H90" s="7">
        <f t="shared" si="17"/>
        <v>0.19513423605280114</v>
      </c>
      <c r="J90">
        <v>0.89</v>
      </c>
      <c r="K90">
        <f t="shared" si="18"/>
        <v>0</v>
      </c>
      <c r="L90">
        <f t="shared" si="19"/>
        <v>0</v>
      </c>
      <c r="M90">
        <f t="shared" si="20"/>
        <v>0</v>
      </c>
      <c r="N90">
        <f t="shared" si="21"/>
        <v>0</v>
      </c>
      <c r="O90" t="e">
        <f t="shared" si="15"/>
        <v>#DIV/0!</v>
      </c>
    </row>
    <row r="91" spans="1:15" x14ac:dyDescent="0.35">
      <c r="A91">
        <v>0.9</v>
      </c>
      <c r="B91">
        <f>COUNTIF(Table1[Churn],"&lt;="&amp;A91)</f>
        <v>1835</v>
      </c>
      <c r="C91" cm="1">
        <f t="array" ref="C91">SUM(IF(Table1[Churn]&lt;=A91,Table1[Not churn]*50))</f>
        <v>68063.579569816648</v>
      </c>
      <c r="D91">
        <f>7*COUNTIF(Table1[Churn],"&lt;=" &amp; A91)</f>
        <v>12845</v>
      </c>
      <c r="E91">
        <f t="shared" si="22"/>
        <v>55218.579569816648</v>
      </c>
      <c r="F91" s="7">
        <f t="shared" si="23"/>
        <v>0.1887206062505743</v>
      </c>
      <c r="G91" s="8">
        <f t="shared" si="16"/>
        <v>1</v>
      </c>
      <c r="H91" s="7">
        <f t="shared" si="17"/>
        <v>0.19576772847380164</v>
      </c>
      <c r="J91">
        <v>0.9</v>
      </c>
      <c r="K91">
        <f t="shared" si="18"/>
        <v>0</v>
      </c>
      <c r="L91">
        <f t="shared" si="19"/>
        <v>0</v>
      </c>
      <c r="M91">
        <f t="shared" si="20"/>
        <v>0</v>
      </c>
      <c r="N91">
        <f t="shared" si="21"/>
        <v>0</v>
      </c>
      <c r="O91" t="e">
        <f t="shared" si="15"/>
        <v>#DIV/0!</v>
      </c>
    </row>
    <row r="92" spans="1:15" x14ac:dyDescent="0.35">
      <c r="A92">
        <v>0.91</v>
      </c>
      <c r="B92">
        <f>COUNTIF(Table1[Churn],"&lt;="&amp;A92)</f>
        <v>1835</v>
      </c>
      <c r="C92" cm="1">
        <f t="array" ref="C92">SUM(IF(Table1[Churn]&lt;=A92,Table1[Not churn]*50))</f>
        <v>68063.579569816648</v>
      </c>
      <c r="D92">
        <f>7*COUNTIF(Table1[Churn],"&lt;=" &amp; A92)</f>
        <v>12845</v>
      </c>
      <c r="E92">
        <f t="shared" si="22"/>
        <v>55218.579569816648</v>
      </c>
      <c r="F92" s="7">
        <f t="shared" si="23"/>
        <v>0.1887206062505743</v>
      </c>
      <c r="G92" s="8">
        <f t="shared" si="16"/>
        <v>1</v>
      </c>
      <c r="H92" s="7">
        <f t="shared" si="17"/>
        <v>0.19640122089480216</v>
      </c>
      <c r="J92">
        <v>0.91</v>
      </c>
      <c r="K92">
        <f t="shared" si="18"/>
        <v>0</v>
      </c>
      <c r="L92">
        <f t="shared" si="19"/>
        <v>0</v>
      </c>
      <c r="M92">
        <f t="shared" si="20"/>
        <v>0</v>
      </c>
      <c r="N92">
        <f t="shared" si="21"/>
        <v>0</v>
      </c>
      <c r="O92" t="e">
        <f t="shared" si="15"/>
        <v>#DIV/0!</v>
      </c>
    </row>
    <row r="93" spans="1:15" x14ac:dyDescent="0.35">
      <c r="A93">
        <v>0.92</v>
      </c>
      <c r="B93">
        <f>COUNTIF(Table1[Churn],"&lt;="&amp;A93)</f>
        <v>1835</v>
      </c>
      <c r="C93" cm="1">
        <f t="array" ref="C93">SUM(IF(Table1[Churn]&lt;=A93,Table1[Not churn]*50))</f>
        <v>68063.579569816648</v>
      </c>
      <c r="D93">
        <f>7*COUNTIF(Table1[Churn],"&lt;=" &amp; A93)</f>
        <v>12845</v>
      </c>
      <c r="E93">
        <f t="shared" si="22"/>
        <v>55218.579569816648</v>
      </c>
      <c r="F93" s="7">
        <f t="shared" si="23"/>
        <v>0.1887206062505743</v>
      </c>
      <c r="G93" s="8">
        <f t="shared" si="16"/>
        <v>1</v>
      </c>
      <c r="H93" s="7">
        <f t="shared" si="17"/>
        <v>0.19703471331580266</v>
      </c>
      <c r="J93">
        <v>0.92</v>
      </c>
      <c r="K93">
        <f t="shared" si="18"/>
        <v>0</v>
      </c>
      <c r="L93">
        <f t="shared" si="19"/>
        <v>0</v>
      </c>
      <c r="M93">
        <f t="shared" si="20"/>
        <v>0</v>
      </c>
      <c r="N93">
        <f t="shared" si="21"/>
        <v>0</v>
      </c>
      <c r="O93" t="e">
        <f t="shared" si="15"/>
        <v>#DIV/0!</v>
      </c>
    </row>
    <row r="94" spans="1:15" x14ac:dyDescent="0.35">
      <c r="A94">
        <v>0.93</v>
      </c>
      <c r="B94">
        <f>COUNTIF(Table1[Churn],"&lt;="&amp;A94)</f>
        <v>1835</v>
      </c>
      <c r="C94" cm="1">
        <f t="array" ref="C94">SUM(IF(Table1[Churn]&lt;=A94,Table1[Not churn]*50))</f>
        <v>68063.579569816648</v>
      </c>
      <c r="D94">
        <f>7*COUNTIF(Table1[Churn],"&lt;=" &amp; A94)</f>
        <v>12845</v>
      </c>
      <c r="E94">
        <f t="shared" si="22"/>
        <v>55218.579569816648</v>
      </c>
      <c r="F94" s="7">
        <f t="shared" si="23"/>
        <v>0.1887206062505743</v>
      </c>
      <c r="G94" s="8">
        <f t="shared" si="16"/>
        <v>1</v>
      </c>
      <c r="H94" s="7">
        <f t="shared" si="17"/>
        <v>0.19766820573680316</v>
      </c>
      <c r="J94">
        <v>0.93</v>
      </c>
      <c r="K94">
        <f t="shared" si="18"/>
        <v>0</v>
      </c>
      <c r="L94">
        <f t="shared" si="19"/>
        <v>0</v>
      </c>
      <c r="M94">
        <f t="shared" si="20"/>
        <v>0</v>
      </c>
      <c r="N94">
        <f t="shared" si="21"/>
        <v>0</v>
      </c>
      <c r="O94" t="e">
        <f t="shared" si="15"/>
        <v>#DIV/0!</v>
      </c>
    </row>
    <row r="95" spans="1:15" x14ac:dyDescent="0.35">
      <c r="A95">
        <v>0.94</v>
      </c>
      <c r="B95">
        <f>COUNTIF(Table1[Churn],"&lt;="&amp;A95)</f>
        <v>1835</v>
      </c>
      <c r="C95" cm="1">
        <f t="array" ref="C95">SUM(IF(Table1[Churn]&lt;=A95,Table1[Not churn]*50))</f>
        <v>68063.579569816648</v>
      </c>
      <c r="D95">
        <f>7*COUNTIF(Table1[Churn],"&lt;=" &amp; A95)</f>
        <v>12845</v>
      </c>
      <c r="E95">
        <f t="shared" si="22"/>
        <v>55218.579569816648</v>
      </c>
      <c r="F95" s="7">
        <f t="shared" si="23"/>
        <v>0.1887206062505743</v>
      </c>
      <c r="G95" s="8">
        <f t="shared" si="16"/>
        <v>1</v>
      </c>
      <c r="H95" s="7">
        <f t="shared" si="17"/>
        <v>0.19830169815780366</v>
      </c>
      <c r="J95">
        <v>0.94</v>
      </c>
      <c r="K95">
        <f t="shared" si="18"/>
        <v>0</v>
      </c>
      <c r="L95">
        <f t="shared" si="19"/>
        <v>0</v>
      </c>
      <c r="M95">
        <f t="shared" si="20"/>
        <v>0</v>
      </c>
      <c r="N95">
        <f t="shared" si="21"/>
        <v>0</v>
      </c>
      <c r="O95" t="e">
        <f t="shared" si="15"/>
        <v>#DIV/0!</v>
      </c>
    </row>
    <row r="96" spans="1:15" x14ac:dyDescent="0.35">
      <c r="A96">
        <v>0.95</v>
      </c>
      <c r="B96">
        <f>COUNTIF(Table1[Churn],"&lt;="&amp;A96)</f>
        <v>1835</v>
      </c>
      <c r="C96" cm="1">
        <f t="array" ref="C96">SUM(IF(Table1[Churn]&lt;=A96,Table1[Not churn]*50))</f>
        <v>68063.579569816648</v>
      </c>
      <c r="D96">
        <f>7*COUNTIF(Table1[Churn],"&lt;=" &amp; A96)</f>
        <v>12845</v>
      </c>
      <c r="E96">
        <f t="shared" si="22"/>
        <v>55218.579569816648</v>
      </c>
      <c r="F96" s="7">
        <f t="shared" si="23"/>
        <v>0.1887206062505743</v>
      </c>
      <c r="G96" s="8">
        <f t="shared" si="16"/>
        <v>1</v>
      </c>
      <c r="H96" s="7">
        <f t="shared" si="17"/>
        <v>0.19893519057880416</v>
      </c>
      <c r="J96">
        <v>0.95</v>
      </c>
      <c r="K96">
        <f t="shared" si="18"/>
        <v>0</v>
      </c>
      <c r="L96">
        <f t="shared" si="19"/>
        <v>0</v>
      </c>
      <c r="M96">
        <f t="shared" si="20"/>
        <v>0</v>
      </c>
      <c r="N96">
        <f t="shared" si="21"/>
        <v>0</v>
      </c>
      <c r="O96" t="e">
        <f t="shared" si="15"/>
        <v>#DIV/0!</v>
      </c>
    </row>
    <row r="97" spans="1:15" x14ac:dyDescent="0.35">
      <c r="A97">
        <v>0.96</v>
      </c>
      <c r="B97">
        <f>COUNTIF(Table1[Churn],"&lt;="&amp;A97)</f>
        <v>1835</v>
      </c>
      <c r="C97" cm="1">
        <f t="array" ref="C97">SUM(IF(Table1[Churn]&lt;=A97,Table1[Not churn]*50))</f>
        <v>68063.579569816648</v>
      </c>
      <c r="D97">
        <f>7*COUNTIF(Table1[Churn],"&lt;=" &amp; A97)</f>
        <v>12845</v>
      </c>
      <c r="E97">
        <f t="shared" si="22"/>
        <v>55218.579569816648</v>
      </c>
      <c r="F97" s="7">
        <f t="shared" si="23"/>
        <v>0.1887206062505743</v>
      </c>
      <c r="G97" s="8">
        <f t="shared" si="16"/>
        <v>1</v>
      </c>
      <c r="H97" s="7">
        <f t="shared" si="17"/>
        <v>0.19956868299980468</v>
      </c>
      <c r="J97">
        <v>0.96</v>
      </c>
      <c r="K97">
        <f t="shared" si="18"/>
        <v>0</v>
      </c>
      <c r="L97">
        <f t="shared" si="19"/>
        <v>0</v>
      </c>
      <c r="M97">
        <f t="shared" si="20"/>
        <v>0</v>
      </c>
      <c r="N97">
        <f t="shared" si="21"/>
        <v>0</v>
      </c>
      <c r="O97" t="e">
        <f t="shared" si="15"/>
        <v>#DIV/0!</v>
      </c>
    </row>
    <row r="98" spans="1:15" x14ac:dyDescent="0.35">
      <c r="A98">
        <v>0.97</v>
      </c>
      <c r="B98">
        <f>COUNTIF(Table1[Churn],"&lt;="&amp;A98)</f>
        <v>1835</v>
      </c>
      <c r="C98" cm="1">
        <f t="array" ref="C98">SUM(IF(Table1[Churn]&lt;=A98,Table1[Not churn]*50))</f>
        <v>68063.579569816648</v>
      </c>
      <c r="D98">
        <f>7*COUNTIF(Table1[Churn],"&lt;=" &amp; A98)</f>
        <v>12845</v>
      </c>
      <c r="E98">
        <f t="shared" si="22"/>
        <v>55218.579569816648</v>
      </c>
      <c r="F98" s="7">
        <f t="shared" si="23"/>
        <v>0.1887206062505743</v>
      </c>
      <c r="G98" s="8">
        <f t="shared" si="16"/>
        <v>1</v>
      </c>
      <c r="H98" s="7">
        <f t="shared" si="17"/>
        <v>0.20020217542080518</v>
      </c>
      <c r="J98">
        <v>0.97</v>
      </c>
      <c r="K98">
        <f t="shared" si="18"/>
        <v>0</v>
      </c>
      <c r="L98">
        <f t="shared" si="19"/>
        <v>0</v>
      </c>
      <c r="M98">
        <f t="shared" si="20"/>
        <v>0</v>
      </c>
      <c r="N98">
        <f t="shared" si="21"/>
        <v>0</v>
      </c>
      <c r="O98" t="e">
        <f t="shared" si="15"/>
        <v>#DIV/0!</v>
      </c>
    </row>
    <row r="99" spans="1:15" x14ac:dyDescent="0.35">
      <c r="A99">
        <v>0.98</v>
      </c>
      <c r="B99">
        <f>COUNTIF(Table1[Churn],"&lt;="&amp;A99)</f>
        <v>1835</v>
      </c>
      <c r="C99" cm="1">
        <f t="array" ref="C99">SUM(IF(Table1[Churn]&lt;=A99,Table1[Not churn]*50))</f>
        <v>68063.579569816648</v>
      </c>
      <c r="D99">
        <f>7*COUNTIF(Table1[Churn],"&lt;=" &amp; A99)</f>
        <v>12845</v>
      </c>
      <c r="E99">
        <f t="shared" si="22"/>
        <v>55218.579569816648</v>
      </c>
      <c r="F99" s="7">
        <f t="shared" si="23"/>
        <v>0.1887206062505743</v>
      </c>
      <c r="G99" s="8">
        <f t="shared" si="16"/>
        <v>1</v>
      </c>
      <c r="H99" s="7">
        <f t="shared" si="17"/>
        <v>0.20083566784180568</v>
      </c>
      <c r="J99">
        <v>0.98</v>
      </c>
      <c r="K99">
        <f t="shared" si="18"/>
        <v>0</v>
      </c>
      <c r="L99">
        <f t="shared" si="19"/>
        <v>0</v>
      </c>
      <c r="M99">
        <f t="shared" si="20"/>
        <v>0</v>
      </c>
      <c r="N99">
        <f t="shared" si="21"/>
        <v>0</v>
      </c>
      <c r="O99" t="e">
        <f t="shared" si="15"/>
        <v>#DIV/0!</v>
      </c>
    </row>
    <row r="100" spans="1:15" x14ac:dyDescent="0.35">
      <c r="A100">
        <v>0.99</v>
      </c>
      <c r="B100">
        <f>COUNTIF(Table1[Churn],"&lt;="&amp;A100)</f>
        <v>1835</v>
      </c>
      <c r="C100" cm="1">
        <f t="array" ref="C100">SUM(IF(Table1[Churn]&lt;=A100,Table1[Not churn]*50))</f>
        <v>68063.579569816648</v>
      </c>
      <c r="D100">
        <f>7*COUNTIF(Table1[Churn],"&lt;=" &amp; A100)</f>
        <v>12845</v>
      </c>
      <c r="E100">
        <f t="shared" si="22"/>
        <v>55218.579569816648</v>
      </c>
      <c r="F100" s="7">
        <f t="shared" si="23"/>
        <v>0.1887206062505743</v>
      </c>
      <c r="G100" s="8">
        <f t="shared" si="16"/>
        <v>1</v>
      </c>
      <c r="H100" s="7">
        <f t="shared" si="17"/>
        <v>0.2014691602628062</v>
      </c>
      <c r="J100">
        <v>0.99</v>
      </c>
      <c r="K100">
        <f t="shared" si="18"/>
        <v>0</v>
      </c>
      <c r="L100">
        <f t="shared" si="19"/>
        <v>0</v>
      </c>
      <c r="M100">
        <f t="shared" si="20"/>
        <v>0</v>
      </c>
      <c r="N100">
        <f t="shared" si="21"/>
        <v>0</v>
      </c>
      <c r="O100" t="e">
        <f t="shared" si="15"/>
        <v>#DIV/0!</v>
      </c>
    </row>
    <row r="101" spans="1:15" x14ac:dyDescent="0.35">
      <c r="A101">
        <v>1</v>
      </c>
      <c r="B101">
        <f>COUNTIF(Table1[Churn],"&lt;="&amp;A101)</f>
        <v>1835</v>
      </c>
      <c r="C101" cm="1">
        <f t="array" ref="C101">SUM(IF(Table1[Churn]&lt;=A101,Table1[Not churn]*50))</f>
        <v>68063.579569816648</v>
      </c>
      <c r="D101">
        <f>7*COUNTIF(Table1[Churn],"&lt;=" &amp; A101)</f>
        <v>12845</v>
      </c>
      <c r="E101">
        <f t="shared" si="22"/>
        <v>55218.579569816648</v>
      </c>
      <c r="F101" s="7">
        <f t="shared" si="23"/>
        <v>0.1887206062505743</v>
      </c>
      <c r="G101" s="8">
        <f t="shared" si="16"/>
        <v>1</v>
      </c>
      <c r="H101" s="7">
        <f t="shared" si="17"/>
        <v>0.2021026526838067</v>
      </c>
      <c r="J101">
        <v>1</v>
      </c>
      <c r="K101">
        <f t="shared" si="18"/>
        <v>0</v>
      </c>
      <c r="L101">
        <f t="shared" si="19"/>
        <v>0</v>
      </c>
      <c r="M101">
        <f t="shared" si="20"/>
        <v>0</v>
      </c>
      <c r="N101">
        <f t="shared" si="21"/>
        <v>0</v>
      </c>
      <c r="O101" t="e">
        <f t="shared" si="15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5788-62DF-4FDE-9A67-A7676CD35C9D}">
  <dimension ref="A1:I36"/>
  <sheetViews>
    <sheetView tabSelected="1" workbookViewId="0">
      <selection activeCell="A24" sqref="A24:B36"/>
    </sheetView>
  </sheetViews>
  <sheetFormatPr defaultRowHeight="14.5" x14ac:dyDescent="0.35"/>
  <cols>
    <col min="1" max="1" width="21.90625" customWidth="1"/>
    <col min="2" max="2" width="15.81640625" customWidth="1"/>
    <col min="3" max="5" width="11.08984375" bestFit="1" customWidth="1"/>
    <col min="6" max="6" width="9.453125" customWidth="1"/>
    <col min="7" max="7" width="9.90625" customWidth="1"/>
    <col min="8" max="8" width="12.453125" customWidth="1"/>
  </cols>
  <sheetData>
    <row r="1" spans="1:9" x14ac:dyDescent="0.35">
      <c r="A1" s="9" t="s">
        <v>61</v>
      </c>
      <c r="B1" t="s">
        <v>34</v>
      </c>
      <c r="C1" t="s">
        <v>35</v>
      </c>
      <c r="D1" t="s">
        <v>36</v>
      </c>
      <c r="E1" t="s">
        <v>37</v>
      </c>
      <c r="F1" t="s">
        <v>62</v>
      </c>
    </row>
    <row r="2" spans="1:9" x14ac:dyDescent="0.35">
      <c r="A2" s="10" t="s">
        <v>0</v>
      </c>
      <c r="B2">
        <v>0.18332000000000001</v>
      </c>
      <c r="C2">
        <v>3.8730000000000001E-2</v>
      </c>
      <c r="D2">
        <v>4.7329999999999997</v>
      </c>
      <c r="E2" s="3">
        <v>2.21E-6</v>
      </c>
      <c r="F2" t="s">
        <v>39</v>
      </c>
    </row>
    <row r="3" spans="1:9" x14ac:dyDescent="0.35">
      <c r="A3" s="10" t="s">
        <v>1</v>
      </c>
      <c r="B3">
        <v>-1.12924</v>
      </c>
      <c r="C3">
        <v>6.019E-2</v>
      </c>
      <c r="D3">
        <v>-18.760999999999999</v>
      </c>
      <c r="E3" t="s">
        <v>40</v>
      </c>
      <c r="F3" t="s">
        <v>39</v>
      </c>
    </row>
    <row r="4" spans="1:9" x14ac:dyDescent="0.35">
      <c r="A4" s="10" t="s">
        <v>2</v>
      </c>
      <c r="B4">
        <v>0.89356000000000002</v>
      </c>
      <c r="C4">
        <v>6.1249999999999999E-2</v>
      </c>
      <c r="D4">
        <v>14.587999999999999</v>
      </c>
      <c r="E4" t="s">
        <v>40</v>
      </c>
      <c r="F4" t="s">
        <v>39</v>
      </c>
    </row>
    <row r="5" spans="1:9" x14ac:dyDescent="0.35">
      <c r="A5" s="10" t="s">
        <v>6</v>
      </c>
      <c r="B5">
        <v>-8.4430000000000005E-2</v>
      </c>
      <c r="C5">
        <v>4.7109999999999999E-2</v>
      </c>
      <c r="D5">
        <v>-1.792</v>
      </c>
      <c r="E5">
        <v>7.3099999999999998E-2</v>
      </c>
      <c r="F5" t="s">
        <v>41</v>
      </c>
    </row>
    <row r="6" spans="1:9" x14ac:dyDescent="0.35">
      <c r="A6" s="10" t="s">
        <v>7</v>
      </c>
      <c r="B6">
        <v>-0.26856999999999998</v>
      </c>
      <c r="C6">
        <v>4.4540000000000003E-2</v>
      </c>
      <c r="D6">
        <v>-6.0309999999999997</v>
      </c>
      <c r="E6" s="3">
        <v>1.63E-9</v>
      </c>
      <c r="F6" t="s">
        <v>39</v>
      </c>
    </row>
    <row r="7" spans="1:9" x14ac:dyDescent="0.35">
      <c r="A7" s="10" t="s">
        <v>8</v>
      </c>
      <c r="B7">
        <v>-0.56181000000000003</v>
      </c>
      <c r="C7">
        <v>9.0590000000000004E-2</v>
      </c>
      <c r="D7">
        <v>-6.202</v>
      </c>
      <c r="E7" s="3">
        <v>5.5800000000000004E-10</v>
      </c>
      <c r="F7" t="s">
        <v>39</v>
      </c>
    </row>
    <row r="8" spans="1:9" x14ac:dyDescent="0.35">
      <c r="A8" s="11" t="s">
        <v>9</v>
      </c>
      <c r="B8">
        <v>0.21215000000000001</v>
      </c>
      <c r="C8">
        <v>4.5499999999999999E-2</v>
      </c>
      <c r="D8">
        <v>4.6619999999999999</v>
      </c>
      <c r="E8" s="3">
        <v>3.1300000000000001E-6</v>
      </c>
      <c r="F8" t="s">
        <v>39</v>
      </c>
    </row>
    <row r="12" spans="1:9" x14ac:dyDescent="0.35">
      <c r="A12" t="s">
        <v>70</v>
      </c>
      <c r="B12" t="s">
        <v>29</v>
      </c>
      <c r="C12" t="s">
        <v>18</v>
      </c>
      <c r="D12" t="s">
        <v>19</v>
      </c>
      <c r="E12" t="s">
        <v>20</v>
      </c>
      <c r="F12" t="s">
        <v>58</v>
      </c>
      <c r="G12" t="s">
        <v>22</v>
      </c>
      <c r="H12" t="s">
        <v>59</v>
      </c>
    </row>
    <row r="13" spans="1:9" x14ac:dyDescent="0.35">
      <c r="A13" t="s">
        <v>64</v>
      </c>
      <c r="B13">
        <v>0.17</v>
      </c>
      <c r="C13" s="14" cm="1">
        <f t="array" ref="C13">SUM(IF(Table1[Churn]&lt;=B13,Table1[Not churn]*50))</f>
        <v>39282.14031330961</v>
      </c>
      <c r="D13" s="14">
        <f>7*COUNTIF(Table1[Churn],"&lt;=" &amp; B13)</f>
        <v>5880</v>
      </c>
      <c r="E13" s="14">
        <f t="shared" ref="E13:E19" si="0">C13-D13</f>
        <v>33402.14031330961</v>
      </c>
      <c r="F13" s="15">
        <f t="shared" ref="F13:F19" si="1">D13/C13</f>
        <v>0.14968634481476389</v>
      </c>
      <c r="G13">
        <f>COUNTIF(Table1[Churn],"&lt;="&amp;B13)</f>
        <v>840</v>
      </c>
      <c r="H13" s="8">
        <f>G13/1835</f>
        <v>0.45776566757493187</v>
      </c>
      <c r="I13" s="13"/>
    </row>
    <row r="14" spans="1:9" x14ac:dyDescent="0.35">
      <c r="A14" t="s">
        <v>65</v>
      </c>
      <c r="B14">
        <v>0.33</v>
      </c>
      <c r="C14" s="14" cm="1">
        <f t="array" ref="C14">SUM(IF(Table1[Churn]&lt;=B14,Table1[Not churn]*50))</f>
        <v>52597.530794209684</v>
      </c>
      <c r="D14" s="14">
        <f>7*COUNTIF(Table1[Churn],"&lt;=" &amp; B14)</f>
        <v>8337</v>
      </c>
      <c r="E14" s="14">
        <f t="shared" si="0"/>
        <v>44260.530794209684</v>
      </c>
      <c r="F14" s="15">
        <f t="shared" si="1"/>
        <v>0.15850553959688535</v>
      </c>
      <c r="G14">
        <f>COUNTIF(Table1[Churn],"&lt;="&amp;B14)</f>
        <v>1191</v>
      </c>
      <c r="H14" s="8">
        <f>G14/1835</f>
        <v>0.64904632152588559</v>
      </c>
      <c r="I14" s="13"/>
    </row>
    <row r="15" spans="1:9" x14ac:dyDescent="0.35">
      <c r="A15" t="s">
        <v>66</v>
      </c>
      <c r="B15">
        <v>0.49</v>
      </c>
      <c r="C15" s="14" cm="1">
        <f t="array" ref="C15">SUM(IF(Table1[Churn]&lt;=B15,Table1[Not churn]*50))</f>
        <v>61628.817252560126</v>
      </c>
      <c r="D15" s="14">
        <f>7*COUNTIF(Table1[Churn],"&lt;=" &amp; B15)</f>
        <v>10479</v>
      </c>
      <c r="E15" s="14">
        <f t="shared" si="0"/>
        <v>51149.817252560126</v>
      </c>
      <c r="F15" s="15">
        <f t="shared" si="1"/>
        <v>0.17003409228277364</v>
      </c>
      <c r="G15">
        <f>COUNTIF(Table1[Churn],"&lt;="&amp;B15)</f>
        <v>1497</v>
      </c>
      <c r="H15" s="8">
        <f>G15/1835</f>
        <v>0.8158038147138964</v>
      </c>
      <c r="I15" s="13"/>
    </row>
    <row r="16" spans="1:9" x14ac:dyDescent="0.35">
      <c r="A16" t="s">
        <v>67</v>
      </c>
      <c r="B16">
        <v>0.63</v>
      </c>
      <c r="C16" s="14" cm="1">
        <f t="array" ref="C16">SUM(IF(Table1[Churn]&lt;=B16,Table1[Not churn]*50))</f>
        <v>65885.746071696238</v>
      </c>
      <c r="D16" s="14">
        <f>7*COUNTIF(Table1[Churn],"&lt;=" &amp; B16)</f>
        <v>11844</v>
      </c>
      <c r="E16" s="14">
        <f t="shared" si="0"/>
        <v>54041.746071696238</v>
      </c>
      <c r="F16" s="15">
        <f t="shared" si="1"/>
        <v>0.17976574154767061</v>
      </c>
      <c r="G16">
        <f>COUNTIF(Table1[Churn],"&lt;="&amp;B16)</f>
        <v>1692</v>
      </c>
      <c r="H16" s="8">
        <f>G16/1835</f>
        <v>0.92207084468664846</v>
      </c>
    </row>
    <row r="17" spans="1:8" x14ac:dyDescent="0.35">
      <c r="A17" t="s">
        <v>68</v>
      </c>
      <c r="B17">
        <v>0.5</v>
      </c>
      <c r="C17" s="14" cm="1">
        <f t="array" ref="C17">SUM(IF(Table1[Churn]&lt;B17,Table1[Not churn]*50))</f>
        <v>61906.759455288746</v>
      </c>
      <c r="D17" s="14">
        <f>7*COUNTIF(Table1[Churn],"&lt;" &amp; B17)</f>
        <v>10556</v>
      </c>
      <c r="E17" s="14">
        <f t="shared" si="0"/>
        <v>51350.759455288746</v>
      </c>
      <c r="F17" s="15">
        <f t="shared" si="1"/>
        <v>0.17051449781705852</v>
      </c>
      <c r="G17">
        <f>COUNTIF(Table1[Churn],"&lt;"&amp;B17)</f>
        <v>1508</v>
      </c>
      <c r="H17" s="8">
        <f>G17/1835</f>
        <v>0.82179836512261584</v>
      </c>
    </row>
    <row r="18" spans="1:8" x14ac:dyDescent="0.35">
      <c r="A18" t="s">
        <v>69</v>
      </c>
      <c r="B18">
        <v>0.86</v>
      </c>
      <c r="C18" s="14" cm="1">
        <f t="array" ref="C18">SUM(IF(Table1[Churn]&lt;=B18,Table1[Not churn]*50))</f>
        <v>68063.579569816648</v>
      </c>
      <c r="D18" s="14">
        <f>7*COUNTIF(Table1[Churn],"&lt;=" &amp; B18)</f>
        <v>12845</v>
      </c>
      <c r="E18" s="14">
        <f t="shared" si="0"/>
        <v>55218.579569816648</v>
      </c>
      <c r="F18" s="15">
        <f t="shared" si="1"/>
        <v>0.1887206062505743</v>
      </c>
      <c r="G18">
        <f>COUNTIF(Table1[Churn],"&lt;="&amp;B18)</f>
        <v>1835</v>
      </c>
      <c r="H18" s="8">
        <f>G18/1835</f>
        <v>1</v>
      </c>
    </row>
    <row r="19" spans="1:8" x14ac:dyDescent="0.35">
      <c r="A19" t="s">
        <v>15</v>
      </c>
      <c r="B19">
        <v>1</v>
      </c>
      <c r="C19" s="14" cm="1">
        <f t="array" ref="C19">SUM(IF(Table1[Churn]&lt;=B19,Table1[Not churn]*50))</f>
        <v>68063.579569816648</v>
      </c>
      <c r="D19" s="14">
        <f>7*COUNTIF(Table1[Churn],"&lt;=" &amp; B19)</f>
        <v>12845</v>
      </c>
      <c r="E19" s="14">
        <f t="shared" si="0"/>
        <v>55218.579569816648</v>
      </c>
      <c r="F19" s="15">
        <f t="shared" si="1"/>
        <v>0.1887206062505743</v>
      </c>
      <c r="G19">
        <f>COUNTIF(Table1[Churn],"&lt;="&amp;B19)</f>
        <v>1835</v>
      </c>
      <c r="H19" s="8">
        <f>G19/1835</f>
        <v>1</v>
      </c>
    </row>
    <row r="24" spans="1:8" x14ac:dyDescent="0.35">
      <c r="A24" t="s">
        <v>10</v>
      </c>
      <c r="B24" t="s">
        <v>71</v>
      </c>
    </row>
    <row r="25" spans="1:8" x14ac:dyDescent="0.35">
      <c r="A25">
        <v>0</v>
      </c>
      <c r="B25">
        <f>50*(1-A25)-7</f>
        <v>43</v>
      </c>
    </row>
    <row r="26" spans="1:8" x14ac:dyDescent="0.35">
      <c r="A26">
        <v>0.1</v>
      </c>
      <c r="B26">
        <f t="shared" ref="B26:B36" si="2">50*(1-A26)-7</f>
        <v>38</v>
      </c>
    </row>
    <row r="27" spans="1:8" x14ac:dyDescent="0.35">
      <c r="A27">
        <v>0.2</v>
      </c>
      <c r="B27">
        <f t="shared" si="2"/>
        <v>33</v>
      </c>
    </row>
    <row r="28" spans="1:8" x14ac:dyDescent="0.35">
      <c r="A28">
        <v>0.3</v>
      </c>
      <c r="B28">
        <f t="shared" si="2"/>
        <v>28</v>
      </c>
    </row>
    <row r="29" spans="1:8" x14ac:dyDescent="0.35">
      <c r="A29">
        <v>0.4</v>
      </c>
      <c r="B29">
        <f t="shared" si="2"/>
        <v>23</v>
      </c>
    </row>
    <row r="30" spans="1:8" x14ac:dyDescent="0.35">
      <c r="A30">
        <v>0.5</v>
      </c>
      <c r="B30">
        <f t="shared" si="2"/>
        <v>18</v>
      </c>
    </row>
    <row r="31" spans="1:8" x14ac:dyDescent="0.35">
      <c r="A31">
        <v>0.6</v>
      </c>
      <c r="B31">
        <f t="shared" si="2"/>
        <v>13</v>
      </c>
    </row>
    <row r="32" spans="1:8" x14ac:dyDescent="0.35">
      <c r="A32">
        <v>0.7</v>
      </c>
      <c r="B32">
        <f t="shared" si="2"/>
        <v>8.0000000000000018</v>
      </c>
    </row>
    <row r="33" spans="1:2" x14ac:dyDescent="0.35">
      <c r="A33">
        <v>0.8</v>
      </c>
      <c r="B33">
        <f t="shared" si="2"/>
        <v>2.9999999999999982</v>
      </c>
    </row>
    <row r="34" spans="1:2" x14ac:dyDescent="0.35">
      <c r="A34">
        <v>0.86</v>
      </c>
      <c r="B34">
        <f t="shared" si="2"/>
        <v>0</v>
      </c>
    </row>
    <row r="35" spans="1:2" x14ac:dyDescent="0.35">
      <c r="A35">
        <v>0.9</v>
      </c>
      <c r="B35">
        <f t="shared" si="2"/>
        <v>-2.0000000000000009</v>
      </c>
    </row>
    <row r="36" spans="1:2" x14ac:dyDescent="0.35">
      <c r="A36">
        <v>1</v>
      </c>
      <c r="B36">
        <f t="shared" si="2"/>
        <v>-7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PredictionOutput</vt:lpstr>
      <vt:lpstr>Financials</vt:lpstr>
      <vt:lpstr>More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Otto</dc:creator>
  <cp:lastModifiedBy>Otto David</cp:lastModifiedBy>
  <dcterms:created xsi:type="dcterms:W3CDTF">2023-06-15T07:50:33Z</dcterms:created>
  <dcterms:modified xsi:type="dcterms:W3CDTF">2023-06-19T12:36:13Z</dcterms:modified>
</cp:coreProperties>
</file>