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anp\Google Drive\sindacato\guide e infografiche\QUANTO VERSARE AL FONDO\file per valsabbina\"/>
    </mc:Choice>
  </mc:AlternateContent>
  <bookViews>
    <workbookView xWindow="0" yWindow="0" windowWidth="23016" windowHeight="9768"/>
  </bookViews>
  <sheets>
    <sheet name="calcolo quanto versare" sheetId="1" r:id="rId1"/>
    <sheet name="aumenti tabella ccn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21" i="1" l="1"/>
  <c r="G25" i="1"/>
  <c r="C25" i="1" s="1"/>
  <c r="F8" i="1" l="1"/>
  <c r="G8" i="1" s="1"/>
  <c r="F7" i="1"/>
  <c r="G7" i="1" s="1"/>
  <c r="D19" i="1" l="1"/>
  <c r="C19" i="1"/>
  <c r="C20" i="1"/>
  <c r="D25" i="1"/>
  <c r="D13" i="1" l="1"/>
  <c r="E21" i="1" l="1"/>
  <c r="E9" i="1"/>
  <c r="D20" i="1" l="1"/>
  <c r="G20" i="1" s="1"/>
  <c r="F20" i="1" l="1"/>
  <c r="G19" i="1"/>
  <c r="D9" i="1"/>
  <c r="F9" i="1" s="1"/>
  <c r="G9" i="1" s="1"/>
  <c r="D21" i="1" l="1"/>
  <c r="G21" i="1" s="1"/>
  <c r="F21" i="1" s="1"/>
  <c r="F19" i="1"/>
  <c r="G24" i="1" l="1"/>
  <c r="G12" i="1"/>
</calcChain>
</file>

<file path=xl/sharedStrings.xml><?xml version="1.0" encoding="utf-8"?>
<sst xmlns="http://schemas.openxmlformats.org/spreadsheetml/2006/main" count="38" uniqueCount="31">
  <si>
    <t>percentuali versamento</t>
  </si>
  <si>
    <t>importo versato</t>
  </si>
  <si>
    <t>Banca</t>
  </si>
  <si>
    <t>Dipendente</t>
  </si>
  <si>
    <t xml:space="preserve">Imponibile TFR mese  </t>
  </si>
  <si>
    <t>Versamenti figli a carico</t>
  </si>
  <si>
    <t>Totale versamenti</t>
  </si>
  <si>
    <t>Digitare solo nelle celle bianche</t>
  </si>
  <si>
    <r>
      <t xml:space="preserve">Aumento di settembre 2024 </t>
    </r>
    <r>
      <rPr>
        <b/>
        <sz val="10"/>
        <color theme="1"/>
        <rFont val="Calibri"/>
        <family val="2"/>
        <scheme val="minor"/>
      </rPr>
      <t>( inserire aumento ral tabellare )</t>
    </r>
  </si>
  <si>
    <t xml:space="preserve">Come calcolare quanto versare al fondo pensione anno 2024 </t>
  </si>
  <si>
    <t>mese</t>
  </si>
  <si>
    <t>anno 2024</t>
  </si>
  <si>
    <t>anno 2025</t>
  </si>
  <si>
    <t>…e quanto nel  2025</t>
  </si>
  <si>
    <t>Attenzione: nel 2024 sono stati inseriti vers.per i figli a carico</t>
  </si>
  <si>
    <t xml:space="preserve"> </t>
  </si>
  <si>
    <t>Attenzione: nel 2024 era stato inserito il welfare UBI</t>
  </si>
  <si>
    <t xml:space="preserve">Nelle righe  dello stipendio ( voce FPC) trovi l'imponibile di riferimento                                                   ( per quasi tutti è il TFR  solo per alcuni colleghi, a fronte di vecchi accordi, è l'imponibile inps a valere sul solo versmetno dell'azienda ) </t>
  </si>
  <si>
    <t xml:space="preserve">Nelle righe  dello stipendio ( voce FPC) trovi l'imponibile di riferimento                                                       ( per quasi tutti è il TFR  solo per alcuni colleghi, a fronte di vecchi accordi, è l'imponibile inps a valere sul solo versmetno dell'azienda ) </t>
  </si>
  <si>
    <t>Attenzione: ricordati anche  la percentuale che il dipendente intende versare anche per l'anno 2025</t>
  </si>
  <si>
    <r>
      <t xml:space="preserve">Aumento di giugno 2025 </t>
    </r>
    <r>
      <rPr>
        <b/>
        <sz val="10"/>
        <color theme="1"/>
        <rFont val="Calibri"/>
        <family val="2"/>
        <scheme val="minor"/>
      </rPr>
      <t>( aumento mese ral tabellare )</t>
    </r>
  </si>
  <si>
    <t xml:space="preserve">imponibile fiscale  </t>
  </si>
  <si>
    <t>Imponibile INPS  mese</t>
  </si>
  <si>
    <r>
      <t xml:space="preserve">Imponibile INPS  mese                      </t>
    </r>
    <r>
      <rPr>
        <b/>
        <sz val="14"/>
        <color rgb="FFFF0000"/>
        <rFont val="Calibri"/>
        <family val="2"/>
        <scheme val="minor"/>
      </rPr>
      <t>( inserire sempre )</t>
    </r>
  </si>
  <si>
    <r>
      <t xml:space="preserve">Imponibile TFR mese                          </t>
    </r>
    <r>
      <rPr>
        <b/>
        <sz val="14"/>
        <color rgb="FFFF0000"/>
        <rFont val="Calibri"/>
        <family val="2"/>
        <scheme val="minor"/>
      </rPr>
      <t>( inserire sempre)</t>
    </r>
  </si>
  <si>
    <r>
      <rPr>
        <b/>
        <sz val="14"/>
        <color rgb="FFFF0000"/>
        <rFont val="Calibri"/>
        <family val="2"/>
        <scheme val="minor"/>
      </rPr>
      <t xml:space="preserve">Solo le celle bianche sono editabili </t>
    </r>
    <r>
      <rPr>
        <sz val="14"/>
        <color theme="1"/>
        <rFont val="Calibri"/>
        <family val="2"/>
        <scheme val="minor"/>
      </rPr>
      <t xml:space="preserve">  </t>
    </r>
    <r>
      <rPr>
        <sz val="14"/>
        <rFont val="Calibri"/>
        <family val="2"/>
        <scheme val="minor"/>
      </rPr>
      <t xml:space="preserve">                                                                          </t>
    </r>
    <r>
      <rPr>
        <b/>
        <sz val="14"/>
        <rFont val="Calibri"/>
        <family val="2"/>
        <scheme val="minor"/>
      </rPr>
      <t xml:space="preserve"> Per trovare la base imponibile dell'azienda vedere lo stipendio di gennaio 2024, mentre se non si ricorda quella del dipendente controllare uno stipendio del 2023 ante aumenti CCNL</t>
    </r>
  </si>
  <si>
    <t>Versamento a F.P.non esenti</t>
  </si>
  <si>
    <t>Versamenti volontari o a fronte di accordi</t>
  </si>
  <si>
    <t xml:space="preserve">Imponibile fiscale </t>
  </si>
  <si>
    <t xml:space="preserve">Versamenti  dipendente polizze sanitarie </t>
  </si>
  <si>
    <t>Versamenti  dipendente polizze sanitarie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</si>
</sst>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€&quot;\ #,##0.00"/>
  </numFmts>
  <fonts count="1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4" tint="0.79998168889431442"/>
      <name val="Calibri"/>
      <family val="2"/>
      <scheme val="minor"/>
    </font>
    <font>
      <sz val="14"/>
      <color theme="4" tint="0.59999389629810485"/>
      <name val="Calibri"/>
      <family val="2"/>
      <scheme val="minor"/>
    </font>
    <font>
      <sz val="20"/>
      <color theme="4" tint="0.59999389629810485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3" borderId="5" xfId="0" applyFont="1" applyFill="1" applyBorder="1"/>
    <xf numFmtId="0" fontId="3" fillId="4" borderId="2" xfId="0" applyFont="1" applyFill="1" applyBorder="1"/>
    <xf numFmtId="0" fontId="3" fillId="2" borderId="2" xfId="0" applyFont="1" applyFill="1" applyBorder="1"/>
    <xf numFmtId="0" fontId="3" fillId="3" borderId="2" xfId="0" applyFont="1" applyFill="1" applyBorder="1"/>
    <xf numFmtId="164" fontId="3" fillId="3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4" fontId="3" fillId="0" borderId="2" xfId="0" applyNumberFormat="1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1" fillId="5" borderId="0" xfId="0" applyFont="1" applyFill="1" applyAlignment="1">
      <alignment horizontal="center"/>
    </xf>
    <xf numFmtId="0" fontId="1" fillId="0" borderId="7" xfId="0" applyFont="1" applyBorder="1"/>
    <xf numFmtId="0" fontId="2" fillId="0" borderId="6" xfId="0" applyFont="1" applyBorder="1" applyAlignment="1" applyProtection="1">
      <alignment horizontal="center"/>
      <protection locked="0"/>
    </xf>
    <xf numFmtId="0" fontId="9" fillId="3" borderId="2" xfId="0" applyFont="1" applyFill="1" applyBorder="1"/>
    <xf numFmtId="0" fontId="3" fillId="0" borderId="8" xfId="0" applyFont="1" applyBorder="1" applyAlignment="1" applyProtection="1">
      <alignment horizontal="center"/>
      <protection locked="0"/>
    </xf>
    <xf numFmtId="0" fontId="3" fillId="2" borderId="13" xfId="0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Protection="1"/>
    <xf numFmtId="0" fontId="0" fillId="0" borderId="0" xfId="0" applyBorder="1"/>
    <xf numFmtId="0" fontId="1" fillId="5" borderId="10" xfId="0" applyFont="1" applyFill="1" applyBorder="1" applyAlignment="1">
      <alignment horizontal="center"/>
    </xf>
    <xf numFmtId="0" fontId="1" fillId="5" borderId="10" xfId="0" applyFont="1" applyFill="1" applyBorder="1"/>
    <xf numFmtId="0" fontId="2" fillId="3" borderId="6" xfId="0" applyFont="1" applyFill="1" applyBorder="1" applyAlignment="1" applyProtection="1">
      <alignment horizontal="center"/>
    </xf>
    <xf numFmtId="0" fontId="2" fillId="3" borderId="5" xfId="0" applyFont="1" applyFill="1" applyBorder="1" applyAlignment="1" applyProtection="1">
      <alignment horizontal="center"/>
    </xf>
    <xf numFmtId="164" fontId="3" fillId="0" borderId="2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64" fontId="3" fillId="3" borderId="8" xfId="0" applyNumberFormat="1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>
      <alignment horizontal="center"/>
    </xf>
    <xf numFmtId="0" fontId="3" fillId="2" borderId="4" xfId="0" applyFont="1" applyFill="1" applyBorder="1"/>
    <xf numFmtId="0" fontId="1" fillId="5" borderId="7" xfId="0" applyFont="1" applyFill="1" applyBorder="1" applyAlignment="1">
      <alignment horizontal="center"/>
    </xf>
    <xf numFmtId="164" fontId="0" fillId="0" borderId="0" xfId="0" applyNumberFormat="1" applyBorder="1"/>
    <xf numFmtId="0" fontId="3" fillId="4" borderId="17" xfId="0" applyFont="1" applyFill="1" applyBorder="1" applyAlignment="1">
      <alignment horizontal="left" vertical="top"/>
    </xf>
    <xf numFmtId="0" fontId="0" fillId="0" borderId="0" xfId="0" applyBorder="1" applyAlignment="1"/>
    <xf numFmtId="164" fontId="3" fillId="3" borderId="2" xfId="0" applyNumberFormat="1" applyFont="1" applyFill="1" applyBorder="1" applyAlignment="1" applyProtection="1">
      <alignment horizontal="center"/>
    </xf>
    <xf numFmtId="0" fontId="3" fillId="4" borderId="17" xfId="0" applyFont="1" applyFill="1" applyBorder="1" applyAlignment="1">
      <alignment horizontal="left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20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left" vertical="top" wrapText="1"/>
    </xf>
    <xf numFmtId="0" fontId="14" fillId="3" borderId="22" xfId="0" applyFont="1" applyFill="1" applyBorder="1" applyAlignment="1">
      <alignment horizontal="left" vertical="top" wrapText="1"/>
    </xf>
    <xf numFmtId="0" fontId="14" fillId="3" borderId="23" xfId="0" applyFont="1" applyFill="1" applyBorder="1" applyAlignment="1">
      <alignment horizontal="left" vertical="top" wrapText="1"/>
    </xf>
    <xf numFmtId="0" fontId="14" fillId="3" borderId="24" xfId="0" applyFont="1" applyFill="1" applyBorder="1" applyAlignment="1">
      <alignment horizontal="left" vertical="top" wrapText="1"/>
    </xf>
    <xf numFmtId="0" fontId="14" fillId="3" borderId="0" xfId="0" applyFont="1" applyFill="1" applyBorder="1" applyAlignment="1">
      <alignment horizontal="left" vertical="top" wrapText="1"/>
    </xf>
    <xf numFmtId="0" fontId="14" fillId="3" borderId="25" xfId="0" applyFont="1" applyFill="1" applyBorder="1" applyAlignment="1">
      <alignment horizontal="left" vertical="top" wrapText="1"/>
    </xf>
    <xf numFmtId="0" fontId="14" fillId="3" borderId="26" xfId="0" applyFont="1" applyFill="1" applyBorder="1" applyAlignment="1">
      <alignment horizontal="left" vertical="top" wrapText="1"/>
    </xf>
    <xf numFmtId="0" fontId="14" fillId="3" borderId="27" xfId="0" applyFont="1" applyFill="1" applyBorder="1" applyAlignment="1">
      <alignment horizontal="left" vertical="top" wrapText="1"/>
    </xf>
    <xf numFmtId="0" fontId="14" fillId="3" borderId="28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right" vertical="center" wrapText="1"/>
    </xf>
    <xf numFmtId="0" fontId="13" fillId="2" borderId="10" xfId="0" applyFont="1" applyFill="1" applyBorder="1" applyAlignment="1">
      <alignment horizontal="right" vertical="center" wrapText="1"/>
    </xf>
    <xf numFmtId="0" fontId="13" fillId="2" borderId="11" xfId="0" applyFont="1" applyFill="1" applyBorder="1" applyAlignment="1">
      <alignment horizontal="right" vertical="center" wrapText="1"/>
    </xf>
    <xf numFmtId="0" fontId="13" fillId="2" borderId="1" xfId="0" applyFont="1" applyFill="1" applyBorder="1" applyAlignment="1">
      <alignment horizontal="right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 applyProtection="1">
      <alignment horizontal="center" vertical="center"/>
      <protection locked="0"/>
    </xf>
    <xf numFmtId="164" fontId="3" fillId="4" borderId="17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13">
    <dxf>
      <font>
        <u val="double"/>
        <color rgb="FFFF0000"/>
      </font>
    </dxf>
    <dxf>
      <font>
        <u val="double"/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theme="4" tint="0.59996337778862885"/>
      </font>
      <fill>
        <patternFill>
          <bgColor rgb="FF7030A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143935</xdr:colOff>
      <xdr:row>1</xdr:row>
      <xdr:rowOff>33868</xdr:rowOff>
    </xdr:from>
    <xdr:to>
      <xdr:col>6</xdr:col>
      <xdr:colOff>1618876</xdr:colOff>
      <xdr:row>3</xdr:row>
      <xdr:rowOff>84667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0668" y="228601"/>
          <a:ext cx="3989541" cy="694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138440</xdr:colOff>
      <xdr:row>45</xdr:row>
      <xdr:rowOff>130265</xdr:rowOff>
    </xdr:to>
    <xdr:pic>
      <xdr:nvPicPr>
        <xdr:cNvPr id="2" name="Immagine 1" descr="2023-11-23_Rinnovo-Ccnl_infografica_FirstCisl.pdf - Adobe Acrobat Pro DC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8840" cy="8359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90" zoomScaleNormal="90" workbookViewId="0">
      <selection activeCell="J16" sqref="J16"/>
    </sheetView>
  </sheetViews>
  <sheetFormatPr defaultRowHeight="14.4" x14ac:dyDescent="0.3"/>
  <cols>
    <col min="2" max="2" width="62.77734375" customWidth="1"/>
    <col min="3" max="3" width="15.5546875" customWidth="1"/>
    <col min="4" max="4" width="19.21875" customWidth="1"/>
    <col min="5" max="5" width="22.109375" customWidth="1"/>
    <col min="6" max="6" width="14.5546875" customWidth="1"/>
    <col min="7" max="7" width="25.6640625" style="1" customWidth="1"/>
    <col min="9" max="9" width="11.5546875" customWidth="1"/>
  </cols>
  <sheetData>
    <row r="1" spans="1:12" ht="15" thickBot="1" x14ac:dyDescent="0.35"/>
    <row r="2" spans="1:12" ht="29.4" customHeight="1" thickTop="1" thickBot="1" x14ac:dyDescent="0.35">
      <c r="B2" s="77" t="s">
        <v>7</v>
      </c>
      <c r="C2" s="78"/>
      <c r="D2" s="78"/>
      <c r="E2" s="79"/>
      <c r="F2" s="79"/>
      <c r="G2" s="79"/>
    </row>
    <row r="3" spans="1:12" ht="21.6" customHeight="1" thickTop="1" thickBot="1" x14ac:dyDescent="0.45">
      <c r="B3" s="85" t="s">
        <v>9</v>
      </c>
      <c r="C3" s="86"/>
      <c r="D3" s="86"/>
      <c r="E3" s="79"/>
      <c r="F3" s="79"/>
      <c r="G3" s="79"/>
      <c r="H3" s="2"/>
    </row>
    <row r="4" spans="1:12" ht="10.8" customHeight="1" thickTop="1" thickBot="1" x14ac:dyDescent="0.45">
      <c r="B4" s="87"/>
      <c r="C4" s="88"/>
      <c r="D4" s="88"/>
      <c r="E4" s="79"/>
      <c r="F4" s="79"/>
      <c r="G4" s="79"/>
      <c r="H4" s="2"/>
    </row>
    <row r="5" spans="1:12" ht="25.05" customHeight="1" thickTop="1" thickBot="1" x14ac:dyDescent="0.45">
      <c r="B5" s="54" t="s">
        <v>17</v>
      </c>
      <c r="C5" s="55"/>
      <c r="D5" s="56" t="s">
        <v>0</v>
      </c>
      <c r="E5" s="57"/>
      <c r="F5" s="68" t="s">
        <v>1</v>
      </c>
      <c r="G5" s="69"/>
      <c r="H5" s="16"/>
      <c r="I5" s="45" t="s">
        <v>25</v>
      </c>
      <c r="J5" s="46"/>
      <c r="K5" s="46"/>
      <c r="L5" s="47"/>
    </row>
    <row r="6" spans="1:12" ht="25.05" customHeight="1" thickTop="1" thickBot="1" x14ac:dyDescent="0.45">
      <c r="B6" s="55"/>
      <c r="C6" s="55"/>
      <c r="D6" s="9" t="s">
        <v>2</v>
      </c>
      <c r="E6" s="10" t="s">
        <v>3</v>
      </c>
      <c r="F6" s="10" t="s">
        <v>10</v>
      </c>
      <c r="G6" s="20" t="s">
        <v>11</v>
      </c>
      <c r="H6" s="2"/>
      <c r="I6" s="48"/>
      <c r="J6" s="49"/>
      <c r="K6" s="49"/>
      <c r="L6" s="50"/>
    </row>
    <row r="7" spans="1:12" ht="25.05" customHeight="1" thickTop="1" thickBot="1" x14ac:dyDescent="0.45">
      <c r="B7" s="3" t="s">
        <v>24</v>
      </c>
      <c r="C7" s="13">
        <v>3154.6</v>
      </c>
      <c r="D7" s="17">
        <v>4.3499999999999996</v>
      </c>
      <c r="E7" s="19">
        <v>0</v>
      </c>
      <c r="F7" s="7">
        <f>C7*(D7+E7)/100</f>
        <v>137.2251</v>
      </c>
      <c r="G7" s="7">
        <f>F7*13</f>
        <v>1783.9263000000001</v>
      </c>
      <c r="H7" s="2"/>
      <c r="I7" s="48"/>
      <c r="J7" s="49"/>
      <c r="K7" s="49"/>
      <c r="L7" s="50"/>
    </row>
    <row r="8" spans="1:12" ht="25.05" customHeight="1" thickTop="1" thickBot="1" x14ac:dyDescent="0.45">
      <c r="B8" s="4" t="s">
        <v>23</v>
      </c>
      <c r="C8" s="13">
        <v>3154.6</v>
      </c>
      <c r="D8" s="14">
        <v>0</v>
      </c>
      <c r="E8" s="32">
        <v>3</v>
      </c>
      <c r="F8" s="7">
        <f>C8*(D8+E8)/100</f>
        <v>94.637999999999991</v>
      </c>
      <c r="G8" s="7">
        <f>F8*13</f>
        <v>1230.2939999999999</v>
      </c>
      <c r="H8" s="2"/>
      <c r="I8" s="48"/>
      <c r="J8" s="49"/>
      <c r="K8" s="49"/>
      <c r="L8" s="50"/>
    </row>
    <row r="9" spans="1:12" ht="25.05" customHeight="1" thickTop="1" thickBot="1" x14ac:dyDescent="0.45">
      <c r="B9" s="3" t="s">
        <v>8</v>
      </c>
      <c r="C9" s="13">
        <v>100</v>
      </c>
      <c r="D9" s="12">
        <f>IF(D8&gt;0,D8,D7)</f>
        <v>4.3499999999999996</v>
      </c>
      <c r="E9" s="11">
        <f>E7+E8</f>
        <v>3</v>
      </c>
      <c r="F9" s="7">
        <f>C9*(D9+E9)/100</f>
        <v>7.35</v>
      </c>
      <c r="G9" s="7">
        <f>F9*5</f>
        <v>36.75</v>
      </c>
      <c r="H9" s="2"/>
      <c r="I9" s="48"/>
      <c r="J9" s="49"/>
      <c r="K9" s="49"/>
      <c r="L9" s="50"/>
    </row>
    <row r="10" spans="1:12" ht="25.05" customHeight="1" thickTop="1" thickBot="1" x14ac:dyDescent="0.45">
      <c r="B10" s="18" t="s">
        <v>26</v>
      </c>
      <c r="C10" s="31"/>
      <c r="D10" s="29"/>
      <c r="E10" s="30"/>
      <c r="F10" s="21"/>
      <c r="G10" s="28">
        <v>0</v>
      </c>
      <c r="H10" s="2"/>
      <c r="I10" s="48"/>
      <c r="J10" s="49"/>
      <c r="K10" s="49"/>
      <c r="L10" s="50"/>
    </row>
    <row r="11" spans="1:12" ht="25.05" customHeight="1" thickTop="1" thickBot="1" x14ac:dyDescent="0.45">
      <c r="B11" s="6" t="s">
        <v>5</v>
      </c>
      <c r="C11" s="89" t="s">
        <v>27</v>
      </c>
      <c r="D11" s="90"/>
      <c r="E11" s="90"/>
      <c r="F11" s="91"/>
      <c r="G11" s="28">
        <v>0</v>
      </c>
      <c r="H11" s="2"/>
      <c r="I11" s="48"/>
      <c r="J11" s="49"/>
      <c r="K11" s="49"/>
      <c r="L11" s="50"/>
    </row>
    <row r="12" spans="1:12" ht="24.6" customHeight="1" thickTop="1" thickBot="1" x14ac:dyDescent="0.45">
      <c r="B12" s="34" t="s">
        <v>6</v>
      </c>
      <c r="C12" s="61"/>
      <c r="D12" s="62"/>
      <c r="E12" s="63"/>
      <c r="F12" s="64"/>
      <c r="G12" s="33">
        <f>SUM(G7:G11)</f>
        <v>3050.9703</v>
      </c>
      <c r="H12" s="2"/>
      <c r="I12" s="48"/>
      <c r="J12" s="49"/>
      <c r="K12" s="49"/>
      <c r="L12" s="50"/>
    </row>
    <row r="13" spans="1:12" ht="37.799999999999997" customHeight="1" thickTop="1" thickBot="1" x14ac:dyDescent="0.45">
      <c r="B13" s="37" t="s">
        <v>21</v>
      </c>
      <c r="C13" s="41">
        <f>(C8*13+C9*5)-(((C8*13+C9*5)*0.0919)+((C8*13+C9*5)*E9/100)+(G13))</f>
        <v>36269.755379999995</v>
      </c>
      <c r="D13" s="42" t="e">
        <f>IF(#REF!&gt;0,#REF!- ((#REF!*0.0919)+(#REF!*#REF!/100)+(#REF!*#REF!/100)),#REF!- ((#REF!*0.0919)+(#REF!*#REF!/100)+(#REF!*#REF!/100)))</f>
        <v>#REF!</v>
      </c>
      <c r="E13" s="43" t="s">
        <v>29</v>
      </c>
      <c r="F13" s="44"/>
      <c r="G13" s="92">
        <v>180</v>
      </c>
      <c r="H13" s="2"/>
      <c r="I13" s="51"/>
      <c r="J13" s="52"/>
      <c r="K13" s="52"/>
      <c r="L13" s="53"/>
    </row>
    <row r="14" spans="1:12" ht="8.4" customHeight="1" thickTop="1" thickBot="1" x14ac:dyDescent="0.45">
      <c r="B14" s="35"/>
      <c r="C14" s="24"/>
      <c r="D14" s="25"/>
      <c r="E14" s="15"/>
      <c r="F14" s="15"/>
      <c r="G14" s="15">
        <v>1</v>
      </c>
      <c r="H14" s="16"/>
    </row>
    <row r="15" spans="1:12" s="23" customFormat="1" ht="15" customHeight="1" thickTop="1" x14ac:dyDescent="0.3">
      <c r="A15"/>
      <c r="B15" s="73" t="s">
        <v>13</v>
      </c>
      <c r="C15" s="74"/>
      <c r="D15" s="74"/>
      <c r="E15" s="80" t="s">
        <v>19</v>
      </c>
      <c r="F15" s="81"/>
      <c r="G15" s="82"/>
    </row>
    <row r="16" spans="1:12" s="23" customFormat="1" ht="24" customHeight="1" thickBot="1" x14ac:dyDescent="0.35">
      <c r="A16"/>
      <c r="B16" s="75"/>
      <c r="C16" s="76"/>
      <c r="D16" s="76"/>
      <c r="E16" s="83"/>
      <c r="F16" s="83"/>
      <c r="G16" s="84"/>
      <c r="I16" s="36"/>
    </row>
    <row r="17" spans="2:8" ht="22.2" thickTop="1" thickBot="1" x14ac:dyDescent="0.35">
      <c r="B17" s="58" t="s">
        <v>18</v>
      </c>
      <c r="C17" s="59"/>
      <c r="D17" s="60" t="s">
        <v>15</v>
      </c>
      <c r="E17" s="57"/>
      <c r="F17" s="68" t="s">
        <v>1</v>
      </c>
      <c r="G17" s="69"/>
      <c r="H17" s="23"/>
    </row>
    <row r="18" spans="2:8" ht="22.2" thickTop="1" thickBot="1" x14ac:dyDescent="0.45">
      <c r="B18" s="55"/>
      <c r="C18" s="55"/>
      <c r="D18" s="9" t="s">
        <v>2</v>
      </c>
      <c r="E18" s="10" t="s">
        <v>3</v>
      </c>
      <c r="F18" s="10" t="s">
        <v>10</v>
      </c>
      <c r="G18" s="20" t="s">
        <v>12</v>
      </c>
      <c r="H18" s="38"/>
    </row>
    <row r="19" spans="2:8" ht="25.05" customHeight="1" thickTop="1" thickBot="1" x14ac:dyDescent="0.45">
      <c r="B19" s="3" t="s">
        <v>4</v>
      </c>
      <c r="C19" s="22">
        <f>C7+C9</f>
        <v>3254.6</v>
      </c>
      <c r="D19" s="26">
        <f>D7</f>
        <v>4.3499999999999996</v>
      </c>
      <c r="E19" s="19"/>
      <c r="F19" s="7">
        <f>G19/13</f>
        <v>141.57509999999999</v>
      </c>
      <c r="G19" s="7">
        <f>C19*(D19+E19)/100*13</f>
        <v>1840.4762999999998</v>
      </c>
      <c r="H19" s="2"/>
    </row>
    <row r="20" spans="2:8" ht="25.05" customHeight="1" thickTop="1" thickBot="1" x14ac:dyDescent="0.45">
      <c r="B20" s="4" t="s">
        <v>22</v>
      </c>
      <c r="C20" s="22">
        <f>C8+C9</f>
        <v>3254.6</v>
      </c>
      <c r="D20" s="27">
        <f>D8</f>
        <v>0</v>
      </c>
      <c r="E20" s="32">
        <v>3</v>
      </c>
      <c r="F20" s="7">
        <f>G20/13</f>
        <v>97.637999999999991</v>
      </c>
      <c r="G20" s="7">
        <f>C20*(D20+E20)/100*13</f>
        <v>1269.2939999999999</v>
      </c>
      <c r="H20" s="2"/>
    </row>
    <row r="21" spans="2:8" ht="25.05" customHeight="1" thickTop="1" thickBot="1" x14ac:dyDescent="0.45">
      <c r="B21" s="3" t="s">
        <v>20</v>
      </c>
      <c r="C21" s="22">
        <f>C9/2</f>
        <v>50</v>
      </c>
      <c r="D21" s="27">
        <f>D9</f>
        <v>4.3499999999999996</v>
      </c>
      <c r="E21" s="11">
        <f>E19+E20</f>
        <v>3</v>
      </c>
      <c r="F21" s="21">
        <f>G21/8</f>
        <v>3.6749999999999998</v>
      </c>
      <c r="G21" s="39">
        <f>C21*(D21+E21)/100*8</f>
        <v>29.4</v>
      </c>
      <c r="H21" s="2"/>
    </row>
    <row r="22" spans="2:8" ht="25.05" customHeight="1" thickTop="1" thickBot="1" x14ac:dyDescent="0.45">
      <c r="B22" s="18" t="s">
        <v>26</v>
      </c>
      <c r="C22" s="65" t="s">
        <v>16</v>
      </c>
      <c r="D22" s="66"/>
      <c r="E22" s="66"/>
      <c r="F22" s="67"/>
      <c r="G22" s="28">
        <v>0</v>
      </c>
      <c r="H22" s="2"/>
    </row>
    <row r="23" spans="2:8" ht="25.05" customHeight="1" thickTop="1" thickBot="1" x14ac:dyDescent="0.45">
      <c r="B23" s="6" t="s">
        <v>5</v>
      </c>
      <c r="C23" s="65" t="s">
        <v>14</v>
      </c>
      <c r="D23" s="66"/>
      <c r="E23" s="66"/>
      <c r="F23" s="67"/>
      <c r="G23" s="28">
        <v>0</v>
      </c>
      <c r="H23" s="2"/>
    </row>
    <row r="24" spans="2:8" ht="25.05" customHeight="1" thickTop="1" thickBot="1" x14ac:dyDescent="0.45">
      <c r="B24" s="5" t="s">
        <v>6</v>
      </c>
      <c r="C24" s="70"/>
      <c r="D24" s="71"/>
      <c r="E24" s="71"/>
      <c r="F24" s="72"/>
      <c r="G24" s="8">
        <f>G19+G20+G21+G22+G23</f>
        <v>3139.1702999999998</v>
      </c>
      <c r="H24" s="2"/>
    </row>
    <row r="25" spans="2:8" ht="45.6" customHeight="1" thickTop="1" thickBot="1" x14ac:dyDescent="0.45">
      <c r="B25" s="40" t="s">
        <v>28</v>
      </c>
      <c r="C25" s="41">
        <f>(C20*13+C21*8)-(((C20*13+C21*8)*0.0919)+((C20*13+C21*8)*E21/100)+(G25))</f>
        <v>37323.475379999996</v>
      </c>
      <c r="D25" s="42" t="e">
        <f>IF(#REF!&gt;0,#REF!- ((#REF!*0.0919)+(#REF!*#REF!/100)+(#REF!*#REF!/100)),#REF!- ((#REF!*0.0919)+(#REF!*#REF!/100)+(#REF!*#REF!/100)))</f>
        <v>#REF!</v>
      </c>
      <c r="E25" s="43" t="s">
        <v>30</v>
      </c>
      <c r="F25" s="44"/>
      <c r="G25" s="93">
        <f>G13</f>
        <v>180</v>
      </c>
      <c r="H25" s="2"/>
    </row>
  </sheetData>
  <sheetProtection sheet="1" objects="1" scenarios="1"/>
  <mergeCells count="21">
    <mergeCell ref="B2:D2"/>
    <mergeCell ref="E2:G4"/>
    <mergeCell ref="E15:G16"/>
    <mergeCell ref="C22:F22"/>
    <mergeCell ref="B3:D4"/>
    <mergeCell ref="F5:G5"/>
    <mergeCell ref="C11:F11"/>
    <mergeCell ref="C25:D25"/>
    <mergeCell ref="E25:F25"/>
    <mergeCell ref="I5:L13"/>
    <mergeCell ref="B5:C6"/>
    <mergeCell ref="D5:E5"/>
    <mergeCell ref="B17:C18"/>
    <mergeCell ref="D17:E17"/>
    <mergeCell ref="C12:F12"/>
    <mergeCell ref="C13:D13"/>
    <mergeCell ref="E13:F13"/>
    <mergeCell ref="C23:F23"/>
    <mergeCell ref="F17:G17"/>
    <mergeCell ref="C24:F24"/>
    <mergeCell ref="B15:D16"/>
  </mergeCells>
  <conditionalFormatting sqref="G19:G20 G23:G24">
    <cfRule type="expression" dxfId="12" priority="20">
      <formula>$G$24&gt;5164</formula>
    </cfRule>
  </conditionalFormatting>
  <conditionalFormatting sqref="C23:F23">
    <cfRule type="expression" dxfId="11" priority="10">
      <formula>$G$23&gt;0</formula>
    </cfRule>
    <cfRule type="expression" dxfId="10" priority="17">
      <formula>$G$11&gt;0</formula>
    </cfRule>
  </conditionalFormatting>
  <conditionalFormatting sqref="E15:G16">
    <cfRule type="expression" dxfId="9" priority="12">
      <formula>($E$19+$E$20)&gt;0</formula>
    </cfRule>
    <cfRule type="expression" dxfId="8" priority="15">
      <formula>($E$7+$E$8)&gt;0</formula>
    </cfRule>
  </conditionalFormatting>
  <conditionalFormatting sqref="G22">
    <cfRule type="expression" dxfId="7" priority="9">
      <formula>$G$24&gt;5164</formula>
    </cfRule>
  </conditionalFormatting>
  <conditionalFormatting sqref="G10">
    <cfRule type="expression" dxfId="6" priority="6">
      <formula>$G$12&gt;5164</formula>
    </cfRule>
  </conditionalFormatting>
  <conditionalFormatting sqref="C22:F22">
    <cfRule type="expression" dxfId="5" priority="33">
      <formula>$G$22&gt;0</formula>
    </cfRule>
    <cfRule type="expression" dxfId="4" priority="34">
      <formula>$G$10&gt;0</formula>
    </cfRule>
  </conditionalFormatting>
  <conditionalFormatting sqref="G21">
    <cfRule type="expression" dxfId="3" priority="4">
      <formula>$G$24&gt;5164</formula>
    </cfRule>
  </conditionalFormatting>
  <conditionalFormatting sqref="G25 G7:G13">
    <cfRule type="expression" dxfId="2" priority="3">
      <formula>$G$12&gt;5164</formula>
    </cfRule>
  </conditionalFormatting>
  <conditionalFormatting sqref="C13:D13">
    <cfRule type="cellIs" dxfId="1" priority="2" operator="greaterThan">
      <formula>50000</formula>
    </cfRule>
  </conditionalFormatting>
  <conditionalFormatting sqref="C25:D25">
    <cfRule type="cellIs" dxfId="0" priority="1" operator="greaterThan">
      <formula>50000</formula>
    </cfRule>
  </conditionalFormatting>
  <dataValidations count="7">
    <dataValidation type="custom" allowBlank="1" showInputMessage="1" showErrorMessage="1" errorTitle="una cella deve essere vuota" error="una delle celle E7 ed E8 deve essere essere vuota_x000a_" sqref="D8 D20">
      <formula1>D7&lt;0.0001</formula1>
    </dataValidation>
    <dataValidation type="custom" allowBlank="1" showInputMessage="1" showErrorMessage="1" errorTitle="una cella deve essere vuota" error="una delle celle E7 ed E8 deve essere essere vuota" sqref="D7 D19">
      <formula1>D8&lt;0.0001</formula1>
    </dataValidation>
    <dataValidation type="decimal" errorStyle="warning" operator="greaterThan" allowBlank="1" showErrorMessage="1" errorTitle="ATTENZIONE" error="la seoglia di esenzione fiscale pari a € 5.164,27 è stata superata" sqref="G24">
      <formula1>5164.27</formula1>
    </dataValidation>
    <dataValidation type="custom" allowBlank="1" showInputMessage="1" showErrorMessage="1" errorTitle="una cella deve essere vuota" error="una delle celle F7 ed F8 deve essere essere vuota_x000a_" sqref="E7">
      <formula1>E8&lt;0.0001</formula1>
    </dataValidation>
    <dataValidation type="custom" allowBlank="1" showInputMessage="1" showErrorMessage="1" errorTitle="Una cella deve essere vuota" error="una delle celle F7 ed F8 deve essere essere vuota_x000a_" sqref="E8">
      <formula1>E7&lt;0.0001</formula1>
    </dataValidation>
    <dataValidation type="custom" allowBlank="1" showInputMessage="1" showErrorMessage="1" errorTitle="una cella deve essere vuota" error="una delle celle F20 ed F21 deve essere essere vuota" sqref="E20">
      <formula1>E19&lt;0.0001</formula1>
    </dataValidation>
    <dataValidation type="custom" allowBlank="1" showInputMessage="1" showErrorMessage="1" error="una delle celle F20 ed F21 deve essere essere vuota" sqref="E19">
      <formula1>E20&lt;0.0001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I22" sqref="I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calcolo quanto versare</vt:lpstr>
      <vt:lpstr>aumenti tabella ccnl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paolo bottanelli</dc:creator>
  <cp:lastModifiedBy>gian paolo bottanelli</cp:lastModifiedBy>
  <dcterms:created xsi:type="dcterms:W3CDTF">2023-12-02T16:55:19Z</dcterms:created>
  <dcterms:modified xsi:type="dcterms:W3CDTF">2024-01-19T18:33:33Z</dcterms:modified>
</cp:coreProperties>
</file>