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charts/chart1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1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DA\Documents\GitHub\SafeRide\Sprints\Sprint 12\"/>
    </mc:Choice>
  </mc:AlternateContent>
  <xr:revisionPtr revIDLastSave="0" documentId="13_ncr:1_{10C79AF8-80EB-448A-B772-B9446F1A82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in Burndown" sheetId="1" r:id="rId1"/>
    <sheet name="Andy Burndown" sheetId="2" r:id="rId2"/>
    <sheet name="Orion Burndown" sheetId="3" r:id="rId3"/>
    <sheet name="Leon Burndown" sheetId="4" r:id="rId4"/>
    <sheet name="An Burndown" sheetId="5" r:id="rId5"/>
    <sheet name="Team Burndown" sheetId="6" r:id="rId6"/>
    <sheet name="Work Items" sheetId="8" r:id="rId7"/>
    <sheet name="Sprint Velocity Analysis" sheetId="10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8" i="2" l="1"/>
  <c r="F36" i="2"/>
  <c r="F37" i="2"/>
  <c r="F39" i="2"/>
  <c r="F40" i="2"/>
  <c r="F41" i="2"/>
  <c r="F42" i="2"/>
  <c r="F43" i="2"/>
  <c r="F44" i="2"/>
  <c r="F45" i="2"/>
  <c r="F46" i="2"/>
  <c r="E38" i="10"/>
  <c r="F39" i="1"/>
  <c r="E7" i="6"/>
  <c r="G19" i="6"/>
  <c r="C48" i="1"/>
  <c r="I46" i="1"/>
  <c r="F46" i="1"/>
  <c r="I45" i="1"/>
  <c r="F45" i="1"/>
  <c r="I44" i="1"/>
  <c r="F44" i="1"/>
  <c r="I43" i="1"/>
  <c r="F43" i="1"/>
  <c r="I42" i="1"/>
  <c r="F42" i="1"/>
  <c r="I41" i="1"/>
  <c r="F41" i="1"/>
  <c r="I40" i="1"/>
  <c r="F40" i="1"/>
  <c r="I39" i="1"/>
  <c r="I38" i="1"/>
  <c r="F38" i="1"/>
  <c r="I37" i="1"/>
  <c r="F37" i="1"/>
  <c r="I36" i="1"/>
  <c r="F36" i="1"/>
  <c r="I35" i="1"/>
  <c r="J35" i="1" s="1"/>
  <c r="F35" i="1"/>
  <c r="G35" i="1" s="1" a="1"/>
  <c r="G35" i="1" s="1"/>
  <c r="F34" i="1"/>
  <c r="C48" i="5"/>
  <c r="I46" i="5"/>
  <c r="F46" i="5"/>
  <c r="I45" i="5"/>
  <c r="F45" i="5"/>
  <c r="I44" i="5"/>
  <c r="F44" i="5"/>
  <c r="I43" i="5"/>
  <c r="F43" i="5"/>
  <c r="I42" i="5"/>
  <c r="F42" i="5"/>
  <c r="I41" i="5"/>
  <c r="F41" i="5"/>
  <c r="I40" i="5"/>
  <c r="F40" i="5"/>
  <c r="I39" i="5"/>
  <c r="I38" i="5"/>
  <c r="F38" i="5"/>
  <c r="I37" i="5"/>
  <c r="F37" i="5"/>
  <c r="I36" i="5"/>
  <c r="F36" i="5"/>
  <c r="I35" i="5"/>
  <c r="J35" i="5" s="1"/>
  <c r="G35" i="5" a="1"/>
  <c r="G35" i="5" s="1"/>
  <c r="F35" i="5"/>
  <c r="H35" i="5" s="1"/>
  <c r="F34" i="5"/>
  <c r="C48" i="4"/>
  <c r="I46" i="4"/>
  <c r="F46" i="4"/>
  <c r="I45" i="4"/>
  <c r="F45" i="4"/>
  <c r="I44" i="4"/>
  <c r="F44" i="4"/>
  <c r="I43" i="4"/>
  <c r="F43" i="4"/>
  <c r="I42" i="4"/>
  <c r="F42" i="4"/>
  <c r="I41" i="4"/>
  <c r="F41" i="4"/>
  <c r="I40" i="4"/>
  <c r="F40" i="4"/>
  <c r="I39" i="4"/>
  <c r="I38" i="4"/>
  <c r="F38" i="4"/>
  <c r="I37" i="4"/>
  <c r="F37" i="4"/>
  <c r="I36" i="4"/>
  <c r="F36" i="4"/>
  <c r="I35" i="4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F35" i="4"/>
  <c r="G35" i="4" s="1" a="1"/>
  <c r="G35" i="4" s="1"/>
  <c r="G36" i="4" s="1" a="1"/>
  <c r="G36" i="4" s="1"/>
  <c r="F34" i="4"/>
  <c r="C48" i="3"/>
  <c r="I46" i="3"/>
  <c r="F46" i="3"/>
  <c r="I45" i="3"/>
  <c r="F45" i="3"/>
  <c r="I44" i="3"/>
  <c r="F44" i="3"/>
  <c r="I43" i="3"/>
  <c r="F43" i="3"/>
  <c r="I42" i="3"/>
  <c r="F42" i="3"/>
  <c r="I41" i="3"/>
  <c r="F41" i="3"/>
  <c r="I40" i="3"/>
  <c r="F40" i="3"/>
  <c r="I39" i="3"/>
  <c r="F39" i="3"/>
  <c r="I38" i="3"/>
  <c r="F38" i="3"/>
  <c r="I37" i="3"/>
  <c r="F37" i="3"/>
  <c r="I36" i="3"/>
  <c r="F36" i="3"/>
  <c r="I35" i="3"/>
  <c r="J35" i="3" s="1"/>
  <c r="F35" i="3"/>
  <c r="H35" i="3" s="1"/>
  <c r="F34" i="3"/>
  <c r="G35" i="2" a="1"/>
  <c r="G35" i="2" s="1"/>
  <c r="I46" i="2"/>
  <c r="I36" i="2"/>
  <c r="I37" i="2"/>
  <c r="I38" i="2"/>
  <c r="I39" i="2"/>
  <c r="I40" i="2"/>
  <c r="I41" i="2"/>
  <c r="I42" i="2"/>
  <c r="I43" i="2"/>
  <c r="I44" i="2"/>
  <c r="I45" i="2"/>
  <c r="I35" i="2"/>
  <c r="C48" i="2"/>
  <c r="F35" i="2"/>
  <c r="H35" i="2" s="1"/>
  <c r="F34" i="2"/>
  <c r="D9" i="8"/>
  <c r="E16" i="8"/>
  <c r="D16" i="8"/>
  <c r="E9" i="8"/>
  <c r="C19" i="6"/>
  <c r="G18" i="6"/>
  <c r="C18" i="6"/>
  <c r="G17" i="6"/>
  <c r="C17" i="6"/>
  <c r="G16" i="6"/>
  <c r="C16" i="6"/>
  <c r="G15" i="6"/>
  <c r="C15" i="6"/>
  <c r="G14" i="6"/>
  <c r="C14" i="6"/>
  <c r="G13" i="6"/>
  <c r="C13" i="6"/>
  <c r="G12" i="6"/>
  <c r="C12" i="6"/>
  <c r="G11" i="6"/>
  <c r="C11" i="6"/>
  <c r="G10" i="6"/>
  <c r="C10" i="6"/>
  <c r="G9" i="6"/>
  <c r="C9" i="6"/>
  <c r="G8" i="6"/>
  <c r="H8" i="6" s="1"/>
  <c r="C8" i="6"/>
  <c r="C26" i="5"/>
  <c r="I24" i="5"/>
  <c r="F24" i="5"/>
  <c r="I23" i="5"/>
  <c r="F23" i="5"/>
  <c r="I22" i="5"/>
  <c r="F22" i="5"/>
  <c r="I21" i="5"/>
  <c r="F21" i="5"/>
  <c r="I20" i="5"/>
  <c r="F20" i="5"/>
  <c r="I19" i="5"/>
  <c r="F19" i="5"/>
  <c r="I18" i="5"/>
  <c r="F18" i="5"/>
  <c r="I17" i="5"/>
  <c r="F17" i="5"/>
  <c r="I16" i="5"/>
  <c r="F16" i="5"/>
  <c r="I15" i="5"/>
  <c r="F15" i="5"/>
  <c r="I14" i="5"/>
  <c r="F14" i="5"/>
  <c r="I13" i="5"/>
  <c r="F13" i="5"/>
  <c r="I12" i="5"/>
  <c r="F12" i="5"/>
  <c r="I11" i="5"/>
  <c r="F11" i="5"/>
  <c r="I10" i="5"/>
  <c r="F10" i="5"/>
  <c r="I9" i="5"/>
  <c r="F9" i="5"/>
  <c r="G9" i="5" s="1" a="1"/>
  <c r="G9" i="5" s="1"/>
  <c r="G12" i="5" s="1" a="1"/>
  <c r="G12" i="5" s="1"/>
  <c r="G17" i="5" s="1" a="1"/>
  <c r="G17" i="5" s="1"/>
  <c r="G18" i="5" s="1" a="1"/>
  <c r="G18" i="5" s="1"/>
  <c r="G21" i="5" s="1" a="1"/>
  <c r="G21" i="5" s="1"/>
  <c r="G23" i="5" s="1" a="1"/>
  <c r="G23" i="5" s="1"/>
  <c r="J8" i="5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I8" i="5"/>
  <c r="F8" i="5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F7" i="5"/>
  <c r="F26" i="5" s="1"/>
  <c r="C26" i="4"/>
  <c r="I24" i="4"/>
  <c r="F24" i="4"/>
  <c r="I23" i="4"/>
  <c r="F23" i="4"/>
  <c r="I22" i="4"/>
  <c r="F22" i="4"/>
  <c r="I21" i="4"/>
  <c r="F21" i="4"/>
  <c r="I20" i="4"/>
  <c r="F20" i="4"/>
  <c r="I19" i="4"/>
  <c r="F19" i="4"/>
  <c r="I18" i="4"/>
  <c r="F18" i="4"/>
  <c r="I17" i="4"/>
  <c r="F17" i="4"/>
  <c r="I16" i="4"/>
  <c r="F16" i="4"/>
  <c r="I15" i="4"/>
  <c r="F15" i="4"/>
  <c r="I14" i="4"/>
  <c r="F14" i="4"/>
  <c r="I13" i="4"/>
  <c r="F13" i="4"/>
  <c r="I12" i="4"/>
  <c r="F12" i="4"/>
  <c r="I11" i="4"/>
  <c r="F11" i="4"/>
  <c r="I10" i="4"/>
  <c r="F10" i="4"/>
  <c r="I9" i="4"/>
  <c r="F9" i="4"/>
  <c r="J8" i="4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I8" i="4"/>
  <c r="F8" i="4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F7" i="4"/>
  <c r="C26" i="3"/>
  <c r="I24" i="3"/>
  <c r="F24" i="3"/>
  <c r="I23" i="3"/>
  <c r="F23" i="3"/>
  <c r="I22" i="3"/>
  <c r="F22" i="3"/>
  <c r="I21" i="3"/>
  <c r="F21" i="3"/>
  <c r="I20" i="3"/>
  <c r="F20" i="3"/>
  <c r="I19" i="3"/>
  <c r="F19" i="3"/>
  <c r="I18" i="3"/>
  <c r="F18" i="3"/>
  <c r="I17" i="3"/>
  <c r="F17" i="3"/>
  <c r="I16" i="3"/>
  <c r="F16" i="3"/>
  <c r="I15" i="3"/>
  <c r="F15" i="3"/>
  <c r="I14" i="3"/>
  <c r="F14" i="3"/>
  <c r="I13" i="3"/>
  <c r="F13" i="3"/>
  <c r="I12" i="3"/>
  <c r="F12" i="3"/>
  <c r="I11" i="3"/>
  <c r="F11" i="3"/>
  <c r="I10" i="3"/>
  <c r="F10" i="3"/>
  <c r="I9" i="3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F9" i="3"/>
  <c r="G9" i="3" s="1" a="1"/>
  <c r="G9" i="3" s="1"/>
  <c r="G10" i="3" s="1" a="1"/>
  <c r="G10" i="3" s="1"/>
  <c r="G12" i="3" s="1" a="1"/>
  <c r="G12" i="3" s="1"/>
  <c r="G13" i="3" s="1" a="1"/>
  <c r="G13" i="3" s="1"/>
  <c r="G15" i="3" s="1" a="1"/>
  <c r="G15" i="3" s="1"/>
  <c r="G16" i="3" s="1" a="1"/>
  <c r="G16" i="3" s="1"/>
  <c r="G18" i="3" s="1" a="1"/>
  <c r="G18" i="3" s="1"/>
  <c r="G19" i="3" s="1" a="1"/>
  <c r="G19" i="3" s="1"/>
  <c r="G20" i="3" s="1" a="1"/>
  <c r="G20" i="3" s="1"/>
  <c r="G21" i="3" s="1" a="1"/>
  <c r="G21" i="3" s="1"/>
  <c r="G23" i="3" s="1" a="1"/>
  <c r="G23" i="3" s="1"/>
  <c r="G24" i="3" s="1" a="1"/>
  <c r="G24" i="3" s="1"/>
  <c r="J8" i="3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I8" i="3"/>
  <c r="F8" i="3"/>
  <c r="H8" i="3" s="1"/>
  <c r="F7" i="3"/>
  <c r="C26" i="2"/>
  <c r="I24" i="2"/>
  <c r="F24" i="2"/>
  <c r="I23" i="2"/>
  <c r="F23" i="2"/>
  <c r="I22" i="2"/>
  <c r="F22" i="2"/>
  <c r="I21" i="2"/>
  <c r="F21" i="2"/>
  <c r="I20" i="2"/>
  <c r="F20" i="2"/>
  <c r="I19" i="2"/>
  <c r="F19" i="2"/>
  <c r="I18" i="2"/>
  <c r="F18" i="2"/>
  <c r="I17" i="2"/>
  <c r="F17" i="2"/>
  <c r="I16" i="2"/>
  <c r="F16" i="2"/>
  <c r="I15" i="2"/>
  <c r="F15" i="2"/>
  <c r="I14" i="2"/>
  <c r="F14" i="2"/>
  <c r="I13" i="2"/>
  <c r="F13" i="2"/>
  <c r="I12" i="2"/>
  <c r="F12" i="2"/>
  <c r="I11" i="2"/>
  <c r="F11" i="2"/>
  <c r="I10" i="2"/>
  <c r="F10" i="2"/>
  <c r="I9" i="2"/>
  <c r="F9" i="2"/>
  <c r="H9" i="2" s="1"/>
  <c r="I8" i="2"/>
  <c r="J8" i="2" s="1"/>
  <c r="J9" i="2" s="1"/>
  <c r="J10" i="2" s="1"/>
  <c r="J11" i="2" s="1"/>
  <c r="J12" i="2" s="1"/>
  <c r="J13" i="2" s="1"/>
  <c r="J14" i="2" s="1"/>
  <c r="H8" i="2"/>
  <c r="F8" i="2"/>
  <c r="F7" i="2"/>
  <c r="C26" i="1"/>
  <c r="I24" i="1"/>
  <c r="F24" i="1"/>
  <c r="I23" i="1"/>
  <c r="F23" i="1"/>
  <c r="I22" i="1"/>
  <c r="F22" i="1"/>
  <c r="I21" i="1"/>
  <c r="F21" i="1"/>
  <c r="I20" i="1"/>
  <c r="F20" i="1"/>
  <c r="I19" i="1"/>
  <c r="F19" i="1"/>
  <c r="I18" i="1"/>
  <c r="F18" i="1"/>
  <c r="I17" i="1"/>
  <c r="F17" i="1"/>
  <c r="I16" i="1"/>
  <c r="F16" i="1"/>
  <c r="I15" i="1"/>
  <c r="F15" i="1"/>
  <c r="I14" i="1"/>
  <c r="G14" i="1" a="1"/>
  <c r="G14" i="1" s="1"/>
  <c r="G15" i="1" s="1" a="1"/>
  <c r="G15" i="1" s="1"/>
  <c r="G17" i="1" s="1" a="1"/>
  <c r="G17" i="1" s="1"/>
  <c r="G18" i="1" s="1" a="1"/>
  <c r="G18" i="1" s="1"/>
  <c r="G21" i="1" s="1" a="1"/>
  <c r="G21" i="1" s="1"/>
  <c r="G22" i="1" s="1" a="1"/>
  <c r="G22" i="1" s="1"/>
  <c r="G23" i="1" s="1" a="1"/>
  <c r="G23" i="1" s="1"/>
  <c r="G24" i="1" s="1" a="1"/>
  <c r="G24" i="1" s="1"/>
  <c r="F14" i="1"/>
  <c r="I13" i="1"/>
  <c r="F13" i="1"/>
  <c r="I12" i="1"/>
  <c r="F12" i="1"/>
  <c r="I11" i="1"/>
  <c r="F11" i="1"/>
  <c r="I10" i="1"/>
  <c r="F10" i="1"/>
  <c r="I9" i="1"/>
  <c r="F9" i="1"/>
  <c r="I8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F8" i="1"/>
  <c r="F7" i="1"/>
  <c r="H35" i="4" l="1"/>
  <c r="H36" i="5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D16" i="6"/>
  <c r="D11" i="6"/>
  <c r="H36" i="3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D10" i="6"/>
  <c r="D12" i="6"/>
  <c r="D9" i="6"/>
  <c r="D19" i="6"/>
  <c r="D18" i="6"/>
  <c r="D17" i="6"/>
  <c r="D15" i="6"/>
  <c r="D14" i="6"/>
  <c r="D13" i="6"/>
  <c r="H35" i="1"/>
  <c r="D8" i="6"/>
  <c r="F8" i="6" s="1"/>
  <c r="J36" i="3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36" i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G36" i="1" a="1"/>
  <c r="G36" i="1" s="1"/>
  <c r="H9" i="6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F48" i="1"/>
  <c r="F33" i="10" s="1"/>
  <c r="H36" i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J36" i="5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F48" i="5"/>
  <c r="F34" i="10" s="1"/>
  <c r="G34" i="10" s="1"/>
  <c r="G36" i="5" a="1"/>
  <c r="G36" i="5" s="1"/>
  <c r="G37" i="5" s="1" a="1"/>
  <c r="G37" i="5" s="1"/>
  <c r="G37" i="4" a="1"/>
  <c r="G37" i="4" s="1"/>
  <c r="F48" i="4"/>
  <c r="F37" i="10" s="1"/>
  <c r="G37" i="10" s="1"/>
  <c r="H36" i="4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F48" i="3"/>
  <c r="F36" i="10" s="1"/>
  <c r="G36" i="10" s="1"/>
  <c r="G35" i="3" a="1"/>
  <c r="G35" i="3" s="1"/>
  <c r="G36" i="3" s="1" a="1"/>
  <c r="G36" i="3" s="1"/>
  <c r="H36" i="2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G36" i="2" a="1"/>
  <c r="G36" i="2" s="1"/>
  <c r="G37" i="2" s="1" a="1"/>
  <c r="G37" i="2" s="1"/>
  <c r="G39" i="2" s="1" a="1"/>
  <c r="G39" i="2" s="1"/>
  <c r="F48" i="2"/>
  <c r="F35" i="10" s="1"/>
  <c r="G35" i="10" s="1"/>
  <c r="G9" i="2" a="1"/>
  <c r="G9" i="2" s="1"/>
  <c r="G14" i="2" s="1" a="1"/>
  <c r="G14" i="2" s="1"/>
  <c r="G16" i="2" s="1" a="1"/>
  <c r="G16" i="2" s="1"/>
  <c r="G23" i="2" s="1" a="1"/>
  <c r="G23" i="2" s="1"/>
  <c r="J15" i="2"/>
  <c r="J16" i="2" s="1"/>
  <c r="J17" i="2" s="1"/>
  <c r="J18" i="2" s="1"/>
  <c r="J19" i="2" s="1"/>
  <c r="J20" i="2" s="1"/>
  <c r="J21" i="2" s="1"/>
  <c r="J22" i="2" s="1"/>
  <c r="J23" i="2" s="1"/>
  <c r="J24" i="2" s="1"/>
  <c r="H10" i="2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C21" i="6"/>
  <c r="F26" i="1"/>
  <c r="F26" i="4"/>
  <c r="F26" i="2"/>
  <c r="G8" i="1" a="1"/>
  <c r="G8" i="1" s="1"/>
  <c r="G9" i="1" s="1" a="1"/>
  <c r="G9" i="1" s="1"/>
  <c r="G11" i="1" s="1" a="1"/>
  <c r="G11" i="1" s="1"/>
  <c r="F26" i="3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G8" i="4" a="1"/>
  <c r="G8" i="4" s="1"/>
  <c r="G11" i="4" s="1" a="1"/>
  <c r="G11" i="4" s="1"/>
  <c r="G13" i="4" s="1" a="1"/>
  <c r="G13" i="4" s="1"/>
  <c r="G15" i="4" s="1" a="1"/>
  <c r="G15" i="4" s="1"/>
  <c r="G18" i="4" s="1" a="1"/>
  <c r="G18" i="4" s="1"/>
  <c r="G19" i="4" s="1" a="1"/>
  <c r="G19" i="4" s="1"/>
  <c r="G20" i="4" s="1" a="1"/>
  <c r="G20" i="4" s="1"/>
  <c r="G23" i="4" s="1" a="1"/>
  <c r="G23" i="4" s="1"/>
  <c r="G24" i="4" s="1" a="1"/>
  <c r="G24" i="4" s="1"/>
  <c r="G38" i="4" l="1" a="1"/>
  <c r="G38" i="4" s="1"/>
  <c r="G39" i="4" s="1" a="1"/>
  <c r="G39" i="4" s="1"/>
  <c r="F9" i="6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G37" i="3" a="1"/>
  <c r="G37" i="3" s="1"/>
  <c r="G38" i="3" s="1" a="1"/>
  <c r="G38" i="3" s="1"/>
  <c r="G39" i="3" s="1" a="1"/>
  <c r="G39" i="3" s="1"/>
  <c r="G40" i="3" s="1" a="1"/>
  <c r="G40" i="3" s="1"/>
  <c r="E8" i="6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G33" i="10"/>
  <c r="F38" i="10"/>
  <c r="G38" i="10" s="1"/>
  <c r="G37" i="1" a="1"/>
  <c r="G37" i="1" s="1"/>
  <c r="G38" i="1" s="1" a="1"/>
  <c r="G38" i="1" s="1"/>
  <c r="G38" i="5" a="1"/>
  <c r="G38" i="5" s="1"/>
  <c r="G39" i="5" s="1" a="1"/>
  <c r="G39" i="5" s="1"/>
  <c r="G38" i="2" a="1"/>
  <c r="G38" i="2" s="1"/>
  <c r="G40" i="2" s="1" a="1"/>
  <c r="G40" i="2" s="1"/>
  <c r="D21" i="6"/>
  <c r="J35" i="2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G40" i="4" l="1" a="1"/>
  <c r="G40" i="4" s="1"/>
  <c r="G41" i="4" s="1" a="1"/>
  <c r="G41" i="4" s="1"/>
  <c r="G42" i="4" s="1" a="1"/>
  <c r="G42" i="4" s="1"/>
  <c r="G43" i="4" s="1" a="1"/>
  <c r="G43" i="4" s="1"/>
  <c r="G44" i="4" s="1" a="1"/>
  <c r="G44" i="4" s="1"/>
  <c r="G45" i="4" s="1" a="1"/>
  <c r="G45" i="4" s="1"/>
  <c r="G46" i="4" s="1" a="1"/>
  <c r="G46" i="4" s="1"/>
  <c r="G39" i="1" a="1"/>
  <c r="G39" i="1" s="1"/>
  <c r="G40" i="1" s="1" a="1"/>
  <c r="G40" i="1" s="1"/>
  <c r="G42" i="1" s="1" a="1"/>
  <c r="G42" i="1" s="1"/>
  <c r="F21" i="6"/>
  <c r="E21" i="6"/>
  <c r="G40" i="5" a="1"/>
  <c r="G40" i="5" s="1"/>
  <c r="G41" i="5" s="1" a="1"/>
  <c r="G41" i="5" s="1"/>
  <c r="G42" i="5" s="1" a="1"/>
  <c r="G42" i="5" s="1"/>
  <c r="G41" i="3" a="1"/>
  <c r="G41" i="3" s="1"/>
  <c r="G42" i="3" s="1" a="1"/>
  <c r="G42" i="3" s="1"/>
  <c r="G44" i="3" s="1" a="1"/>
  <c r="G44" i="3" s="1"/>
  <c r="G45" i="3" s="1" a="1"/>
  <c r="G45" i="3" s="1"/>
  <c r="G46" i="3" s="1" a="1"/>
  <c r="G46" i="3" s="1"/>
  <c r="G41" i="2" a="1"/>
  <c r="G41" i="2" s="1"/>
  <c r="G43" i="5" l="1" a="1"/>
  <c r="G43" i="5" s="1"/>
  <c r="G44" i="5" s="1" a="1"/>
  <c r="G44" i="5" s="1"/>
  <c r="G45" i="5" s="1" a="1"/>
  <c r="G45" i="5" s="1"/>
  <c r="G46" i="5" s="1" a="1"/>
  <c r="G46" i="5" s="1"/>
  <c r="G42" i="2" a="1"/>
  <c r="G42" i="2" s="1"/>
  <c r="G43" i="2" s="1" a="1"/>
  <c r="G43" i="2" s="1"/>
  <c r="G44" i="2" s="1" a="1"/>
  <c r="G44" i="2" s="1"/>
  <c r="G45" i="2" s="1" a="1"/>
  <c r="G45" i="2" s="1"/>
  <c r="G46" i="2" s="1" a="1"/>
  <c r="G46" i="2" s="1"/>
  <c r="G41" i="1" a="1"/>
  <c r="G41" i="1" s="1"/>
  <c r="G43" i="1" s="1" a="1"/>
  <c r="G43" i="1" s="1"/>
  <c r="G44" i="1" a="1"/>
  <c r="G44" i="1" s="1"/>
  <c r="G45" i="1" s="1" a="1"/>
  <c r="G45" i="1" s="1"/>
  <c r="G46" i="1" s="1" a="1"/>
  <c r="G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Colin Creasman</author>
  </authors>
  <commentList>
    <comment ref="G21" authorId="0" shapeId="0" xr:uid="{42000175-DA62-4E7B-B16C-828E2AA1C1F8}">
      <text>
        <r>
          <rPr>
            <b/>
            <sz val="9"/>
            <color indexed="81"/>
            <rFont val="Tahoma"/>
            <family val="2"/>
          </rPr>
          <t>Colin Creasman:</t>
        </r>
        <r>
          <rPr>
            <sz val="9"/>
            <color indexed="81"/>
            <rFont val="Tahoma"/>
            <family val="2"/>
          </rPr>
          <t xml:space="preserve">
**Colin was not a member of this group during Sprint 6 and his old group only did 5 sprints so he has no viable data for Sprint 6. To account for this missing data, we used the average of the other group members' values for Sprint 6**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<sst xmlns="http://schemas.openxmlformats.org/spreadsheetml/2006/main" count="465" uniqueCount="78">
  <si>
    <t>Sprint 7 - Colin</t>
  </si>
  <si>
    <t>Date</t>
  </si>
  <si>
    <t>Hours Worked</t>
  </si>
  <si>
    <t>Work Item</t>
  </si>
  <si>
    <t>Productivity</t>
  </si>
  <si>
    <t>Actual Story Points Completed</t>
  </si>
  <si>
    <t>Story Points Remaining in Work Item</t>
  </si>
  <si>
    <t>Story Points Remaining in Capacity</t>
  </si>
  <si>
    <t>Ideal Story Points Completed</t>
  </si>
  <si>
    <t>Ideal Story Points Remaining</t>
  </si>
  <si>
    <t>N/A</t>
  </si>
  <si>
    <t>Sprint start</t>
  </si>
  <si>
    <t>New Feature</t>
  </si>
  <si>
    <t>Authorization</t>
  </si>
  <si>
    <t>Sprint End</t>
  </si>
  <si>
    <t>Total:</t>
  </si>
  <si>
    <t>Sprint 7 - Andy</t>
  </si>
  <si>
    <t>Account Creation</t>
  </si>
  <si>
    <t>Sprint 7 - Orion</t>
  </si>
  <si>
    <t>Initial App Setup</t>
  </si>
  <si>
    <t>Sprint 7 - Leon</t>
  </si>
  <si>
    <t>Authentication</t>
  </si>
  <si>
    <t>Sprint 7 - An</t>
  </si>
  <si>
    <t>Logout</t>
  </si>
  <si>
    <t>Total Story Points Completed (Actual)</t>
  </si>
  <si>
    <t>Total Story Points Remaining in Work Items (Actual)</t>
  </si>
  <si>
    <t>Total Story Points Remaining in Capacity (Actual)</t>
  </si>
  <si>
    <t>Total Story Points Completed (Ideal)</t>
  </si>
  <si>
    <t>Total Story Points Remaining (Ideal )</t>
  </si>
  <si>
    <t>% Error</t>
  </si>
  <si>
    <t>Colin</t>
  </si>
  <si>
    <t>Test Plan</t>
  </si>
  <si>
    <t>An</t>
  </si>
  <si>
    <t>Network Diagram</t>
  </si>
  <si>
    <t>Andy</t>
  </si>
  <si>
    <t>Orion</t>
  </si>
  <si>
    <t>Leon</t>
  </si>
  <si>
    <t>Project Plan</t>
  </si>
  <si>
    <t>Total</t>
  </si>
  <si>
    <t>Logging</t>
  </si>
  <si>
    <t>React DAR</t>
  </si>
  <si>
    <t>CSS DAR</t>
  </si>
  <si>
    <t>Update BRD</t>
  </si>
  <si>
    <t>Vue DAR</t>
  </si>
  <si>
    <t>UM Sequence Diagrams</t>
  </si>
  <si>
    <t>Logging CRC Cards</t>
  </si>
  <si>
    <t>Logging LLD</t>
  </si>
  <si>
    <t>UM LLD</t>
  </si>
  <si>
    <t>**N/A**</t>
  </si>
  <si>
    <t>Security LLD</t>
  </si>
  <si>
    <t>Test Suite DAR</t>
  </si>
  <si>
    <t>DB Setup</t>
  </si>
  <si>
    <t>UM Source Code</t>
  </si>
  <si>
    <t>New Feature/Authorization</t>
  </si>
  <si>
    <t>Initial Story Point Estimate</t>
  </si>
  <si>
    <t>Updated Story Point Estimate</t>
  </si>
  <si>
    <t>Assigned to</t>
  </si>
  <si>
    <t>Sprint</t>
  </si>
  <si>
    <t>Team Member</t>
  </si>
  <si>
    <t>Estimated Capacity</t>
  </si>
  <si>
    <t>Velocity    (Actual Capacity)</t>
  </si>
  <si>
    <t>All</t>
  </si>
  <si>
    <t>User Analysis Dashboard</t>
  </si>
  <si>
    <t>Account Creation, Account Deletion</t>
  </si>
  <si>
    <t>User Analysis Dashboard, Account Deletion</t>
  </si>
  <si>
    <t>Account Deletion</t>
  </si>
  <si>
    <t>Orion, Andy</t>
  </si>
  <si>
    <t>Sprint 12 - Colin</t>
  </si>
  <si>
    <t>Sprint 12 - Andy</t>
  </si>
  <si>
    <t>Sprint 12 - Orion</t>
  </si>
  <si>
    <t xml:space="preserve">Sprint 12 - Team </t>
  </si>
  <si>
    <t>Sprint 12 - Leon</t>
  </si>
  <si>
    <t>OTP</t>
  </si>
  <si>
    <t>Login</t>
  </si>
  <si>
    <t>Save Route</t>
  </si>
  <si>
    <t>User Management</t>
  </si>
  <si>
    <t>Share Route</t>
  </si>
  <si>
    <t>Sprint 12 -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</si>
</sst>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1"/>
      <color rgb="FFFF0000"/>
      <name val="Arial"/>
      <family val="2"/>
    </font>
    <font>
      <b/>
      <u/>
      <sz val="11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8"/>
      <name val="Arial"/>
    </font>
  </fonts>
  <fills count="17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63D297"/>
        <bgColor rgb="FF63D297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E0F7FA"/>
        <bgColor rgb="FFE0F7FA"/>
      </patternFill>
    </fill>
    <fill>
      <patternFill patternType="solid">
        <fgColor rgb="FF4DD0E1"/>
        <bgColor rgb="FF4DD0E1"/>
      </patternFill>
    </fill>
    <fill>
      <patternFill patternType="solid">
        <fgColor rgb="FFFFF2CC"/>
        <bgColor rgb="FFFFF2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indexed="64"/>
      </right>
      <top/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/>
      <diagonal/>
    </border>
    <border>
      <left style="thin">
        <color rgb="FF000000"/>
      </left>
      <right style="double">
        <color indexed="64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thick">
        <color rgb="FF000000"/>
      </bottom>
      <diagonal/>
    </border>
    <border>
      <left style="thin">
        <color rgb="FF000000"/>
      </left>
      <right style="double">
        <color indexed="64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7">
    <xf numFmtId="0" fontId="0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</cellStyleXfs>
  <cellXfs count="119"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4" fontId="3" fillId="3" borderId="0" xfId="0" applyNumberFormat="1" applyFont="1" applyFill="1" applyAlignment="1">
      <alignment horizontal="center"/>
    </xf>
    <xf numFmtId="14" fontId="3" fillId="3" borderId="7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6" fillId="0" borderId="0" xfId="0" applyFont="1" applyAlignment="1"/>
    <xf numFmtId="0" fontId="3" fillId="0" borderId="0" xfId="0" applyFont="1" applyAlignment="1"/>
    <xf numFmtId="0" fontId="3" fillId="5" borderId="7" xfId="0" applyFont="1" applyFill="1" applyBorder="1" applyAlignment="1">
      <alignment horizontal="center"/>
    </xf>
    <xf numFmtId="10" fontId="3" fillId="5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3" borderId="7" xfId="0" applyFont="1" applyFill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8" fillId="5" borderId="7" xfId="0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9" fillId="0" borderId="17" xfId="0" applyFont="1" applyBorder="1" applyAlignment="1">
      <alignment horizontal="center" wrapText="1"/>
    </xf>
    <xf numFmtId="0" fontId="6" fillId="7" borderId="17" xfId="0" applyFont="1" applyFill="1" applyBorder="1" applyAlignment="1">
      <alignment horizontal="right" wrapText="1"/>
    </xf>
    <xf numFmtId="0" fontId="6" fillId="7" borderId="17" xfId="0" applyFont="1" applyFill="1" applyBorder="1" applyAlignment="1">
      <alignment horizontal="center" wrapText="1"/>
    </xf>
    <xf numFmtId="0" fontId="10" fillId="8" borderId="18" xfId="0" applyFont="1" applyFill="1" applyBorder="1" applyAlignment="1">
      <alignment horizontal="right" vertical="center" wrapText="1"/>
    </xf>
    <xf numFmtId="0" fontId="3" fillId="9" borderId="1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right" vertical="center" wrapText="1"/>
    </xf>
    <xf numFmtId="0" fontId="3" fillId="9" borderId="19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right" vertical="center" wrapText="1"/>
    </xf>
    <xf numFmtId="0" fontId="3" fillId="9" borderId="17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right" vertical="center" wrapText="1"/>
    </xf>
    <xf numFmtId="0" fontId="6" fillId="9" borderId="8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3" fillId="0" borderId="27" xfId="0" applyFont="1" applyBorder="1" applyAlignment="1">
      <alignment horizontal="right" wrapText="1"/>
    </xf>
    <xf numFmtId="0" fontId="9" fillId="0" borderId="3" xfId="0" applyFont="1" applyBorder="1" applyAlignment="1">
      <alignment horizontal="center" wrapText="1"/>
    </xf>
    <xf numFmtId="0" fontId="2" fillId="14" borderId="28" xfId="5" applyBorder="1" applyAlignment="1">
      <alignment horizontal="right" vertical="center"/>
    </xf>
    <xf numFmtId="0" fontId="2" fillId="16" borderId="8" xfId="1" applyFill="1" applyBorder="1" applyAlignment="1">
      <alignment horizontal="center" vertical="center"/>
    </xf>
    <xf numFmtId="10" fontId="11" fillId="6" borderId="7" xfId="0" applyNumberFormat="1" applyFont="1" applyFill="1" applyBorder="1" applyAlignment="1">
      <alignment horizontal="center" vertical="center"/>
    </xf>
    <xf numFmtId="0" fontId="2" fillId="13" borderId="29" xfId="4" applyBorder="1" applyAlignment="1">
      <alignment horizontal="right" vertical="center"/>
    </xf>
    <xf numFmtId="0" fontId="2" fillId="16" borderId="12" xfId="1" applyFill="1" applyBorder="1" applyAlignment="1">
      <alignment horizontal="center" vertical="center"/>
    </xf>
    <xf numFmtId="0" fontId="2" fillId="16" borderId="7" xfId="1" applyFill="1" applyBorder="1" applyAlignment="1">
      <alignment horizontal="center" vertical="center"/>
    </xf>
    <xf numFmtId="0" fontId="2" fillId="12" borderId="29" xfId="3" applyBorder="1" applyAlignment="1">
      <alignment horizontal="right" vertical="center"/>
    </xf>
    <xf numFmtId="0" fontId="2" fillId="11" borderId="29" xfId="2" applyBorder="1" applyAlignment="1">
      <alignment horizontal="right" vertical="center"/>
    </xf>
    <xf numFmtId="0" fontId="2" fillId="15" borderId="30" xfId="6" applyBorder="1" applyAlignment="1">
      <alignment horizontal="right" vertical="center"/>
    </xf>
    <xf numFmtId="0" fontId="2" fillId="16" borderId="19" xfId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31" xfId="0" applyFont="1" applyBorder="1" applyAlignment="1">
      <alignment horizontal="right" vertical="center"/>
    </xf>
    <xf numFmtId="0" fontId="18" fillId="16" borderId="21" xfId="1" applyFont="1" applyFill="1" applyBorder="1" applyAlignment="1">
      <alignment horizontal="center" vertical="center"/>
    </xf>
    <xf numFmtId="10" fontId="16" fillId="6" borderId="21" xfId="0" applyNumberFormat="1" applyFont="1" applyFill="1" applyBorder="1" applyAlignment="1">
      <alignment horizontal="center" vertical="center"/>
    </xf>
    <xf numFmtId="0" fontId="18" fillId="16" borderId="32" xfId="1" applyFont="1" applyFill="1" applyBorder="1" applyAlignment="1">
      <alignment horizontal="center" vertical="center"/>
    </xf>
    <xf numFmtId="0" fontId="2" fillId="13" borderId="28" xfId="4" applyBorder="1" applyAlignment="1">
      <alignment horizontal="right" vertical="center"/>
    </xf>
    <xf numFmtId="0" fontId="2" fillId="12" borderId="28" xfId="3" applyBorder="1" applyAlignment="1">
      <alignment horizontal="right" vertical="center"/>
    </xf>
    <xf numFmtId="0" fontId="2" fillId="11" borderId="28" xfId="2" applyBorder="1" applyAlignment="1">
      <alignment horizontal="right" vertical="center"/>
    </xf>
    <xf numFmtId="0" fontId="2" fillId="15" borderId="33" xfId="6" applyBorder="1" applyAlignment="1">
      <alignment horizontal="right" vertical="center"/>
    </xf>
    <xf numFmtId="10" fontId="16" fillId="6" borderId="24" xfId="0" applyNumberFormat="1" applyFont="1" applyFill="1" applyBorder="1" applyAlignment="1">
      <alignment horizontal="center" vertical="center"/>
    </xf>
    <xf numFmtId="0" fontId="21" fillId="6" borderId="17" xfId="0" applyFont="1" applyFill="1" applyBorder="1" applyAlignment="1">
      <alignment horizontal="center" wrapText="1"/>
    </xf>
    <xf numFmtId="0" fontId="14" fillId="7" borderId="17" xfId="0" applyFont="1" applyFill="1" applyBorder="1" applyAlignment="1">
      <alignment horizontal="center" wrapText="1"/>
    </xf>
    <xf numFmtId="0" fontId="2" fillId="16" borderId="10" xfId="1" applyFill="1" applyBorder="1" applyAlignment="1">
      <alignment horizontal="center" vertical="center" wrapText="1"/>
    </xf>
    <xf numFmtId="0" fontId="2" fillId="16" borderId="12" xfId="1" applyFill="1" applyBorder="1" applyAlignment="1">
      <alignment horizontal="center" vertical="center" wrapText="1"/>
    </xf>
    <xf numFmtId="0" fontId="2" fillId="16" borderId="0" xfId="1" applyFill="1" applyAlignment="1">
      <alignment horizontal="center" vertical="center" wrapText="1"/>
    </xf>
    <xf numFmtId="0" fontId="2" fillId="16" borderId="20" xfId="1" applyFill="1" applyBorder="1" applyAlignment="1">
      <alignment horizontal="center" vertical="center" wrapText="1"/>
    </xf>
    <xf numFmtId="0" fontId="18" fillId="16" borderId="22" xfId="1" applyFont="1" applyFill="1" applyBorder="1" applyAlignment="1">
      <alignment horizontal="center" vertical="center" wrapText="1"/>
    </xf>
    <xf numFmtId="0" fontId="2" fillId="16" borderId="23" xfId="1" applyFill="1" applyBorder="1" applyAlignment="1">
      <alignment horizontal="center" vertical="center" wrapText="1"/>
    </xf>
    <xf numFmtId="0" fontId="1" fillId="16" borderId="10" xfId="1" applyFont="1" applyFill="1" applyBorder="1" applyAlignment="1">
      <alignment horizontal="center" vertical="center" wrapText="1"/>
    </xf>
    <xf numFmtId="0" fontId="1" fillId="16" borderId="0" xfId="1" applyFont="1" applyFill="1" applyAlignment="1">
      <alignment horizontal="center" vertical="center" wrapText="1"/>
    </xf>
    <xf numFmtId="0" fontId="1" fillId="16" borderId="1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8" borderId="26" xfId="0" applyFont="1" applyFill="1" applyBorder="1" applyAlignment="1">
      <alignment horizontal="right" vertical="center" wrapText="1"/>
    </xf>
    <xf numFmtId="0" fontId="3" fillId="9" borderId="26" xfId="0" applyFont="1" applyFill="1" applyBorder="1" applyAlignment="1">
      <alignment horizontal="center"/>
    </xf>
    <xf numFmtId="0" fontId="3" fillId="9" borderId="34" xfId="0" applyFont="1" applyFill="1" applyBorder="1" applyAlignment="1">
      <alignment horizontal="center"/>
    </xf>
    <xf numFmtId="0" fontId="10" fillId="8" borderId="35" xfId="0" applyFont="1" applyFill="1" applyBorder="1" applyAlignment="1">
      <alignment horizontal="right" vertical="center" wrapText="1"/>
    </xf>
    <xf numFmtId="0" fontId="6" fillId="9" borderId="35" xfId="0" applyFont="1" applyFill="1" applyBorder="1" applyAlignment="1">
      <alignment horizontal="center"/>
    </xf>
    <xf numFmtId="0" fontId="3" fillId="9" borderId="35" xfId="0" applyFont="1" applyFill="1" applyBorder="1" applyAlignment="1">
      <alignment horizontal="center"/>
    </xf>
    <xf numFmtId="0" fontId="6" fillId="8" borderId="19" xfId="0" applyFont="1" applyFill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7" fillId="0" borderId="1" xfId="0" applyFont="1" applyBorder="1" applyAlignment="1">
      <alignment horizontal="center"/>
    </xf>
    <xf numFmtId="0" fontId="22" fillId="8" borderId="26" xfId="0" applyFont="1" applyFill="1" applyBorder="1" applyAlignment="1">
      <alignment horizontal="center" vertical="center" wrapText="1"/>
    </xf>
    <xf numFmtId="0" fontId="22" fillId="8" borderId="18" xfId="0" applyFont="1" applyFill="1" applyBorder="1" applyAlignment="1">
      <alignment horizontal="center" vertical="center" wrapText="1"/>
    </xf>
    <xf numFmtId="0" fontId="22" fillId="8" borderId="35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</cellXfs>
  <cellStyles count="7">
    <cellStyle name="20% - Accent2" xfId="2" builtinId="34"/>
    <cellStyle name="40% - Accent3" xfId="3" builtinId="39"/>
    <cellStyle name="40% - Accent4" xfId="4" builtinId="43"/>
    <cellStyle name="40% - Accent5" xfId="5" builtinId="47"/>
    <cellStyle name="60% - Accent1" xfId="1" builtinId="32"/>
    <cellStyle name="60% - Accent6" xfId="6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Colin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'Colin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'Colin Burndown'!$H$7:$H$24</c:f>
              <c:numCache>
                <c:formatCode>0.0</c:formatCode>
                <c:ptCount val="18"/>
                <c:pt idx="0" formatCode="General">
                  <c:v>18</c:v>
                </c:pt>
                <c:pt idx="1">
                  <c:v>16.8</c:v>
                </c:pt>
                <c:pt idx="2">
                  <c:v>14.4</c:v>
                </c:pt>
                <c:pt idx="3">
                  <c:v>14.4</c:v>
                </c:pt>
                <c:pt idx="4">
                  <c:v>12.9</c:v>
                </c:pt>
                <c:pt idx="5">
                  <c:v>12.9</c:v>
                </c:pt>
                <c:pt idx="6">
                  <c:v>12.9</c:v>
                </c:pt>
                <c:pt idx="7">
                  <c:v>12.3</c:v>
                </c:pt>
                <c:pt idx="8">
                  <c:v>10.9</c:v>
                </c:pt>
                <c:pt idx="9">
                  <c:v>10.9</c:v>
                </c:pt>
                <c:pt idx="10">
                  <c:v>9.9</c:v>
                </c:pt>
                <c:pt idx="11">
                  <c:v>7.5</c:v>
                </c:pt>
                <c:pt idx="12">
                  <c:v>7.5</c:v>
                </c:pt>
                <c:pt idx="13">
                  <c:v>7.5</c:v>
                </c:pt>
                <c:pt idx="14">
                  <c:v>5.0999999999999996</c:v>
                </c:pt>
                <c:pt idx="15">
                  <c:v>2.6999999999999993</c:v>
                </c:pt>
                <c:pt idx="16">
                  <c:v>1.0999999999999992</c:v>
                </c:pt>
                <c:pt idx="17">
                  <c:v>-2.6500000000000008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D6-4D98-98FB-0653D72586C2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'Colin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'Colin Burndown'!$J$7:$J$24</c:f>
              <c:numCache>
                <c:formatCode>0.0</c:formatCode>
                <c:ptCount val="18"/>
                <c:pt idx="0" formatCode="General">
                  <c:v>18</c:v>
                </c:pt>
                <c:pt idx="1">
                  <c:v>16.941176470588236</c:v>
                </c:pt>
                <c:pt idx="2">
                  <c:v>15.882352941176471</c:v>
                </c:pt>
                <c:pt idx="3">
                  <c:v>14.823529411764707</c:v>
                </c:pt>
                <c:pt idx="4">
                  <c:v>13.764705882352942</c:v>
                </c:pt>
                <c:pt idx="5">
                  <c:v>12.705882352941178</c:v>
                </c:pt>
                <c:pt idx="6">
                  <c:v>11.647058823529413</c:v>
                </c:pt>
                <c:pt idx="7">
                  <c:v>10.588235294117649</c:v>
                </c:pt>
                <c:pt idx="8">
                  <c:v>9.529411764705884</c:v>
                </c:pt>
                <c:pt idx="9">
                  <c:v>8.4705882352941195</c:v>
                </c:pt>
                <c:pt idx="10">
                  <c:v>7.411764705882355</c:v>
                </c:pt>
                <c:pt idx="11">
                  <c:v>6.3529411764705905</c:v>
                </c:pt>
                <c:pt idx="12">
                  <c:v>5.294117647058826</c:v>
                </c:pt>
                <c:pt idx="13">
                  <c:v>4.2352941176470615</c:v>
                </c:pt>
                <c:pt idx="14">
                  <c:v>3.176470588235297</c:v>
                </c:pt>
                <c:pt idx="15">
                  <c:v>2.1176470588235325</c:v>
                </c:pt>
                <c:pt idx="16">
                  <c:v>1.0588235294117678</c:v>
                </c:pt>
                <c:pt idx="17">
                  <c:v>3.1086244689504383E-15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6-4D98-98FB-0653D7258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0876473"/>
        <c:axId val="1577966542"/>
      </c:lineChart>
      <c:dateAx>
        <c:axId val="167087647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out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66542"/>
        <c:crosses val="autoZero"/>
        <c:auto val="1"/>
        <c:lblOffset val="100"/>
        <c:baseTimeUnit val="days"/>
      </c:dateAx>
      <c:valAx>
        <c:axId val="15779665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6238159675236806E-2"/>
              <c:y val="0.282345012550287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87647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12 Burndown - Colin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'Colin Burndown'!$G$35:$G$46</c:f>
              <c:numCache>
                <c:formatCode>0.00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AC-403D-85CC-F3CD6D730CCE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'Colin Burndown'!$J$35:$J$46</c:f>
              <c:numCache>
                <c:formatCode>0.00</c:formatCode>
                <c:ptCount val="12"/>
                <c:pt idx="0">
                  <c:v>18.333333333333332</c:v>
                </c:pt>
                <c:pt idx="1">
                  <c:v>16.666666666666664</c:v>
                </c:pt>
                <c:pt idx="2">
                  <c:v>14.999999999999998</c:v>
                </c:pt>
                <c:pt idx="3">
                  <c:v>13.333333333333332</c:v>
                </c:pt>
                <c:pt idx="4">
                  <c:v>11.666666666666666</c:v>
                </c:pt>
                <c:pt idx="5">
                  <c:v>10</c:v>
                </c:pt>
                <c:pt idx="6">
                  <c:v>8.3333333333333339</c:v>
                </c:pt>
                <c:pt idx="7">
                  <c:v>6.666666666666667</c:v>
                </c:pt>
                <c:pt idx="8">
                  <c:v>5</c:v>
                </c:pt>
                <c:pt idx="9">
                  <c:v>3.333333333333333</c:v>
                </c:pt>
                <c:pt idx="10">
                  <c:v>1.6666666666666663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AC-403D-85CC-F3CD6D730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Andy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'Andy Burndown'!$H$7:$H$24</c:f>
              <c:numCache>
                <c:formatCode>General</c:formatCode>
                <c:ptCount val="18"/>
                <c:pt idx="0">
                  <c:v>24</c:v>
                </c:pt>
                <c:pt idx="1">
                  <c:v>24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21.8</c:v>
                </c:pt>
                <c:pt idx="8">
                  <c:v>21.8</c:v>
                </c:pt>
                <c:pt idx="9">
                  <c:v>20.8</c:v>
                </c:pt>
                <c:pt idx="10">
                  <c:v>20.8</c:v>
                </c:pt>
                <c:pt idx="11">
                  <c:v>20.8</c:v>
                </c:pt>
                <c:pt idx="12">
                  <c:v>20.8</c:v>
                </c:pt>
                <c:pt idx="13">
                  <c:v>20.8</c:v>
                </c:pt>
                <c:pt idx="14">
                  <c:v>20.8</c:v>
                </c:pt>
                <c:pt idx="15">
                  <c:v>20.8</c:v>
                </c:pt>
                <c:pt idx="16">
                  <c:v>18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2-43D0-8D1A-5C6E6ACDBEA3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'Andy Burndown'!$J$7:$J$24</c:f>
              <c:numCache>
                <c:formatCode>0.00</c:formatCode>
                <c:ptCount val="18"/>
                <c:pt idx="0" formatCode="General">
                  <c:v>24</c:v>
                </c:pt>
                <c:pt idx="1">
                  <c:v>22.588235294117649</c:v>
                </c:pt>
                <c:pt idx="2">
                  <c:v>21.176470588235297</c:v>
                </c:pt>
                <c:pt idx="3">
                  <c:v>19.764705882352946</c:v>
                </c:pt>
                <c:pt idx="4">
                  <c:v>18.352941176470594</c:v>
                </c:pt>
                <c:pt idx="5">
                  <c:v>16.941176470588243</c:v>
                </c:pt>
                <c:pt idx="6">
                  <c:v>15.529411764705889</c:v>
                </c:pt>
                <c:pt idx="7">
                  <c:v>14.117647058823536</c:v>
                </c:pt>
                <c:pt idx="8">
                  <c:v>12.705882352941183</c:v>
                </c:pt>
                <c:pt idx="9">
                  <c:v>11.29411764705883</c:v>
                </c:pt>
                <c:pt idx="10">
                  <c:v>9.8823529411764763</c:v>
                </c:pt>
                <c:pt idx="11">
                  <c:v>8.4705882352941231</c:v>
                </c:pt>
                <c:pt idx="12">
                  <c:v>7.0588235294117698</c:v>
                </c:pt>
                <c:pt idx="13">
                  <c:v>5.6470588235294166</c:v>
                </c:pt>
                <c:pt idx="14">
                  <c:v>4.2352941176470633</c:v>
                </c:pt>
                <c:pt idx="15">
                  <c:v>2.8235294117647101</c:v>
                </c:pt>
                <c:pt idx="16">
                  <c:v>1.411764705882357</c:v>
                </c:pt>
                <c:pt idx="17">
                  <c:v>3.9968028886505635E-15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02-43D0-8D1A-5C6E6ACDB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12 Burndown - Andy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'Andy Burndown'!$G$35:$G$46</c:f>
              <c:numCache>
                <c:formatCode>0.00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F-42CD-9FE8-5ECDC0ECD306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'Andy Burndown'!$J$35:$J$46</c:f>
              <c:numCache>
                <c:formatCode>0.00</c:formatCode>
                <c:ptCount val="12"/>
                <c:pt idx="0">
                  <c:v>16.5</c:v>
                </c:pt>
                <c:pt idx="1">
                  <c:v>15</c:v>
                </c:pt>
                <c:pt idx="2">
                  <c:v>13.5</c:v>
                </c:pt>
                <c:pt idx="3">
                  <c:v>12</c:v>
                </c:pt>
                <c:pt idx="4">
                  <c:v>10.5</c:v>
                </c:pt>
                <c:pt idx="5">
                  <c:v>9</c:v>
                </c:pt>
                <c:pt idx="6">
                  <c:v>7.5</c:v>
                </c:pt>
                <c:pt idx="7">
                  <c:v>6</c:v>
                </c:pt>
                <c:pt idx="8">
                  <c:v>4.5</c:v>
                </c:pt>
                <c:pt idx="9">
                  <c:v>3</c:v>
                </c:pt>
                <c:pt idx="10">
                  <c:v>1.5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FF-42CD-9FE8-5ECDC0ECD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Orion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'Orion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'Orion Burndown'!$H$7:$H$24</c:f>
              <c:numCache>
                <c:formatCode>General</c:formatCode>
                <c:ptCount val="18"/>
                <c:pt idx="0">
                  <c:v>20</c:v>
                </c:pt>
                <c:pt idx="1">
                  <c:v>20</c:v>
                </c:pt>
                <c:pt idx="2">
                  <c:v>18.5</c:v>
                </c:pt>
                <c:pt idx="3">
                  <c:v>16.7</c:v>
                </c:pt>
                <c:pt idx="4">
                  <c:v>16.7</c:v>
                </c:pt>
                <c:pt idx="5">
                  <c:v>15.1</c:v>
                </c:pt>
                <c:pt idx="6">
                  <c:v>13.5</c:v>
                </c:pt>
                <c:pt idx="7">
                  <c:v>13.5</c:v>
                </c:pt>
                <c:pt idx="8">
                  <c:v>11.4</c:v>
                </c:pt>
                <c:pt idx="9">
                  <c:v>10.5</c:v>
                </c:pt>
                <c:pt idx="10">
                  <c:v>10.5</c:v>
                </c:pt>
                <c:pt idx="11">
                  <c:v>8.6999999999999993</c:v>
                </c:pt>
                <c:pt idx="12">
                  <c:v>6.8999999999999995</c:v>
                </c:pt>
                <c:pt idx="13">
                  <c:v>4.3499999999999996</c:v>
                </c:pt>
                <c:pt idx="14">
                  <c:v>3.1499999999999995</c:v>
                </c:pt>
                <c:pt idx="15">
                  <c:v>3.1499999999999995</c:v>
                </c:pt>
                <c:pt idx="16">
                  <c:v>0.14999999999999947</c:v>
                </c:pt>
                <c:pt idx="17">
                  <c:v>-0.65000000000000058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3B-4798-9EE5-C14FC287206F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'Orion Burndown'!$J$7:$J$24</c:f>
              <c:numCache>
                <c:formatCode>0.00</c:formatCode>
                <c:ptCount val="18"/>
                <c:pt idx="0" formatCode="General">
                  <c:v>20</c:v>
                </c:pt>
                <c:pt idx="1">
                  <c:v>18.823529411764707</c:v>
                </c:pt>
                <c:pt idx="2">
                  <c:v>17.647058823529413</c:v>
                </c:pt>
                <c:pt idx="3">
                  <c:v>16.47058823529412</c:v>
                </c:pt>
                <c:pt idx="4">
                  <c:v>15.294117647058826</c:v>
                </c:pt>
                <c:pt idx="5">
                  <c:v>14.117647058823533</c:v>
                </c:pt>
                <c:pt idx="6">
                  <c:v>12.941176470588239</c:v>
                </c:pt>
                <c:pt idx="7">
                  <c:v>11.764705882352946</c:v>
                </c:pt>
                <c:pt idx="8">
                  <c:v>10.588235294117652</c:v>
                </c:pt>
                <c:pt idx="9">
                  <c:v>9.4117647058823586</c:v>
                </c:pt>
                <c:pt idx="10">
                  <c:v>8.2352941176470651</c:v>
                </c:pt>
                <c:pt idx="11">
                  <c:v>7.0588235294117707</c:v>
                </c:pt>
                <c:pt idx="12">
                  <c:v>5.8823529411764763</c:v>
                </c:pt>
                <c:pt idx="13">
                  <c:v>4.705882352941182</c:v>
                </c:pt>
                <c:pt idx="14">
                  <c:v>3.5294117647058876</c:v>
                </c:pt>
                <c:pt idx="15">
                  <c:v>2.3529411764705932</c:v>
                </c:pt>
                <c:pt idx="16">
                  <c:v>1.176470588235299</c:v>
                </c:pt>
                <c:pt idx="17">
                  <c:v>4.8849813083506888E-15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3B-4798-9EE5-C14FC2872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12 Burndown - Orion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'Andy Burndown'!$G$35:$G$46</c:f>
              <c:numCache>
                <c:formatCode>0.00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97-4444-B5DC-423A342EAF6F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'Andy Burndown'!$J$35:$J$46</c:f>
              <c:numCache>
                <c:formatCode>0.00</c:formatCode>
                <c:ptCount val="12"/>
                <c:pt idx="0">
                  <c:v>16.5</c:v>
                </c:pt>
                <c:pt idx="1">
                  <c:v>15</c:v>
                </c:pt>
                <c:pt idx="2">
                  <c:v>13.5</c:v>
                </c:pt>
                <c:pt idx="3">
                  <c:v>12</c:v>
                </c:pt>
                <c:pt idx="4">
                  <c:v>10.5</c:v>
                </c:pt>
                <c:pt idx="5">
                  <c:v>9</c:v>
                </c:pt>
                <c:pt idx="6">
                  <c:v>7.5</c:v>
                </c:pt>
                <c:pt idx="7">
                  <c:v>6</c:v>
                </c:pt>
                <c:pt idx="8">
                  <c:v>4.5</c:v>
                </c:pt>
                <c:pt idx="9">
                  <c:v>3</c:v>
                </c:pt>
                <c:pt idx="10">
                  <c:v>1.5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97-4444-B5DC-423A342EA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Leon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1289056566448711E-2"/>
          <c:y val="0.16086956521739129"/>
          <c:w val="0.89640946294902912"/>
          <c:h val="0.7679326714595458"/>
        </c:manualLayout>
      </c:layout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'Leon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'Leon Burndown'!$H$7:$H$24</c:f>
              <c:numCache>
                <c:formatCode>General</c:formatCode>
                <c:ptCount val="18"/>
                <c:pt idx="0">
                  <c:v>18</c:v>
                </c:pt>
                <c:pt idx="1">
                  <c:v>17.399999999999999</c:v>
                </c:pt>
                <c:pt idx="2">
                  <c:v>17.399999999999999</c:v>
                </c:pt>
                <c:pt idx="3">
                  <c:v>17.399999999999999</c:v>
                </c:pt>
                <c:pt idx="4">
                  <c:v>15.899999999999999</c:v>
                </c:pt>
                <c:pt idx="5">
                  <c:v>15.899999999999999</c:v>
                </c:pt>
                <c:pt idx="6">
                  <c:v>15.899999999999999</c:v>
                </c:pt>
                <c:pt idx="7">
                  <c:v>15.899999999999999</c:v>
                </c:pt>
                <c:pt idx="8">
                  <c:v>12.399999999999999</c:v>
                </c:pt>
                <c:pt idx="9">
                  <c:v>12.399999999999999</c:v>
                </c:pt>
                <c:pt idx="10">
                  <c:v>12.399999999999999</c:v>
                </c:pt>
                <c:pt idx="11">
                  <c:v>10.599999999999998</c:v>
                </c:pt>
                <c:pt idx="12">
                  <c:v>7.8999999999999977</c:v>
                </c:pt>
                <c:pt idx="13">
                  <c:v>2.799999999999998</c:v>
                </c:pt>
                <c:pt idx="14">
                  <c:v>2.799999999999998</c:v>
                </c:pt>
                <c:pt idx="15">
                  <c:v>2.799999999999998</c:v>
                </c:pt>
                <c:pt idx="16">
                  <c:v>-0.77000000000000179</c:v>
                </c:pt>
                <c:pt idx="17">
                  <c:v>-3.1700000000000017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A4-4884-A093-841525047F79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'Leon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'Leon Burndown'!$J$7:$J$24</c:f>
              <c:numCache>
                <c:formatCode>0.00</c:formatCode>
                <c:ptCount val="18"/>
                <c:pt idx="0" formatCode="General">
                  <c:v>18</c:v>
                </c:pt>
                <c:pt idx="1">
                  <c:v>16.941176470588236</c:v>
                </c:pt>
                <c:pt idx="2">
                  <c:v>15.882352941176471</c:v>
                </c:pt>
                <c:pt idx="3">
                  <c:v>14.823529411764707</c:v>
                </c:pt>
                <c:pt idx="4">
                  <c:v>13.764705882352942</c:v>
                </c:pt>
                <c:pt idx="5">
                  <c:v>12.705882352941178</c:v>
                </c:pt>
                <c:pt idx="6">
                  <c:v>11.647058823529413</c:v>
                </c:pt>
                <c:pt idx="7">
                  <c:v>10.588235294117649</c:v>
                </c:pt>
                <c:pt idx="8">
                  <c:v>9.529411764705884</c:v>
                </c:pt>
                <c:pt idx="9">
                  <c:v>8.4705882352941195</c:v>
                </c:pt>
                <c:pt idx="10">
                  <c:v>7.411764705882355</c:v>
                </c:pt>
                <c:pt idx="11">
                  <c:v>6.3529411764705905</c:v>
                </c:pt>
                <c:pt idx="12">
                  <c:v>5.294117647058826</c:v>
                </c:pt>
                <c:pt idx="13">
                  <c:v>4.2352941176470615</c:v>
                </c:pt>
                <c:pt idx="14">
                  <c:v>3.176470588235297</c:v>
                </c:pt>
                <c:pt idx="15">
                  <c:v>2.1176470588235325</c:v>
                </c:pt>
                <c:pt idx="16">
                  <c:v>1.0588235294117678</c:v>
                </c:pt>
                <c:pt idx="17">
                  <c:v>3.1086244689504383E-15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A4-4884-A093-841525047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459183"/>
        <c:axId val="1030473037"/>
      </c:lineChart>
      <c:dateAx>
        <c:axId val="195045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473037"/>
        <c:crosses val="autoZero"/>
        <c:auto val="0"/>
        <c:lblOffset val="100"/>
        <c:baseTimeUnit val="days"/>
      </c:dateAx>
      <c:valAx>
        <c:axId val="10304730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459183"/>
        <c:crossesAt val="44595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12</a:t>
            </a:r>
            <a:r>
              <a:rPr lang="en-US" baseline="0"/>
              <a:t> </a:t>
            </a:r>
            <a:r>
              <a:rPr lang="en-US"/>
              <a:t>Burndown - Leon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'Leon Burndown'!$G$35:$G$46</c:f>
              <c:numCache>
                <c:formatCode>0.00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2E-4F15-910C-6E179BD5719B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'Leon Burndown'!$J$35:$J$46</c:f>
              <c:numCache>
                <c:formatCode>0.00</c:formatCode>
                <c:ptCount val="12"/>
                <c:pt idx="0">
                  <c:v>22.916666666666668</c:v>
                </c:pt>
                <c:pt idx="1">
                  <c:v>20.833333333333336</c:v>
                </c:pt>
                <c:pt idx="2">
                  <c:v>18.750000000000004</c:v>
                </c:pt>
                <c:pt idx="3">
                  <c:v>16.666666666666671</c:v>
                </c:pt>
                <c:pt idx="4">
                  <c:v>14.583333333333337</c:v>
                </c:pt>
                <c:pt idx="5">
                  <c:v>12.500000000000004</c:v>
                </c:pt>
                <c:pt idx="6">
                  <c:v>10.41666666666667</c:v>
                </c:pt>
                <c:pt idx="7">
                  <c:v>8.3333333333333357</c:v>
                </c:pt>
                <c:pt idx="8">
                  <c:v>6.2500000000000018</c:v>
                </c:pt>
                <c:pt idx="9">
                  <c:v>4.1666666666666679</c:v>
                </c:pt>
                <c:pt idx="10">
                  <c:v>2.0833333333333344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2E-4F15-910C-6E179BD57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An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 Burndown'!$H$7:$H$24</c:f>
              <c:numCache>
                <c:formatCode>General</c:formatCode>
                <c:ptCount val="18"/>
                <c:pt idx="0">
                  <c:v>12</c:v>
                </c:pt>
                <c:pt idx="1">
                  <c:v>12</c:v>
                </c:pt>
                <c:pt idx="2">
                  <c:v>11.2</c:v>
                </c:pt>
                <c:pt idx="3">
                  <c:v>11.2</c:v>
                </c:pt>
                <c:pt idx="4">
                  <c:v>11.2</c:v>
                </c:pt>
                <c:pt idx="5">
                  <c:v>10.199999999999999</c:v>
                </c:pt>
                <c:pt idx="6">
                  <c:v>10.199999999999999</c:v>
                </c:pt>
                <c:pt idx="7">
                  <c:v>10.199999999999999</c:v>
                </c:pt>
                <c:pt idx="8">
                  <c:v>10.199999999999999</c:v>
                </c:pt>
                <c:pt idx="9">
                  <c:v>10.199999999999999</c:v>
                </c:pt>
                <c:pt idx="10">
                  <c:v>8.7199999999999989</c:v>
                </c:pt>
                <c:pt idx="11">
                  <c:v>8.1199999999999992</c:v>
                </c:pt>
                <c:pt idx="12">
                  <c:v>8.1199999999999992</c:v>
                </c:pt>
                <c:pt idx="13">
                  <c:v>8.1199999999999992</c:v>
                </c:pt>
                <c:pt idx="14">
                  <c:v>6.7199999999999989</c:v>
                </c:pt>
                <c:pt idx="15">
                  <c:v>6.7199999999999989</c:v>
                </c:pt>
                <c:pt idx="16">
                  <c:v>6.0199999999999987</c:v>
                </c:pt>
                <c:pt idx="17">
                  <c:v>6.0199999999999987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9-42AD-AC30-43E8766729AD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 Burndown'!$J$7:$J$24</c:f>
              <c:numCache>
                <c:formatCode>0.00</c:formatCode>
                <c:ptCount val="18"/>
                <c:pt idx="0" formatCode="General">
                  <c:v>12</c:v>
                </c:pt>
                <c:pt idx="1">
                  <c:v>11.294117647058824</c:v>
                </c:pt>
                <c:pt idx="2">
                  <c:v>10.588235294117649</c:v>
                </c:pt>
                <c:pt idx="3">
                  <c:v>9.8823529411764728</c:v>
                </c:pt>
                <c:pt idx="4">
                  <c:v>9.176470588235297</c:v>
                </c:pt>
                <c:pt idx="5">
                  <c:v>8.4705882352941213</c:v>
                </c:pt>
                <c:pt idx="6">
                  <c:v>7.7647058823529447</c:v>
                </c:pt>
                <c:pt idx="7">
                  <c:v>7.058823529411768</c:v>
                </c:pt>
                <c:pt idx="8">
                  <c:v>6.3529411764705914</c:v>
                </c:pt>
                <c:pt idx="9">
                  <c:v>5.6470588235294148</c:v>
                </c:pt>
                <c:pt idx="10">
                  <c:v>4.9411764705882382</c:v>
                </c:pt>
                <c:pt idx="11">
                  <c:v>4.2352941176470615</c:v>
                </c:pt>
                <c:pt idx="12">
                  <c:v>3.5294117647058849</c:v>
                </c:pt>
                <c:pt idx="13">
                  <c:v>2.8235294117647083</c:v>
                </c:pt>
                <c:pt idx="14">
                  <c:v>2.1176470588235317</c:v>
                </c:pt>
                <c:pt idx="15">
                  <c:v>1.411764705882355</c:v>
                </c:pt>
                <c:pt idx="16">
                  <c:v>0.70588235294117851</c:v>
                </c:pt>
                <c:pt idx="17">
                  <c:v>1.9984014443252818E-15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9-42AD-AC30-43E876672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3582137"/>
        <c:axId val="486366557"/>
      </c:lineChart>
      <c:dateAx>
        <c:axId val="175358213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66557"/>
        <c:crosses val="autoZero"/>
        <c:auto val="1"/>
        <c:lblOffset val="100"/>
        <c:baseTimeUnit val="days"/>
      </c:dateAx>
      <c:valAx>
        <c:axId val="4863665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58213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12</a:t>
            </a:r>
            <a:r>
              <a:rPr lang="en-US" baseline="0"/>
              <a:t> </a:t>
            </a:r>
            <a:r>
              <a:rPr lang="en-US"/>
              <a:t>Burndown - An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'An Burndown'!$G$35:$G$46</c:f>
              <c:numCache>
                <c:formatCode>0.00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17.75</c:v>
                </c:pt>
                <c:pt idx="3">
                  <c:v>16.75</c:v>
                </c:pt>
                <c:pt idx="4">
                  <c:v>16.75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14.75</c:v>
                </c:pt>
                <c:pt idx="9">
                  <c:v>12.25</c:v>
                </c:pt>
                <c:pt idx="10">
                  <c:v>8.65</c:v>
                </c:pt>
                <c:pt idx="11">
                  <c:v>5.0500000000000007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43-4363-B07C-026DB3EAA2CB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'An Burndown'!$J$35:$J$46</c:f>
              <c:numCache>
                <c:formatCode>0.00</c:formatCode>
                <c:ptCount val="12"/>
                <c:pt idx="0">
                  <c:v>18.333333333333332</c:v>
                </c:pt>
                <c:pt idx="1">
                  <c:v>16.666666666666664</c:v>
                </c:pt>
                <c:pt idx="2">
                  <c:v>14.999999999999998</c:v>
                </c:pt>
                <c:pt idx="3">
                  <c:v>13.333333333333332</c:v>
                </c:pt>
                <c:pt idx="4">
                  <c:v>11.666666666666666</c:v>
                </c:pt>
                <c:pt idx="5">
                  <c:v>10</c:v>
                </c:pt>
                <c:pt idx="6">
                  <c:v>8.3333333333333339</c:v>
                </c:pt>
                <c:pt idx="7">
                  <c:v>6.666666666666667</c:v>
                </c:pt>
                <c:pt idx="8">
                  <c:v>5</c:v>
                </c:pt>
                <c:pt idx="9">
                  <c:v>3.333333333333333</c:v>
                </c:pt>
                <c:pt idx="10">
                  <c:v>1.6666666666666663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43-4363-B07C-026DB3EAA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 Burndown - Team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'Team Burndown'!$B$7:$B$19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'Team Burndown'!$F$7:$F$19</c:f>
              <c:numCache>
                <c:formatCode>0.0</c:formatCode>
                <c:ptCount val="13"/>
                <c:pt idx="0" formatCode="General">
                  <c:v>104</c:v>
                </c:pt>
                <c:pt idx="1">
                  <c:v>100.5</c:v>
                </c:pt>
                <c:pt idx="2">
                  <c:v>96.5</c:v>
                </c:pt>
                <c:pt idx="3">
                  <c:v>90.8</c:v>
                </c:pt>
                <c:pt idx="4">
                  <c:v>86.3</c:v>
                </c:pt>
                <c:pt idx="5">
                  <c:v>83.899999999999991</c:v>
                </c:pt>
                <c:pt idx="6">
                  <c:v>77.699999999999989</c:v>
                </c:pt>
                <c:pt idx="7">
                  <c:v>71.399999999999991</c:v>
                </c:pt>
                <c:pt idx="8">
                  <c:v>68.199999999999989</c:v>
                </c:pt>
                <c:pt idx="9">
                  <c:v>65.199999999999989</c:v>
                </c:pt>
                <c:pt idx="10">
                  <c:v>54.29999999999999</c:v>
                </c:pt>
                <c:pt idx="11">
                  <c:v>39.349999999999994</c:v>
                </c:pt>
                <c:pt idx="12">
                  <c:v>21.549999999999994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6-4F00-9F83-E58034971047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'Team Burndown'!$B$7:$B$19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'Team Burndown'!$H$7:$H$19</c:f>
              <c:numCache>
                <c:formatCode>0.0</c:formatCode>
                <c:ptCount val="13"/>
                <c:pt idx="0" formatCode="General">
                  <c:v>102</c:v>
                </c:pt>
                <c:pt idx="1">
                  <c:v>93.5</c:v>
                </c:pt>
                <c:pt idx="2">
                  <c:v>85</c:v>
                </c:pt>
                <c:pt idx="3">
                  <c:v>76.5</c:v>
                </c:pt>
                <c:pt idx="4">
                  <c:v>68</c:v>
                </c:pt>
                <c:pt idx="5">
                  <c:v>59.5</c:v>
                </c:pt>
                <c:pt idx="6">
                  <c:v>51</c:v>
                </c:pt>
                <c:pt idx="7">
                  <c:v>42.5</c:v>
                </c:pt>
                <c:pt idx="8">
                  <c:v>34</c:v>
                </c:pt>
                <c:pt idx="9">
                  <c:v>25.5</c:v>
                </c:pt>
                <c:pt idx="10">
                  <c:v>17</c:v>
                </c:pt>
                <c:pt idx="11">
                  <c:v>8.5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46-4F00-9F83-E58034971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195841"/>
        <c:axId val="1633319161"/>
      </c:lineChart>
      <c:dateAx>
        <c:axId val="143019584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319161"/>
        <c:crosses val="autoZero"/>
        <c:auto val="1"/>
        <c:lblOffset val="100"/>
        <c:baseTimeUnit val="days"/>
      </c:dateAx>
      <c:valAx>
        <c:axId val="16333191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1958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t" anchorCtr="0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 Sprint</a:t>
            </a:r>
            <a:r>
              <a:rPr lang="en-US" baseline="0"/>
              <a:t> Velocity Analysis </a:t>
            </a:r>
            <a:endParaRPr lang="en-US"/>
          </a:p>
        </c:rich>
      </c:tx>
      <c:layout>
        <c:manualLayout>
          <c:xMode val="edge"/>
          <c:yMode val="edge"/>
          <c:x val="0.38680447603589363"/>
          <c:y val="1.464857421606152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72869684213261"/>
          <c:y val="0.13444310471694737"/>
          <c:w val="0.87377277413339527"/>
          <c:h val="0.75338670111496053"/>
        </c:manualLayout>
      </c:layout>
      <c:lineChart>
        <c:grouping val="standard"/>
        <c:varyColors val="0"/>
        <c:ser>
          <c:idx val="4"/>
          <c:order val="0"/>
          <c:tx>
            <c:v>Leon</c:v>
          </c:tx>
          <c:spPr>
            <a:ln w="28575" cap="rnd" cmpd="sng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triangle"/>
            <c:size val="11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"/>
            <c:marker>
              <c:symbol val="triangle"/>
              <c:size val="11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38100" cap="rnd" cmpd="sng">
                <a:solidFill>
                  <a:schemeClr val="accent6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B8-4978-BE37-028F84F718E1}"/>
              </c:ext>
            </c:extLst>
          </c:dPt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Analysis'!$G$7,'Sprint Velocity Analysis'!$G$13,'Sprint Velocity Analysis'!$G$19,'Sprint Velocity Analysis'!$G$25,'Sprint Velocity Analysis'!$G$31)</c:f>
              <c:numCache>
                <c:formatCode>0.00%</c:formatCode>
                <c:ptCount val="5"/>
                <c:pt idx="0">
                  <c:v>-0.182</c:v>
                </c:pt>
                <c:pt idx="1">
                  <c:v>0.25</c:v>
                </c:pt>
                <c:pt idx="2">
                  <c:v>-0.111</c:v>
                </c:pt>
                <c:pt idx="3">
                  <c:v>0.375</c:v>
                </c:pt>
                <c:pt idx="4">
                  <c:v>0.17599999999999999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B8-4978-BE37-028F84F718E1}"/>
            </c:ext>
          </c:extLst>
        </c:ser>
        <c:ser>
          <c:idx val="0"/>
          <c:order val="1"/>
          <c:tx>
            <c:v>Colin</c:v>
          </c:tx>
          <c:spPr>
            <a:ln w="3810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Analysis'!$G$3,'Sprint Velocity Analysis'!$G$9,'Sprint Velocity Analysis'!$G$15,'Sprint Velocity Analysis'!$G$21,'Sprint Velocity Analysis'!$G$27)</c:f>
              <c:numCache>
                <c:formatCode>0.00%</c:formatCode>
                <c:ptCount val="5"/>
                <c:pt idx="0">
                  <c:v>0.64300000000000002</c:v>
                </c:pt>
                <c:pt idx="1">
                  <c:v>0.53300000000000003</c:v>
                </c:pt>
                <c:pt idx="2">
                  <c:v>0.55000000000000004</c:v>
                </c:pt>
                <c:pt idx="3">
                  <c:v>0.53</c:v>
                </c:pt>
                <c:pt idx="4">
                  <c:v>0.14699999999999999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B8-4978-BE37-028F84F718E1}"/>
            </c:ext>
          </c:extLst>
        </c:ser>
        <c:ser>
          <c:idx val="1"/>
          <c:order val="2"/>
          <c:tx>
            <c:v>An</c:v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Analysis'!$G$4,'Sprint Velocity Analysis'!$G$10,'Sprint Velocity Analysis'!$G$16,'Sprint Velocity Analysis'!$G$23,'Sprint Velocity Analysis'!$G$28)</c:f>
              <c:numCache>
                <c:formatCode>0.00%</c:formatCode>
                <c:ptCount val="5"/>
                <c:pt idx="0">
                  <c:v>-0.16700000000000001</c:v>
                </c:pt>
                <c:pt idx="1">
                  <c:v>0.33300000000000002</c:v>
                </c:pt>
                <c:pt idx="2">
                  <c:v>-0.14299999999999999</c:v>
                </c:pt>
                <c:pt idx="3">
                  <c:v>0.71399999999999997</c:v>
                </c:pt>
                <c:pt idx="4">
                  <c:v>-0.626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B8-4978-BE37-028F84F718E1}"/>
            </c:ext>
          </c:extLst>
        </c:ser>
        <c:ser>
          <c:idx val="2"/>
          <c:order val="3"/>
          <c:tx>
            <c:v>Andy</c:v>
          </c:tx>
          <c:spPr>
            <a:ln w="381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Analysis'!$G$5,'Sprint Velocity Analysis'!$G$11,'Sprint Velocity Analysis'!$G$17,'Sprint Velocity Analysis'!$G$23,'Sprint Velocity Analysis'!$G$29)</c:f>
              <c:numCache>
                <c:formatCode>0.00%</c:formatCode>
                <c:ptCount val="5"/>
                <c:pt idx="0">
                  <c:v>0.125</c:v>
                </c:pt>
                <c:pt idx="1">
                  <c:v>0.27300000000000002</c:v>
                </c:pt>
                <c:pt idx="2">
                  <c:v>-5.8999999999999997E-2</c:v>
                </c:pt>
                <c:pt idx="3">
                  <c:v>0.71399999999999997</c:v>
                </c:pt>
                <c:pt idx="4">
                  <c:v>-0.75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B8-4978-BE37-028F84F718E1}"/>
            </c:ext>
          </c:extLst>
        </c:ser>
        <c:ser>
          <c:idx val="3"/>
          <c:order val="4"/>
          <c:tx>
            <c:v>Orion</c:v>
          </c:tx>
          <c:spPr>
            <a:ln w="38100" cap="rnd" cmpd="sng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13"/>
            <c:spPr>
              <a:solidFill>
                <a:schemeClr val="accent2">
                  <a:lumMod val="40000"/>
                  <a:lumOff val="60000"/>
                </a:schemeClr>
              </a:solidFill>
              <a:ln w="222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Analysis'!$G$6,'Sprint Velocity Analysis'!$G$12,'Sprint Velocity Analysis'!$G$18,'Sprint Velocity Analysis'!$G$24,'Sprint Velocity Analysis'!$G$30)</c:f>
              <c:numCache>
                <c:formatCode>0.00%</c:formatCode>
                <c:ptCount val="5"/>
                <c:pt idx="0">
                  <c:v>0.154</c:v>
                </c:pt>
                <c:pt idx="1">
                  <c:v>-0.14299999999999999</c:v>
                </c:pt>
                <c:pt idx="2">
                  <c:v>0.13600000000000001</c:v>
                </c:pt>
                <c:pt idx="3">
                  <c:v>0.36399999999999999</c:v>
                </c:pt>
                <c:pt idx="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B8-4978-BE37-028F84F71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223648"/>
        <c:axId val="1834221152"/>
      </c:lineChart>
      <c:catAx>
        <c:axId val="183422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layout>
            <c:manualLayout>
              <c:xMode val="edge"/>
              <c:yMode val="edge"/>
              <c:x val="0.50043016667286944"/>
              <c:y val="0.947441856417525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cross"/>
        <c:minorTickMark val="cross"/>
        <c:tickLblPos val="low"/>
        <c:spPr>
          <a:noFill/>
          <a:ln w="22225" cap="flat" cmpd="tri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1152"/>
        <c:crosses val="autoZero"/>
        <c:auto val="1"/>
        <c:lblAlgn val="ctr"/>
        <c:lblOffset val="100"/>
        <c:tickLblSkip val="1"/>
        <c:noMultiLvlLbl val="0"/>
      </c:catAx>
      <c:valAx>
        <c:axId val="1834221152"/>
        <c:scaling>
          <c:orientation val="minMax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1" algn="ctr" rtl="0">
                  <a:defRPr sz="16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Error</a:t>
                </a:r>
              </a:p>
            </c:rich>
          </c:tx>
          <c:layout>
            <c:manualLayout>
              <c:xMode val="edge"/>
              <c:yMode val="edge"/>
              <c:x val="1.0587812363758211E-2"/>
              <c:y val="0.41526543747734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1" algn="ctr" rtl="0">
                <a:defRPr sz="16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accent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364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t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940940640109157"/>
          <c:y val="7.6017663775240357E-2"/>
          <c:w val="0.69284742362940943"/>
          <c:h val="4.3097805846882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t" anchorCtr="0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Sprint Velocity</a:t>
            </a:r>
            <a:r>
              <a:rPr lang="en-US" baseline="0"/>
              <a:t> Analysis</a:t>
            </a:r>
            <a:endParaRPr lang="en-US"/>
          </a:p>
        </c:rich>
      </c:tx>
      <c:layout>
        <c:manualLayout>
          <c:xMode val="edge"/>
          <c:yMode val="edge"/>
          <c:x val="0.40375671340033986"/>
          <c:y val="2.28189981809551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72869684213261"/>
          <c:y val="0.10251526593214935"/>
          <c:w val="0.87377277413339527"/>
          <c:h val="0.75483588982262884"/>
        </c:manualLayout>
      </c:layout>
      <c:lineChart>
        <c:grouping val="standard"/>
        <c:varyColors val="0"/>
        <c:ser>
          <c:idx val="4"/>
          <c:order val="0"/>
          <c:spPr>
            <a:ln w="41275" cap="rnd" cmpd="sng">
              <a:solidFill>
                <a:srgbClr val="EA4335"/>
              </a:solidFill>
              <a:prstDash val="solid"/>
              <a:round/>
            </a:ln>
            <a:effectLst/>
          </c:spPr>
          <c:marker>
            <c:symbol val="diamond"/>
            <c:size val="14"/>
            <c:spPr>
              <a:solidFill>
                <a:srgbClr val="EA4335"/>
              </a:solidFill>
              <a:ln w="9525">
                <a:solidFill>
                  <a:srgbClr val="EA4335"/>
                </a:solidFill>
              </a:ln>
              <a:effectLst/>
            </c:spPr>
          </c:marker>
          <c:dPt>
            <c:idx val="3"/>
            <c:marker>
              <c:symbol val="diamond"/>
              <c:size val="14"/>
              <c:spPr>
                <a:solidFill>
                  <a:srgbClr val="EA4335"/>
                </a:solidFill>
                <a:ln w="9525">
                  <a:solidFill>
                    <a:srgbClr val="EA433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D89-4A09-84AD-0B08DCD20304}"/>
              </c:ext>
            </c:extLst>
          </c:dPt>
          <c:val>
            <c:numRef>
              <c:f>('Sprint Velocity Analysis'!$G$8,'Sprint Velocity Analysis'!$G$14,'Sprint Velocity Analysis'!$G$20,'Sprint Velocity Analysis'!$G$26,'Sprint Velocity Analysis'!$G$32,'Sprint Velocity Analysis'!$G$38)</c:f>
              <c:numCache>
                <c:formatCode>0.00%</c:formatCode>
                <c:ptCount val="6"/>
                <c:pt idx="0">
                  <c:v>0.23599999999999999</c:v>
                </c:pt>
                <c:pt idx="1">
                  <c:v>0.29799999999999999</c:v>
                </c:pt>
                <c:pt idx="2">
                  <c:v>0.18</c:v>
                </c:pt>
                <c:pt idx="3">
                  <c:v>0.5</c:v>
                </c:pt>
                <c:pt idx="4">
                  <c:v>-0.224</c:v>
                </c:pt>
                <c:pt idx="5">
                  <c:v>-0.22549999999999998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'Sprint Velocity Analysis'!$A$34:$A$39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DD89-4A09-84AD-0B08DCD20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223648"/>
        <c:axId val="1834221152"/>
      </c:lineChart>
      <c:catAx>
        <c:axId val="183422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layout>
            <c:manualLayout>
              <c:xMode val="edge"/>
              <c:yMode val="edge"/>
              <c:x val="0.51227428258238505"/>
              <c:y val="0.916782461599556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cross"/>
        <c:minorTickMark val="cross"/>
        <c:tickLblPos val="low"/>
        <c:spPr>
          <a:noFill/>
          <a:ln w="22225" cap="flat" cmpd="tri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1152"/>
        <c:crosses val="autoZero"/>
        <c:auto val="0"/>
        <c:lblAlgn val="ctr"/>
        <c:lblOffset val="100"/>
        <c:tickLblSkip val="1"/>
        <c:noMultiLvlLbl val="0"/>
      </c:catAx>
      <c:valAx>
        <c:axId val="1834221152"/>
        <c:scaling>
          <c:orientation val="minMax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1" algn="ctr" rtl="0">
                  <a:defRPr sz="16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Percent Error</a:t>
                </a:r>
              </a:p>
            </c:rich>
          </c:tx>
          <c:layout>
            <c:manualLayout>
              <c:xMode val="edge"/>
              <c:yMode val="edge"/>
              <c:x val="1.5853040070454731E-2"/>
              <c:y val="0.337534713727743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1" algn="ctr" rtl="0">
                <a:defRPr sz="16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accent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364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38100</xdr:colOff>
      <xdr:row>3</xdr:row>
      <xdr:rowOff>152399</xdr:rowOff>
    </xdr:from>
    <xdr:ext cx="6743700" cy="3600451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8835388-9B5B-4A6D-A9A3-A60E6FF45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952501</xdr:colOff>
      <xdr:row>4</xdr:row>
      <xdr:rowOff>0</xdr:rowOff>
    </xdr:from>
    <xdr:ext cx="6800849" cy="36099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C0C1E559-8A16-4F2E-B224-63691633B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38100</xdr:colOff>
      <xdr:row>3</xdr:row>
      <xdr:rowOff>152400</xdr:rowOff>
    </xdr:from>
    <xdr:ext cx="7134225" cy="3609975"/>
    <xdr:graphicFrame macro="">
      <xdr:nvGraphicFramePr>
        <xdr:cNvPr id="8" name="Chart 2" title="Chart">
          <a:extLst>
            <a:ext uri="{FF2B5EF4-FFF2-40B4-BE49-F238E27FC236}">
              <a16:creationId xmlns:a16="http://schemas.microsoft.com/office/drawing/2014/main" id="{DF94B568-7702-45AB-B673-E7FF704C7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A28A6EAE-A7EC-486F-9892-34AC46688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66675</xdr:colOff>
      <xdr:row>4</xdr:row>
      <xdr:rowOff>28575</xdr:rowOff>
    </xdr:from>
    <xdr:ext cx="6734175" cy="3600450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D88991CB-AB49-4D20-988B-8E7E4F806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152401</xdr:colOff>
      <xdr:row>4</xdr:row>
      <xdr:rowOff>1</xdr:rowOff>
    </xdr:from>
    <xdr:to>
      <xdr:col>17</xdr:col>
      <xdr:colOff>76201</xdr:colOff>
      <xdr:row>24</xdr:row>
      <xdr:rowOff>19051</xdr:rowOff>
    </xdr:to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75A80070-A73D-4391-8A97-29EB33FF80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942975</xdr:colOff>
      <xdr:row>4</xdr:row>
      <xdr:rowOff>9525</xdr:rowOff>
    </xdr:from>
    <xdr:ext cx="6991350" cy="393382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498968</xdr:colOff>
      <xdr:row>2</xdr:row>
      <xdr:rowOff>34842</xdr:rowOff>
    </xdr:from>
    <xdr:to>
      <xdr:col>18</xdr:col>
      <xdr:colOff>154411</xdr:colOff>
      <xdr:row>19</xdr:row>
      <xdr:rowOff>364456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E603C-7F45-458B-9EDB-F2F61ECE6B5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8</xdr:col>
      <xdr:colOff>468188</xdr:colOff>
      <xdr:row>20</xdr:row>
      <xdr:rowOff>81215</xdr:rowOff>
    </xdr:from>
    <xdr:to>
      <xdr:col>18</xdr:col>
      <xdr:colOff>151548</xdr:colOff>
      <xdr:row>36</xdr:row>
      <xdr:rowOff>131149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DF1B2B-47F3-4D5E-902B-788572E9D63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lin/Documents/Spring%202022/CECS%20491B/Sprint%207%20Burnd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t Analysis"/>
    </sheetNames>
    <sheetDataSet>
      <sheetData sheetId="0">
        <row r="3">
          <cell r="G3">
            <v>0.64300000000000002</v>
          </cell>
        </row>
        <row r="34">
          <cell r="A34">
            <v>3</v>
          </cell>
        </row>
        <row r="35">
          <cell r="A35">
            <v>4</v>
          </cell>
        </row>
        <row r="36">
          <cell r="A36">
            <v>5</v>
          </cell>
        </row>
        <row r="37">
          <cell r="A37">
            <v>6</v>
          </cell>
        </row>
        <row r="38">
          <cell r="A38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C9DAF8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C9DAF8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C9DAF8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51"/>
  <sheetViews>
    <sheetView tabSelected="1" topLeftCell="A15" workbookViewId="0">
      <selection activeCell="E60" sqref="E60"/>
    </sheetView>
  </sheetViews>
  <sheetFormatPr defaultColWidth="14.42578125" defaultRowHeight="15.75" customHeight="1" x14ac:dyDescent="0.2"/>
  <cols>
    <col min="1" max="1" width="5.42578125" customWidth="1"/>
    <col min="2" max="2" width="11.7109375" customWidth="1"/>
    <col min="3" max="3" width="9.85546875" customWidth="1"/>
    <col min="4" max="4" width="14.85546875" customWidth="1"/>
    <col min="5" max="5" width="12.7109375" customWidth="1"/>
    <col min="6" max="6" width="15" customWidth="1"/>
    <col min="7" max="7" width="13.7109375" customWidth="1"/>
    <col min="8" max="8" width="13.5703125" customWidth="1"/>
    <col min="9" max="9" width="12.28515625" customWidth="1"/>
    <col min="11" max="11" width="12.425781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/>
      <c r="B2" s="3"/>
      <c r="C2" s="3"/>
    </row>
    <row r="3" spans="1:24" ht="12.75" x14ac:dyDescent="0.2">
      <c r="A3" s="3"/>
      <c r="B3" s="3"/>
      <c r="C3" s="3"/>
    </row>
    <row r="4" spans="1:24" ht="12.75" x14ac:dyDescent="0.2">
      <c r="A4" s="3"/>
      <c r="B4" s="3"/>
      <c r="C4" s="3"/>
    </row>
    <row r="5" spans="1:24" ht="15.75" customHeight="1" x14ac:dyDescent="0.25">
      <c r="A5" s="4"/>
      <c r="B5" s="107" t="s">
        <v>0</v>
      </c>
      <c r="C5" s="108"/>
      <c r="D5" s="108"/>
      <c r="E5" s="108"/>
      <c r="F5" s="108"/>
      <c r="G5" s="108"/>
      <c r="H5" s="108"/>
      <c r="I5" s="108"/>
      <c r="J5" s="109"/>
    </row>
    <row r="6" spans="1:24" ht="38.25" x14ac:dyDescent="0.2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9"/>
      <c r="L6" s="9"/>
      <c r="M6" s="9"/>
      <c r="N6" s="9"/>
      <c r="O6" s="9"/>
      <c r="P6" s="9"/>
      <c r="Q6" s="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18</v>
      </c>
      <c r="I7" s="14">
        <v>18</v>
      </c>
      <c r="J7" s="12">
        <v>18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2</v>
      </c>
      <c r="D8" s="17" t="s">
        <v>12</v>
      </c>
      <c r="E8" s="18">
        <v>0.6</v>
      </c>
      <c r="F8" s="19">
        <f t="shared" ref="F8:F24" si="0">E8*C8</f>
        <v>1.2</v>
      </c>
      <c r="G8" s="20">
        <f t="array" ref="G8">IF(COUNTIF($D$7:D7,D8),(LOOKUP(2,1/($D$7:D7=D8),$G$7:G7) - F8),VLOOKUP(D8,'Work Items'!$C$3:$E$8,3,FALSE)-F8)</f>
        <v>5.8</v>
      </c>
      <c r="H8" s="21">
        <f t="shared" ref="H8:H24" si="1">H7 - F8</f>
        <v>16.8</v>
      </c>
      <c r="I8" s="22">
        <f t="shared" ref="I8:I24" si="2">$I$7/(ROWS($B$7:$B$24)-1)</f>
        <v>1.0588235294117647</v>
      </c>
      <c r="J8" s="20">
        <f t="shared" ref="J8:J24" si="3">J7 - I8</f>
        <v>16.941176470588236</v>
      </c>
    </row>
    <row r="9" spans="1:24" ht="12.75" x14ac:dyDescent="0.2">
      <c r="A9" s="10"/>
      <c r="B9" s="11">
        <v>44597</v>
      </c>
      <c r="C9" s="17">
        <v>3</v>
      </c>
      <c r="D9" s="17" t="s">
        <v>12</v>
      </c>
      <c r="E9" s="18">
        <v>0.8</v>
      </c>
      <c r="F9" s="19">
        <f t="shared" si="0"/>
        <v>2.4000000000000004</v>
      </c>
      <c r="G9" s="20">
        <f t="array" ref="G9">IF(COUNTIF($D$7:D8,D9),(LOOKUP(2,1/($D$7:D8=D9),$G$7:G8) - F9),VLOOKUP(D9,'Work Items'!$C$3:$E$8,3,FALSE)-F9)</f>
        <v>3.3999999999999995</v>
      </c>
      <c r="H9" s="21">
        <f t="shared" si="1"/>
        <v>14.4</v>
      </c>
      <c r="I9" s="22">
        <f t="shared" si="2"/>
        <v>1.0588235294117647</v>
      </c>
      <c r="J9" s="20">
        <f t="shared" si="3"/>
        <v>15.882352941176471</v>
      </c>
    </row>
    <row r="10" spans="1:24" ht="12.75" x14ac:dyDescent="0.2">
      <c r="A10" s="10"/>
      <c r="B10" s="11">
        <v>44598</v>
      </c>
      <c r="C10" s="17">
        <v>0</v>
      </c>
      <c r="D10" s="17" t="s">
        <v>10</v>
      </c>
      <c r="E10" s="17">
        <v>0</v>
      </c>
      <c r="F10" s="19">
        <f t="shared" si="0"/>
        <v>0</v>
      </c>
      <c r="G10" s="23" t="s">
        <v>10</v>
      </c>
      <c r="H10" s="21">
        <f t="shared" si="1"/>
        <v>14.4</v>
      </c>
      <c r="I10" s="22">
        <f t="shared" si="2"/>
        <v>1.0588235294117647</v>
      </c>
      <c r="J10" s="20">
        <f t="shared" si="3"/>
        <v>14.823529411764707</v>
      </c>
      <c r="N10" s="24"/>
      <c r="O10" s="24"/>
    </row>
    <row r="11" spans="1:24" ht="12.75" x14ac:dyDescent="0.2">
      <c r="A11" s="10"/>
      <c r="B11" s="11">
        <v>44599</v>
      </c>
      <c r="C11" s="17">
        <v>2</v>
      </c>
      <c r="D11" s="17" t="s">
        <v>12</v>
      </c>
      <c r="E11" s="18">
        <v>0.75</v>
      </c>
      <c r="F11" s="19">
        <f t="shared" si="0"/>
        <v>1.5</v>
      </c>
      <c r="G11" s="20">
        <f t="array" ref="G11">IF(COUNTIF($D$7:D10,D11),(LOOKUP(2,1/($D$7:D10=D11),$G$7:G10) - F11),VLOOKUP(D11,'Work Items'!$C$3:$E$8,3,FALSE)-F11)</f>
        <v>1.8999999999999995</v>
      </c>
      <c r="H11" s="21">
        <f t="shared" si="1"/>
        <v>12.9</v>
      </c>
      <c r="I11" s="22">
        <f t="shared" si="2"/>
        <v>1.0588235294117647</v>
      </c>
      <c r="J11" s="20">
        <f t="shared" si="3"/>
        <v>13.764705882352942</v>
      </c>
      <c r="N11" s="24"/>
      <c r="O11" s="24"/>
    </row>
    <row r="12" spans="1:24" ht="12.75" x14ac:dyDescent="0.2">
      <c r="A12" s="10"/>
      <c r="B12" s="11">
        <v>44600</v>
      </c>
      <c r="C12" s="17">
        <v>0</v>
      </c>
      <c r="D12" s="17" t="s">
        <v>10</v>
      </c>
      <c r="E12" s="18">
        <v>0</v>
      </c>
      <c r="F12" s="19">
        <f t="shared" si="0"/>
        <v>0</v>
      </c>
      <c r="G12" s="23" t="s">
        <v>10</v>
      </c>
      <c r="H12" s="21">
        <f t="shared" si="1"/>
        <v>12.9</v>
      </c>
      <c r="I12" s="22">
        <f t="shared" si="2"/>
        <v>1.0588235294117647</v>
      </c>
      <c r="J12" s="20">
        <f t="shared" si="3"/>
        <v>12.705882352941178</v>
      </c>
    </row>
    <row r="13" spans="1:24" ht="12.75" x14ac:dyDescent="0.2">
      <c r="A13" s="10"/>
      <c r="B13" s="11">
        <v>44601</v>
      </c>
      <c r="C13" s="17">
        <v>0</v>
      </c>
      <c r="D13" s="17" t="s">
        <v>10</v>
      </c>
      <c r="E13" s="18">
        <v>0</v>
      </c>
      <c r="F13" s="19">
        <f t="shared" si="0"/>
        <v>0</v>
      </c>
      <c r="G13" s="23" t="s">
        <v>10</v>
      </c>
      <c r="H13" s="21">
        <f t="shared" si="1"/>
        <v>12.9</v>
      </c>
      <c r="I13" s="22">
        <f t="shared" si="2"/>
        <v>1.0588235294117647</v>
      </c>
      <c r="J13" s="20">
        <f t="shared" si="3"/>
        <v>11.647058823529413</v>
      </c>
    </row>
    <row r="14" spans="1:24" ht="12.75" x14ac:dyDescent="0.2">
      <c r="A14" s="10"/>
      <c r="B14" s="11">
        <v>44602</v>
      </c>
      <c r="C14" s="17">
        <v>1</v>
      </c>
      <c r="D14" s="17" t="s">
        <v>13</v>
      </c>
      <c r="E14" s="18">
        <v>0.6</v>
      </c>
      <c r="F14" s="19">
        <f t="shared" si="0"/>
        <v>0.6</v>
      </c>
      <c r="G14" s="20">
        <f t="array" ref="G14">IF(COUNTIF($D$7:D13,D14),(LOOKUP(2,1/($D$7:D13=D14),$G$7:G13) - F14),VLOOKUP(D14,'Work Items'!$C$3:$E$8,3,FALSE)-F14)</f>
        <v>18.399999999999999</v>
      </c>
      <c r="H14" s="21">
        <f t="shared" si="1"/>
        <v>12.3</v>
      </c>
      <c r="I14" s="22">
        <f t="shared" si="2"/>
        <v>1.0588235294117647</v>
      </c>
      <c r="J14" s="20">
        <f t="shared" si="3"/>
        <v>10.588235294117649</v>
      </c>
    </row>
    <row r="15" spans="1:24" ht="12.75" x14ac:dyDescent="0.2">
      <c r="A15" s="10"/>
      <c r="B15" s="11">
        <v>44603</v>
      </c>
      <c r="C15" s="17">
        <v>2</v>
      </c>
      <c r="D15" s="17" t="s">
        <v>13</v>
      </c>
      <c r="E15" s="18">
        <v>0.7</v>
      </c>
      <c r="F15" s="19">
        <f t="shared" si="0"/>
        <v>1.4</v>
      </c>
      <c r="G15" s="20">
        <f t="array" ref="G15">IF(COUNTIF($D$7:D14,D15),(LOOKUP(2,1/($D$7:D14=D15),$G$7:G14) - F15),VLOOKUP(D15,'Work Items'!$C$3:$E$8,3,FALSE)-F15)</f>
        <v>17</v>
      </c>
      <c r="H15" s="21">
        <f t="shared" si="1"/>
        <v>10.9</v>
      </c>
      <c r="I15" s="22">
        <f t="shared" si="2"/>
        <v>1.0588235294117647</v>
      </c>
      <c r="J15" s="20">
        <f t="shared" si="3"/>
        <v>9.529411764705884</v>
      </c>
    </row>
    <row r="16" spans="1:24" ht="12.75" x14ac:dyDescent="0.2">
      <c r="A16" s="10"/>
      <c r="B16" s="11">
        <v>44604</v>
      </c>
      <c r="C16" s="17">
        <v>0</v>
      </c>
      <c r="D16" s="17" t="s">
        <v>10</v>
      </c>
      <c r="E16" s="18">
        <v>0</v>
      </c>
      <c r="F16" s="19">
        <f t="shared" si="0"/>
        <v>0</v>
      </c>
      <c r="G16" s="23" t="s">
        <v>10</v>
      </c>
      <c r="H16" s="21">
        <f t="shared" si="1"/>
        <v>10.9</v>
      </c>
      <c r="I16" s="22">
        <f t="shared" si="2"/>
        <v>1.0588235294117647</v>
      </c>
      <c r="J16" s="20">
        <f t="shared" si="3"/>
        <v>8.4705882352941195</v>
      </c>
    </row>
    <row r="17" spans="1:24" ht="12.75" x14ac:dyDescent="0.2">
      <c r="A17" s="10"/>
      <c r="B17" s="11">
        <v>44605</v>
      </c>
      <c r="C17" s="17">
        <v>2</v>
      </c>
      <c r="D17" s="17" t="s">
        <v>13</v>
      </c>
      <c r="E17" s="18">
        <v>0.5</v>
      </c>
      <c r="F17" s="19">
        <f t="shared" si="0"/>
        <v>1</v>
      </c>
      <c r="G17" s="20">
        <f t="array" ref="G17">IF(COUNTIF($D$7:D16,D17),(LOOKUP(2,1/($D$7:D16=D17),$G$7:G16) - F17),VLOOKUP(D17,'Work Items'!$C$3:$E$8,3,FALSE)-F17)</f>
        <v>16</v>
      </c>
      <c r="H17" s="21">
        <f t="shared" si="1"/>
        <v>9.9</v>
      </c>
      <c r="I17" s="22">
        <f t="shared" si="2"/>
        <v>1.0588235294117647</v>
      </c>
      <c r="J17" s="20">
        <f t="shared" si="3"/>
        <v>7.411764705882355</v>
      </c>
    </row>
    <row r="18" spans="1:24" ht="12.75" x14ac:dyDescent="0.2">
      <c r="A18" s="10"/>
      <c r="B18" s="11">
        <v>44606</v>
      </c>
      <c r="C18" s="17">
        <v>4</v>
      </c>
      <c r="D18" s="17" t="s">
        <v>13</v>
      </c>
      <c r="E18" s="18">
        <v>0.6</v>
      </c>
      <c r="F18" s="19">
        <f t="shared" si="0"/>
        <v>2.4</v>
      </c>
      <c r="G18" s="20">
        <f t="array" ref="G18">IF(COUNTIF($D$7:D17,D18),(LOOKUP(2,1/($D$7:D17=D18),$G$7:G17) - F18),VLOOKUP(D18,'Work Items'!$C$3:$E$8,3,FALSE)-F18)</f>
        <v>13.6</v>
      </c>
      <c r="H18" s="21">
        <f t="shared" si="1"/>
        <v>7.5</v>
      </c>
      <c r="I18" s="22">
        <f t="shared" si="2"/>
        <v>1.0588235294117647</v>
      </c>
      <c r="J18" s="20">
        <f t="shared" si="3"/>
        <v>6.3529411764705905</v>
      </c>
    </row>
    <row r="19" spans="1:24" ht="12.75" x14ac:dyDescent="0.2">
      <c r="A19" s="10"/>
      <c r="B19" s="11">
        <v>44607</v>
      </c>
      <c r="C19" s="17">
        <v>0</v>
      </c>
      <c r="D19" s="17" t="s">
        <v>10</v>
      </c>
      <c r="E19" s="18">
        <v>0</v>
      </c>
      <c r="F19" s="19">
        <f t="shared" si="0"/>
        <v>0</v>
      </c>
      <c r="G19" s="23" t="s">
        <v>10</v>
      </c>
      <c r="H19" s="21">
        <f t="shared" si="1"/>
        <v>7.5</v>
      </c>
      <c r="I19" s="22">
        <f t="shared" si="2"/>
        <v>1.0588235294117647</v>
      </c>
      <c r="J19" s="20">
        <f t="shared" si="3"/>
        <v>5.294117647058826</v>
      </c>
    </row>
    <row r="20" spans="1:24" ht="12.75" x14ac:dyDescent="0.2">
      <c r="A20" s="10"/>
      <c r="B20" s="11">
        <v>44608</v>
      </c>
      <c r="C20" s="17">
        <v>0</v>
      </c>
      <c r="D20" s="17" t="s">
        <v>10</v>
      </c>
      <c r="E20" s="18">
        <v>0</v>
      </c>
      <c r="F20" s="19">
        <f t="shared" si="0"/>
        <v>0</v>
      </c>
      <c r="G20" s="23" t="s">
        <v>10</v>
      </c>
      <c r="H20" s="21">
        <f t="shared" si="1"/>
        <v>7.5</v>
      </c>
      <c r="I20" s="22">
        <f t="shared" si="2"/>
        <v>1.0588235294117647</v>
      </c>
      <c r="J20" s="20">
        <f t="shared" si="3"/>
        <v>4.2352941176470615</v>
      </c>
    </row>
    <row r="21" spans="1:24" ht="12.75" x14ac:dyDescent="0.2">
      <c r="A21" s="10"/>
      <c r="B21" s="11">
        <v>44609</v>
      </c>
      <c r="C21" s="17">
        <v>4</v>
      </c>
      <c r="D21" s="17" t="s">
        <v>13</v>
      </c>
      <c r="E21" s="18">
        <v>0.6</v>
      </c>
      <c r="F21" s="19">
        <f t="shared" si="0"/>
        <v>2.4</v>
      </c>
      <c r="G21" s="20">
        <f t="array" ref="G21">IF(COUNTIF($D$7:D20,D21),(LOOKUP(2,1/($D$7:D20=D21),$G$7:G20) - F21),VLOOKUP(D21,'Work Items'!$C$3:$E$8,3,FALSE)-F21)</f>
        <v>11.2</v>
      </c>
      <c r="H21" s="21">
        <f t="shared" si="1"/>
        <v>5.0999999999999996</v>
      </c>
      <c r="I21" s="22">
        <f t="shared" si="2"/>
        <v>1.0588235294117647</v>
      </c>
      <c r="J21" s="20">
        <f t="shared" si="3"/>
        <v>3.176470588235297</v>
      </c>
    </row>
    <row r="22" spans="1:24" ht="12.75" x14ac:dyDescent="0.2">
      <c r="A22" s="10"/>
      <c r="B22" s="11">
        <v>44610</v>
      </c>
      <c r="C22" s="17">
        <v>3</v>
      </c>
      <c r="D22" s="17" t="s">
        <v>13</v>
      </c>
      <c r="E22" s="18">
        <v>0.8</v>
      </c>
      <c r="F22" s="19">
        <f t="shared" si="0"/>
        <v>2.4000000000000004</v>
      </c>
      <c r="G22" s="20">
        <f t="array" ref="G22">IF(COUNTIF($D$7:D21,D22),(LOOKUP(2,1/($D$7:D21=D22),$G$7:G21) - F22),VLOOKUP(D22,'Work Items'!$C$3:$E$8,3,FALSE)-F22)</f>
        <v>8.7999999999999989</v>
      </c>
      <c r="H22" s="21">
        <f t="shared" si="1"/>
        <v>2.6999999999999993</v>
      </c>
      <c r="I22" s="22">
        <f t="shared" si="2"/>
        <v>1.0588235294117647</v>
      </c>
      <c r="J22" s="20">
        <f t="shared" si="3"/>
        <v>2.1176470588235325</v>
      </c>
    </row>
    <row r="23" spans="1:24" ht="12.75" x14ac:dyDescent="0.2">
      <c r="A23" s="10"/>
      <c r="B23" s="11">
        <v>44611</v>
      </c>
      <c r="C23" s="17">
        <v>4</v>
      </c>
      <c r="D23" s="17" t="s">
        <v>13</v>
      </c>
      <c r="E23" s="18">
        <v>0.4</v>
      </c>
      <c r="F23" s="19">
        <f t="shared" si="0"/>
        <v>1.6</v>
      </c>
      <c r="G23" s="20">
        <f t="array" ref="G23">IF(COUNTIF($D$7:D22,D23),(LOOKUP(2,1/($D$7:D22=D23),$G$7:G22) - F23),VLOOKUP(D23,'Work Items'!$C$3:$E$8,3,FALSE)-F23)</f>
        <v>7.1999999999999993</v>
      </c>
      <c r="H23" s="21">
        <f t="shared" si="1"/>
        <v>1.0999999999999992</v>
      </c>
      <c r="I23" s="22">
        <f t="shared" si="2"/>
        <v>1.0588235294117647</v>
      </c>
      <c r="J23" s="20">
        <f t="shared" si="3"/>
        <v>1.0588235294117678</v>
      </c>
    </row>
    <row r="24" spans="1:24" ht="12.75" x14ac:dyDescent="0.2">
      <c r="A24" s="10"/>
      <c r="B24" s="11">
        <v>44612</v>
      </c>
      <c r="C24" s="17">
        <v>5</v>
      </c>
      <c r="D24" s="17" t="s">
        <v>13</v>
      </c>
      <c r="E24" s="18">
        <v>0.75</v>
      </c>
      <c r="F24" s="19">
        <f t="shared" si="0"/>
        <v>3.75</v>
      </c>
      <c r="G24" s="20">
        <f t="array" ref="G24">IF(COUNTIF($D$7:D23,D24),(LOOKUP(2,1/($D$7:D23=D24),$G$7:G23) - F24),VLOOKUP(D24,'Work Items'!$C$3:$E$8,3,FALSE)-F24)</f>
        <v>3.4499999999999993</v>
      </c>
      <c r="H24" s="21">
        <f t="shared" si="1"/>
        <v>-2.6500000000000008</v>
      </c>
      <c r="I24" s="22">
        <f t="shared" si="2"/>
        <v>1.0588235294117647</v>
      </c>
      <c r="J24" s="20">
        <f t="shared" si="3"/>
        <v>3.1086244689504383E-15</v>
      </c>
      <c r="K24" s="15" t="s">
        <v>14</v>
      </c>
    </row>
    <row r="25" spans="1:24" ht="12.75" x14ac:dyDescent="0.2">
      <c r="A25" s="3"/>
      <c r="F25" s="25"/>
      <c r="G25" s="25"/>
      <c r="H25" s="25"/>
      <c r="I25" s="25"/>
      <c r="J25" s="25"/>
    </row>
    <row r="26" spans="1:24" ht="12.75" x14ac:dyDescent="0.2">
      <c r="A26" s="3"/>
      <c r="B26" s="26" t="s">
        <v>15</v>
      </c>
      <c r="C26" s="27">
        <f>SUM(C8:C24)</f>
        <v>32</v>
      </c>
      <c r="F26" s="28">
        <f>SUM(F7:F24)</f>
        <v>20.650000000000002</v>
      </c>
      <c r="G26" s="25"/>
      <c r="H26" s="25"/>
      <c r="I26" s="25"/>
      <c r="J26" s="25"/>
    </row>
    <row r="27" spans="1:24" ht="12.75" x14ac:dyDescent="0.2">
      <c r="A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1"/>
      <c r="B29" s="31"/>
      <c r="C29" s="31"/>
    </row>
    <row r="30" spans="1:24" ht="12.75" x14ac:dyDescent="0.2">
      <c r="A30" s="31"/>
      <c r="B30" s="31"/>
      <c r="C30" s="31"/>
    </row>
    <row r="31" spans="1:24" ht="12.75" x14ac:dyDescent="0.2">
      <c r="A31" s="31"/>
      <c r="B31" s="31"/>
      <c r="C31" s="31"/>
    </row>
    <row r="32" spans="1:24" ht="18.75" thickBot="1" x14ac:dyDescent="0.3">
      <c r="A32" s="4"/>
      <c r="B32" s="107" t="s">
        <v>67</v>
      </c>
      <c r="C32" s="108"/>
      <c r="D32" s="108"/>
      <c r="E32" s="108"/>
      <c r="F32" s="108"/>
      <c r="G32" s="108"/>
      <c r="H32" s="108"/>
      <c r="I32" s="108"/>
      <c r="J32" s="109"/>
    </row>
    <row r="33" spans="1:11" ht="39.75" thickTop="1" thickBot="1" x14ac:dyDescent="0.2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.5" thickTop="1" x14ac:dyDescent="0.2">
      <c r="A34" s="10"/>
      <c r="B34" s="11">
        <v>44679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20</v>
      </c>
      <c r="I34" s="14">
        <v>20</v>
      </c>
      <c r="J34" s="12">
        <v>20</v>
      </c>
      <c r="K34" s="15" t="s">
        <v>11</v>
      </c>
    </row>
    <row r="35" spans="1:11" ht="12.75" x14ac:dyDescent="0.2">
      <c r="A35" s="10"/>
      <c r="B35" s="11">
        <v>44680</v>
      </c>
      <c r="C35" s="17">
        <v>1</v>
      </c>
      <c r="D35" s="17" t="s">
        <v>72</v>
      </c>
      <c r="E35" s="18">
        <v>0.3</v>
      </c>
      <c r="F35" s="33">
        <f t="shared" ref="F35:F38" si="4">E35*C35</f>
        <v>0.3</v>
      </c>
      <c r="G35" s="37" t="e" cm="1">
        <f t="array" ref="G35">IF(COUNTIF($D$34:D34,D35),(LOOKUP(2,1/($D$34:D34=D35),$G$34:G34) - F35),VLOOKUP(D35,'Work Items'!$C$10:$E$15,3,FALSE)-F35)</f>
        <v>#N/A</v>
      </c>
      <c r="H35" s="35">
        <f t="shared" ref="H35:H46" si="5">H34 - F35</f>
        <v>19.7</v>
      </c>
      <c r="I35" s="36">
        <f>$I$34/(ROWS($B$34:$B$46)-1)</f>
        <v>1.6666666666666667</v>
      </c>
      <c r="J35" s="37">
        <f>J34 - I35</f>
        <v>18.333333333333332</v>
      </c>
    </row>
    <row r="36" spans="1:11" ht="12.75" x14ac:dyDescent="0.2">
      <c r="A36" s="10"/>
      <c r="B36" s="11">
        <v>44681</v>
      </c>
      <c r="C36" s="17">
        <v>0</v>
      </c>
      <c r="D36" s="17" t="s">
        <v>10</v>
      </c>
      <c r="E36" s="18">
        <v>0</v>
      </c>
      <c r="F36" s="33">
        <f t="shared" si="4"/>
        <v>0</v>
      </c>
      <c r="G36" s="37" t="e" cm="1">
        <f t="array" ref="G36">IF(COUNTIF($D$34:D35,D36),(LOOKUP(2,1/($D$34:D35=D36),$G$34:G35) - F36),VLOOKUP(D36,'Work Items'!$C$10:$E$15,3,FALSE)-F36)</f>
        <v>#N/A</v>
      </c>
      <c r="H36" s="35">
        <f t="shared" si="5"/>
        <v>19.7</v>
      </c>
      <c r="I36" s="36">
        <f t="shared" ref="I36:I45" si="6">$I$34/(ROWS($B$34:$B$46)-1)</f>
        <v>1.6666666666666667</v>
      </c>
      <c r="J36" s="37">
        <f t="shared" ref="J36:J46" si="7">J35 - I36</f>
        <v>16.666666666666664</v>
      </c>
    </row>
    <row r="37" spans="1:11" ht="12.75" x14ac:dyDescent="0.2">
      <c r="A37" s="10"/>
      <c r="B37" s="11">
        <v>44682</v>
      </c>
      <c r="C37" s="17">
        <v>1</v>
      </c>
      <c r="D37" s="17" t="s">
        <v>72</v>
      </c>
      <c r="E37" s="18">
        <v>0.2</v>
      </c>
      <c r="F37" s="33">
        <f t="shared" si="4"/>
        <v>0.2</v>
      </c>
      <c r="G37" s="37" t="e" cm="1">
        <f t="array" ref="G37">IF(COUNTIF($D$34:D36,D37),(LOOKUP(2,1/($D$34:D36=D37),$G$34:G36) - F37),VLOOKUP(D37,'Work Items'!$C$10:$E$15,3,FALSE)-F37)</f>
        <v>#N/A</v>
      </c>
      <c r="H37" s="35">
        <f t="shared" si="5"/>
        <v>19.5</v>
      </c>
      <c r="I37" s="36">
        <f t="shared" si="6"/>
        <v>1.6666666666666667</v>
      </c>
      <c r="J37" s="37">
        <f t="shared" si="7"/>
        <v>14.999999999999998</v>
      </c>
    </row>
    <row r="38" spans="1:11" ht="12.75" x14ac:dyDescent="0.2">
      <c r="A38" s="10"/>
      <c r="B38" s="11">
        <v>44683</v>
      </c>
      <c r="C38" s="17">
        <v>0</v>
      </c>
      <c r="D38" s="17" t="s">
        <v>10</v>
      </c>
      <c r="E38" s="18">
        <v>0</v>
      </c>
      <c r="F38" s="33">
        <f t="shared" si="4"/>
        <v>0</v>
      </c>
      <c r="G38" s="37" t="e" cm="1">
        <f t="array" ref="G38">IF(COUNTIF($D$34:D37,D38),(LOOKUP(2,1/($D$34:D37=D38),$G$34:G37) - F38),VLOOKUP(D38,'Work Items'!$C$10:$E$15,3,FALSE)-F38)</f>
        <v>#N/A</v>
      </c>
      <c r="H38" s="35">
        <f t="shared" si="5"/>
        <v>19.5</v>
      </c>
      <c r="I38" s="36">
        <f t="shared" si="6"/>
        <v>1.6666666666666667</v>
      </c>
      <c r="J38" s="37">
        <f t="shared" si="7"/>
        <v>13.333333333333332</v>
      </c>
    </row>
    <row r="39" spans="1:11" ht="12.75" x14ac:dyDescent="0.2">
      <c r="A39" s="10"/>
      <c r="B39" s="11">
        <v>44684</v>
      </c>
      <c r="C39" s="17">
        <v>4</v>
      </c>
      <c r="D39" s="17" t="s">
        <v>72</v>
      </c>
      <c r="E39" s="18">
        <v>0.6</v>
      </c>
      <c r="F39" s="33">
        <f t="shared" ref="F39:F46" si="8">E39*C39</f>
        <v>2.4</v>
      </c>
      <c r="G39" s="37" t="e" cm="1">
        <f t="array" ref="G39">IF(COUNTIF($D$34:D38,D39),(LOOKUP(2,1/($D$34:D38=D39),$G$34:G38) - F39),VLOOKUP(D39,'Work Items'!$C$10:$E$15,3,FALSE)-F39)</f>
        <v>#N/A</v>
      </c>
      <c r="H39" s="35">
        <f t="shared" si="5"/>
        <v>17.100000000000001</v>
      </c>
      <c r="I39" s="36">
        <f t="shared" si="6"/>
        <v>1.6666666666666667</v>
      </c>
      <c r="J39" s="37">
        <f t="shared" si="7"/>
        <v>11.666666666666666</v>
      </c>
    </row>
    <row r="40" spans="1:11" ht="12.75" x14ac:dyDescent="0.2">
      <c r="A40" s="10"/>
      <c r="B40" s="11">
        <v>44685</v>
      </c>
      <c r="C40" s="17">
        <v>3</v>
      </c>
      <c r="D40" s="17" t="s">
        <v>73</v>
      </c>
      <c r="E40" s="18">
        <v>0.5</v>
      </c>
      <c r="F40" s="33">
        <f t="shared" si="8"/>
        <v>1.5</v>
      </c>
      <c r="G40" s="37" t="e" cm="1">
        <f t="array" ref="G40">IF(COUNTIF($D$34:D39,D40),(LOOKUP(2,1/($D$34:D39=D40),$G$34:G39) - F40),VLOOKUP(D40,'Work Items'!$C$10:$E$15,3,FALSE)-F40)</f>
        <v>#N/A</v>
      </c>
      <c r="H40" s="35">
        <f t="shared" si="5"/>
        <v>15.600000000000001</v>
      </c>
      <c r="I40" s="36">
        <f t="shared" si="6"/>
        <v>1.6666666666666667</v>
      </c>
      <c r="J40" s="37">
        <f t="shared" si="7"/>
        <v>10</v>
      </c>
    </row>
    <row r="41" spans="1:11" ht="12.75" x14ac:dyDescent="0.2">
      <c r="A41" s="10"/>
      <c r="B41" s="11">
        <v>44686</v>
      </c>
      <c r="C41" s="17">
        <v>2</v>
      </c>
      <c r="D41" s="17" t="s">
        <v>73</v>
      </c>
      <c r="E41" s="18">
        <v>0.3</v>
      </c>
      <c r="F41" s="33">
        <f t="shared" si="8"/>
        <v>0.6</v>
      </c>
      <c r="G41" s="37" t="e" cm="1">
        <f t="array" ref="G41">IF(COUNTIF($D$34:D40,D41),(LOOKUP(2,1/($D$34:D40=D41),$G$34:G40) - F41),VLOOKUP(D41,'Work Items'!$C$10:$E$15,3,FALSE)-F41)</f>
        <v>#N/A</v>
      </c>
      <c r="H41" s="35">
        <f t="shared" si="5"/>
        <v>15.000000000000002</v>
      </c>
      <c r="I41" s="36">
        <f t="shared" si="6"/>
        <v>1.6666666666666667</v>
      </c>
      <c r="J41" s="37">
        <f t="shared" si="7"/>
        <v>8.3333333333333339</v>
      </c>
    </row>
    <row r="42" spans="1:11" ht="12.75" x14ac:dyDescent="0.2">
      <c r="A42" s="10"/>
      <c r="B42" s="11">
        <v>44687</v>
      </c>
      <c r="C42" s="17">
        <v>0</v>
      </c>
      <c r="D42" s="17" t="s">
        <v>10</v>
      </c>
      <c r="E42" s="18">
        <v>0</v>
      </c>
      <c r="F42" s="33">
        <f t="shared" si="8"/>
        <v>0</v>
      </c>
      <c r="G42" s="37" t="e" cm="1">
        <f t="array" ref="G42">IF(COUNTIF($D$34:D41,D42),(LOOKUP(2,1/($D$34:D41=D42),$G$34:G41) - F42),VLOOKUP(D42,'Work Items'!$C$10:$E$15,3,FALSE)-F42)</f>
        <v>#N/A</v>
      </c>
      <c r="H42" s="35">
        <f t="shared" si="5"/>
        <v>15.000000000000002</v>
      </c>
      <c r="I42" s="36">
        <f t="shared" si="6"/>
        <v>1.6666666666666667</v>
      </c>
      <c r="J42" s="37">
        <f t="shared" si="7"/>
        <v>6.666666666666667</v>
      </c>
    </row>
    <row r="43" spans="1:11" ht="12.75" x14ac:dyDescent="0.2">
      <c r="A43" s="10"/>
      <c r="B43" s="11">
        <v>44688</v>
      </c>
      <c r="C43" s="17">
        <v>0</v>
      </c>
      <c r="D43" s="17" t="s">
        <v>10</v>
      </c>
      <c r="E43" s="18">
        <v>0</v>
      </c>
      <c r="F43" s="33">
        <f t="shared" si="8"/>
        <v>0</v>
      </c>
      <c r="G43" s="37" t="e" cm="1">
        <f t="array" ref="G43">IF(COUNTIF($D$34:D42,D43),(LOOKUP(2,1/($D$34:D42=D43),$G$34:G42) - F43),VLOOKUP(D43,'Work Items'!$C$10:$E$15,3,FALSE)-F43)</f>
        <v>#N/A</v>
      </c>
      <c r="H43" s="35">
        <f t="shared" si="5"/>
        <v>15.000000000000002</v>
      </c>
      <c r="I43" s="36">
        <f t="shared" si="6"/>
        <v>1.6666666666666667</v>
      </c>
      <c r="J43" s="37">
        <f t="shared" si="7"/>
        <v>5</v>
      </c>
    </row>
    <row r="44" spans="1:11" ht="12.75" x14ac:dyDescent="0.2">
      <c r="A44" s="10"/>
      <c r="B44" s="11">
        <v>44689</v>
      </c>
      <c r="C44" s="17">
        <v>8</v>
      </c>
      <c r="D44" s="17" t="s">
        <v>73</v>
      </c>
      <c r="E44" s="18">
        <v>0.4</v>
      </c>
      <c r="F44" s="33">
        <f t="shared" si="8"/>
        <v>3.2</v>
      </c>
      <c r="G44" s="37" t="e" cm="1">
        <f t="array" ref="G44">IF(COUNTIF($D$34:D43,D44),(LOOKUP(2,1/($D$34:D43=D44),$G$34:G43) - F44),VLOOKUP(D44,'Work Items'!$C$10:$E$15,3,FALSE)-F44)</f>
        <v>#N/A</v>
      </c>
      <c r="H44" s="35">
        <f t="shared" si="5"/>
        <v>11.8</v>
      </c>
      <c r="I44" s="36">
        <f t="shared" si="6"/>
        <v>1.6666666666666667</v>
      </c>
      <c r="J44" s="37">
        <f t="shared" si="7"/>
        <v>3.333333333333333</v>
      </c>
    </row>
    <row r="45" spans="1:11" ht="12.75" x14ac:dyDescent="0.2">
      <c r="A45" s="10"/>
      <c r="B45" s="11">
        <v>44690</v>
      </c>
      <c r="C45" s="17">
        <v>8</v>
      </c>
      <c r="D45" s="17" t="s">
        <v>73</v>
      </c>
      <c r="E45" s="18">
        <v>0.7</v>
      </c>
      <c r="F45" s="33">
        <f t="shared" si="8"/>
        <v>5.6</v>
      </c>
      <c r="G45" s="37" t="e" cm="1">
        <f t="array" ref="G45">IF(COUNTIF($D$34:D44,D45),(LOOKUP(2,1/($D$34:D44=D45),$G$34:G44) - F45),VLOOKUP(D45,'Work Items'!$C$10:$E$15,3,FALSE)-F45)</f>
        <v>#N/A</v>
      </c>
      <c r="H45" s="35">
        <f t="shared" si="5"/>
        <v>6.2000000000000011</v>
      </c>
      <c r="I45" s="36">
        <f t="shared" si="6"/>
        <v>1.6666666666666667</v>
      </c>
      <c r="J45" s="37">
        <f t="shared" si="7"/>
        <v>1.6666666666666663</v>
      </c>
    </row>
    <row r="46" spans="1:11" ht="12.75" x14ac:dyDescent="0.2">
      <c r="A46" s="10"/>
      <c r="B46" s="11">
        <v>44691</v>
      </c>
      <c r="C46" s="17">
        <v>8</v>
      </c>
      <c r="D46" s="17" t="s">
        <v>73</v>
      </c>
      <c r="E46" s="18">
        <v>0.8</v>
      </c>
      <c r="F46" s="33">
        <f t="shared" si="8"/>
        <v>6.4</v>
      </c>
      <c r="G46" s="37" t="e" cm="1">
        <f t="array" ref="G46">IF(COUNTIF($D$34:D45,D46),(LOOKUP(2,1/($D$34:D45=D46),$G$34:G45) - F46),VLOOKUP(D46,'Work Items'!$C$10:$E$15,3,FALSE)-F46)</f>
        <v>#N/A</v>
      </c>
      <c r="H46" s="35">
        <f t="shared" si="5"/>
        <v>-0.19999999999999929</v>
      </c>
      <c r="I46" s="36">
        <f>$I$34/(ROWS($B$34:$B$46)-1)</f>
        <v>1.6666666666666667</v>
      </c>
      <c r="J46" s="37">
        <f t="shared" si="7"/>
        <v>0</v>
      </c>
      <c r="K46" s="15" t="s">
        <v>14</v>
      </c>
    </row>
    <row r="47" spans="1:11" ht="12.75" x14ac:dyDescent="0.2">
      <c r="A47" s="31"/>
      <c r="B47" s="31"/>
      <c r="C47" s="31"/>
    </row>
    <row r="48" spans="1:11" ht="12.75" x14ac:dyDescent="0.2">
      <c r="A48" s="27"/>
      <c r="B48" s="27" t="s">
        <v>15</v>
      </c>
      <c r="C48" s="27">
        <f>SUM(C35:C46)</f>
        <v>35</v>
      </c>
      <c r="F48" s="28">
        <f>SUM(F34:F46)</f>
        <v>20.2</v>
      </c>
    </row>
    <row r="49" spans="1:3" ht="12.75" x14ac:dyDescent="0.2"/>
    <row r="50" spans="1:3" ht="12.75" x14ac:dyDescent="0.2">
      <c r="A50" s="31"/>
      <c r="B50" s="31"/>
      <c r="C50" s="31"/>
    </row>
    <row r="51" spans="1:3" ht="12.75" x14ac:dyDescent="0.2">
      <c r="A51" s="31"/>
      <c r="B51" s="31"/>
      <c r="C51" s="31"/>
    </row>
    <row r="52" spans="1:3" ht="12.75" x14ac:dyDescent="0.2">
      <c r="A52" s="31"/>
      <c r="B52" s="31"/>
      <c r="C52" s="31"/>
    </row>
    <row r="53" spans="1:3" ht="12.75" x14ac:dyDescent="0.2">
      <c r="A53" s="31"/>
      <c r="B53" s="31"/>
      <c r="C53" s="31"/>
    </row>
    <row r="54" spans="1:3" ht="12.75" x14ac:dyDescent="0.2">
      <c r="A54" s="31"/>
      <c r="B54" s="31"/>
      <c r="C54" s="31"/>
    </row>
    <row r="55" spans="1:3" ht="12.75" x14ac:dyDescent="0.2">
      <c r="A55" s="31"/>
      <c r="B55" s="31"/>
      <c r="C55" s="31"/>
    </row>
    <row r="56" spans="1:3" ht="12.75" x14ac:dyDescent="0.2">
      <c r="A56" s="31"/>
      <c r="B56" s="31"/>
      <c r="C56" s="31"/>
    </row>
    <row r="57" spans="1:3" ht="12.75" x14ac:dyDescent="0.2">
      <c r="A57" s="31"/>
      <c r="B57" s="31"/>
      <c r="C57" s="31"/>
    </row>
    <row r="58" spans="1:3" ht="12.75" x14ac:dyDescent="0.2">
      <c r="A58" s="31"/>
      <c r="B58" s="31"/>
      <c r="C58" s="31"/>
    </row>
    <row r="59" spans="1:3" ht="12.75" x14ac:dyDescent="0.2">
      <c r="A59" s="31"/>
      <c r="B59" s="31"/>
      <c r="C59" s="31"/>
    </row>
    <row r="60" spans="1:3" ht="12.75" x14ac:dyDescent="0.2">
      <c r="A60" s="31"/>
      <c r="B60" s="31"/>
      <c r="C60" s="31"/>
    </row>
    <row r="61" spans="1:3" ht="12.75" x14ac:dyDescent="0.2">
      <c r="A61" s="31"/>
      <c r="B61" s="31"/>
      <c r="C61" s="31"/>
    </row>
    <row r="62" spans="1:3" ht="12.75" x14ac:dyDescent="0.2">
      <c r="A62" s="31"/>
      <c r="B62" s="31"/>
      <c r="C62" s="31"/>
    </row>
    <row r="63" spans="1:3" ht="12.75" x14ac:dyDescent="0.2">
      <c r="A63" s="31"/>
      <c r="B63" s="31"/>
      <c r="C63" s="31"/>
    </row>
    <row r="64" spans="1:3" ht="12.75" x14ac:dyDescent="0.2">
      <c r="A64" s="31"/>
      <c r="B64" s="31"/>
      <c r="C64" s="31"/>
    </row>
    <row r="65" spans="1:3" ht="12.75" x14ac:dyDescent="0.2">
      <c r="A65" s="31"/>
      <c r="B65" s="31"/>
      <c r="C65" s="31"/>
    </row>
    <row r="66" spans="1:3" ht="12.75" x14ac:dyDescent="0.2">
      <c r="A66" s="31"/>
      <c r="B66" s="31"/>
      <c r="C66" s="31"/>
    </row>
    <row r="67" spans="1:3" ht="12.75" x14ac:dyDescent="0.2">
      <c r="A67" s="31"/>
      <c r="B67" s="31"/>
      <c r="C67" s="31"/>
    </row>
    <row r="68" spans="1:3" ht="12.75" x14ac:dyDescent="0.2">
      <c r="A68" s="31"/>
      <c r="B68" s="31"/>
      <c r="C68" s="31"/>
    </row>
    <row r="69" spans="1:3" ht="12.75" x14ac:dyDescent="0.2">
      <c r="A69" s="31"/>
      <c r="B69" s="31"/>
      <c r="C69" s="31"/>
    </row>
    <row r="70" spans="1:3" ht="12.75" x14ac:dyDescent="0.2">
      <c r="A70" s="31"/>
      <c r="B70" s="31"/>
      <c r="C70" s="31"/>
    </row>
    <row r="71" spans="1:3" ht="12.75" x14ac:dyDescent="0.2">
      <c r="A71" s="31"/>
      <c r="B71" s="31"/>
      <c r="C71" s="31"/>
    </row>
    <row r="72" spans="1:3" ht="12.75" x14ac:dyDescent="0.2">
      <c r="A72" s="31"/>
      <c r="B72" s="31"/>
      <c r="C72" s="31"/>
    </row>
    <row r="73" spans="1:3" ht="12.75" x14ac:dyDescent="0.2">
      <c r="A73" s="31"/>
      <c r="B73" s="31"/>
      <c r="C73" s="31"/>
    </row>
    <row r="74" spans="1:3" ht="12.75" x14ac:dyDescent="0.2">
      <c r="A74" s="31"/>
      <c r="B74" s="31"/>
      <c r="C74" s="31"/>
    </row>
    <row r="75" spans="1:3" ht="12.75" x14ac:dyDescent="0.2">
      <c r="A75" s="31"/>
      <c r="B75" s="31"/>
      <c r="C75" s="31"/>
    </row>
    <row r="76" spans="1:3" ht="12.75" x14ac:dyDescent="0.2">
      <c r="A76" s="31"/>
      <c r="B76" s="31"/>
      <c r="C76" s="31"/>
    </row>
    <row r="77" spans="1:3" ht="12.75" x14ac:dyDescent="0.2">
      <c r="A77" s="31"/>
      <c r="B77" s="31"/>
      <c r="C77" s="31"/>
    </row>
    <row r="78" spans="1:3" ht="12.75" x14ac:dyDescent="0.2">
      <c r="A78" s="31"/>
      <c r="B78" s="31"/>
      <c r="C78" s="31"/>
    </row>
    <row r="79" spans="1:3" ht="12.75" x14ac:dyDescent="0.2">
      <c r="A79" s="31"/>
      <c r="B79" s="31"/>
      <c r="C79" s="31"/>
    </row>
    <row r="80" spans="1:3" ht="12.75" x14ac:dyDescent="0.2">
      <c r="A80" s="31"/>
      <c r="B80" s="31"/>
      <c r="C80" s="31"/>
    </row>
    <row r="81" spans="1:13" ht="12.75" x14ac:dyDescent="0.2">
      <c r="A81" s="31"/>
      <c r="B81" s="31"/>
      <c r="C81" s="31"/>
    </row>
    <row r="82" spans="1:13" ht="12.75" x14ac:dyDescent="0.2">
      <c r="A82" s="31"/>
      <c r="B82" s="31"/>
      <c r="C82" s="31"/>
    </row>
    <row r="83" spans="1:13" ht="12.75" x14ac:dyDescent="0.2">
      <c r="A83" s="31"/>
      <c r="B83" s="31"/>
      <c r="C83" s="31"/>
    </row>
    <row r="84" spans="1:13" ht="12.75" x14ac:dyDescent="0.2">
      <c r="A84" s="31"/>
      <c r="B84" s="31"/>
      <c r="C84" s="31"/>
    </row>
    <row r="85" spans="1:13" ht="12.75" x14ac:dyDescent="0.2">
      <c r="A85" s="31"/>
      <c r="B85" s="31"/>
      <c r="C85" s="31"/>
    </row>
    <row r="86" spans="1:13" ht="12.75" x14ac:dyDescent="0.2">
      <c r="A86" s="31"/>
      <c r="B86" s="31"/>
      <c r="C86" s="31"/>
    </row>
    <row r="87" spans="1:13" ht="12.75" x14ac:dyDescent="0.2">
      <c r="A87" s="31"/>
      <c r="B87" s="31"/>
      <c r="C87" s="31"/>
      <c r="M87" s="30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5" x14ac:dyDescent="0.2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5" x14ac:dyDescent="0.2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5" x14ac:dyDescent="0.2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5" x14ac:dyDescent="0.2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5" x14ac:dyDescent="0.2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5" x14ac:dyDescent="0.2">
      <c r="A94" s="31"/>
      <c r="B94" s="31"/>
      <c r="C94" s="31"/>
      <c r="L94" s="32"/>
    </row>
    <row r="95" spans="1:13" ht="12.75" x14ac:dyDescent="0.2">
      <c r="A95" s="31"/>
      <c r="B95" s="31"/>
      <c r="C95" s="31"/>
      <c r="L95" s="32"/>
    </row>
    <row r="96" spans="1:13" ht="12.75" x14ac:dyDescent="0.2">
      <c r="A96" s="31"/>
      <c r="B96" s="31"/>
      <c r="C96" s="31"/>
    </row>
    <row r="97" spans="1:3" ht="12.75" x14ac:dyDescent="0.2">
      <c r="A97" s="31"/>
      <c r="B97" s="31"/>
      <c r="C97" s="31"/>
    </row>
    <row r="98" spans="1:3" ht="12.75" x14ac:dyDescent="0.2">
      <c r="A98" s="31"/>
      <c r="B98" s="31"/>
      <c r="C98" s="31"/>
    </row>
    <row r="99" spans="1:3" ht="12.75" x14ac:dyDescent="0.2">
      <c r="A99" s="31"/>
      <c r="B99" s="31"/>
      <c r="C99" s="31"/>
    </row>
    <row r="100" spans="1:3" ht="12.75" x14ac:dyDescent="0.2">
      <c r="A100" s="31"/>
      <c r="B100" s="31"/>
      <c r="C100" s="31"/>
    </row>
    <row r="101" spans="1:3" ht="12.75" x14ac:dyDescent="0.2">
      <c r="A101" s="31"/>
      <c r="B101" s="31"/>
      <c r="C101" s="31"/>
    </row>
    <row r="102" spans="1:3" ht="12.75" x14ac:dyDescent="0.2">
      <c r="A102" s="31"/>
      <c r="B102" s="31"/>
      <c r="C102" s="31"/>
    </row>
    <row r="103" spans="1:3" ht="12.75" x14ac:dyDescent="0.2">
      <c r="A103" s="31"/>
      <c r="B103" s="31"/>
      <c r="C103" s="31"/>
    </row>
    <row r="104" spans="1:3" ht="12.75" x14ac:dyDescent="0.2">
      <c r="A104" s="31"/>
      <c r="B104" s="31"/>
      <c r="C104" s="31"/>
    </row>
    <row r="105" spans="1:3" ht="12.75" x14ac:dyDescent="0.2">
      <c r="A105" s="31"/>
      <c r="B105" s="31"/>
      <c r="C105" s="31"/>
    </row>
    <row r="106" spans="1:3" ht="12.75" x14ac:dyDescent="0.2">
      <c r="A106" s="31"/>
      <c r="B106" s="31"/>
      <c r="C106" s="31"/>
    </row>
    <row r="107" spans="1:3" ht="12.75" x14ac:dyDescent="0.2">
      <c r="A107" s="31"/>
      <c r="B107" s="31"/>
      <c r="C107" s="31"/>
    </row>
    <row r="108" spans="1:3" ht="12.75" x14ac:dyDescent="0.2">
      <c r="A108" s="31"/>
      <c r="B108" s="31"/>
      <c r="C108" s="31"/>
    </row>
    <row r="109" spans="1:3" ht="12.75" x14ac:dyDescent="0.2">
      <c r="A109" s="31"/>
      <c r="B109" s="31"/>
      <c r="C109" s="31"/>
    </row>
    <row r="110" spans="1:3" ht="12.75" x14ac:dyDescent="0.2">
      <c r="A110" s="31"/>
      <c r="B110" s="31"/>
      <c r="C110" s="31"/>
    </row>
    <row r="111" spans="1:3" ht="12.75" x14ac:dyDescent="0.2">
      <c r="A111" s="31"/>
      <c r="B111" s="31"/>
      <c r="C111" s="31"/>
    </row>
    <row r="112" spans="1:3" ht="12.75" x14ac:dyDescent="0.2">
      <c r="A112" s="31"/>
      <c r="B112" s="31"/>
      <c r="C112" s="31"/>
    </row>
    <row r="113" spans="1:3" ht="12.75" x14ac:dyDescent="0.2">
      <c r="A113" s="31"/>
      <c r="B113" s="31"/>
      <c r="C113" s="31"/>
    </row>
    <row r="114" spans="1:3" ht="12.75" x14ac:dyDescent="0.2">
      <c r="A114" s="31"/>
      <c r="B114" s="31"/>
      <c r="C114" s="31"/>
    </row>
    <row r="115" spans="1:3" ht="12.75" x14ac:dyDescent="0.2">
      <c r="A115" s="31"/>
      <c r="B115" s="31"/>
      <c r="C115" s="31"/>
    </row>
    <row r="116" spans="1:3" ht="12.75" x14ac:dyDescent="0.2">
      <c r="A116" s="31"/>
      <c r="B116" s="31"/>
      <c r="C116" s="31"/>
    </row>
    <row r="117" spans="1:3" ht="12.75" x14ac:dyDescent="0.2">
      <c r="A117" s="31"/>
      <c r="B117" s="31"/>
      <c r="C117" s="31"/>
    </row>
    <row r="118" spans="1:3" ht="12.75" x14ac:dyDescent="0.2">
      <c r="A118" s="31"/>
      <c r="B118" s="31"/>
      <c r="C118" s="31"/>
    </row>
    <row r="119" spans="1:3" ht="12.75" x14ac:dyDescent="0.2">
      <c r="A119" s="31"/>
      <c r="B119" s="31"/>
      <c r="C119" s="31"/>
    </row>
    <row r="120" spans="1:3" ht="12.75" x14ac:dyDescent="0.2">
      <c r="A120" s="31"/>
      <c r="B120" s="31"/>
      <c r="C120" s="31"/>
    </row>
    <row r="121" spans="1:3" ht="12.75" x14ac:dyDescent="0.2">
      <c r="A121" s="31"/>
      <c r="B121" s="31"/>
      <c r="C121" s="31"/>
    </row>
    <row r="122" spans="1:3" ht="12.75" x14ac:dyDescent="0.2">
      <c r="A122" s="31"/>
      <c r="B122" s="31"/>
      <c r="C122" s="31"/>
    </row>
    <row r="123" spans="1:3" ht="12.75" x14ac:dyDescent="0.2">
      <c r="A123" s="31"/>
      <c r="B123" s="31"/>
      <c r="C123" s="31"/>
    </row>
    <row r="124" spans="1:3" ht="12.75" x14ac:dyDescent="0.2">
      <c r="A124" s="31"/>
      <c r="B124" s="31"/>
      <c r="C124" s="31"/>
    </row>
    <row r="125" spans="1:3" ht="12.75" x14ac:dyDescent="0.2">
      <c r="A125" s="31"/>
      <c r="B125" s="31"/>
      <c r="C125" s="31"/>
    </row>
    <row r="126" spans="1:3" ht="12.75" x14ac:dyDescent="0.2">
      <c r="A126" s="31"/>
      <c r="B126" s="31"/>
      <c r="C126" s="31"/>
    </row>
    <row r="127" spans="1:3" ht="12.75" x14ac:dyDescent="0.2">
      <c r="A127" s="31"/>
      <c r="B127" s="31"/>
      <c r="C127" s="31"/>
    </row>
    <row r="128" spans="1:3" ht="12.75" x14ac:dyDescent="0.2">
      <c r="A128" s="31"/>
      <c r="B128" s="31"/>
      <c r="C128" s="31"/>
    </row>
    <row r="129" spans="1:3" ht="12.75" x14ac:dyDescent="0.2">
      <c r="A129" s="31"/>
      <c r="B129" s="31"/>
      <c r="C129" s="31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46"/>
  <sheetViews>
    <sheetView topLeftCell="A21" zoomScaleNormal="100" workbookViewId="0">
      <selection activeCell="H57" sqref="H57"/>
    </sheetView>
  </sheetViews>
  <sheetFormatPr defaultColWidth="14.42578125" defaultRowHeight="15.75" customHeight="1" x14ac:dyDescent="0.2"/>
  <cols>
    <col min="1" max="1" width="4.5703125" customWidth="1"/>
    <col min="2" max="2" width="11.7109375" customWidth="1"/>
    <col min="3" max="3" width="8.7109375" customWidth="1"/>
    <col min="4" max="4" width="17.42578125" customWidth="1"/>
    <col min="5" max="5" width="13.42578125" customWidth="1"/>
    <col min="6" max="6" width="14.85546875" customWidth="1"/>
    <col min="7" max="7" width="15.140625" customWidth="1"/>
    <col min="8" max="8" width="13.5703125" customWidth="1"/>
    <col min="9" max="9" width="12.285156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/>
      <c r="B2" s="3"/>
      <c r="C2" s="3"/>
    </row>
    <row r="3" spans="1:24" ht="12.75" x14ac:dyDescent="0.2">
      <c r="A3" s="3"/>
      <c r="B3" s="3"/>
      <c r="C3" s="3"/>
    </row>
    <row r="4" spans="1:24" ht="12.75" x14ac:dyDescent="0.2">
      <c r="A4" s="3"/>
      <c r="B4" s="3"/>
      <c r="C4" s="3"/>
    </row>
    <row r="5" spans="1:24" ht="15.75" customHeight="1" x14ac:dyDescent="0.25">
      <c r="A5" s="4"/>
      <c r="B5" s="107" t="s">
        <v>16</v>
      </c>
      <c r="C5" s="108"/>
      <c r="D5" s="108"/>
      <c r="E5" s="108"/>
      <c r="F5" s="108"/>
      <c r="G5" s="108"/>
      <c r="H5" s="108"/>
      <c r="I5" s="108"/>
      <c r="J5" s="109"/>
    </row>
    <row r="6" spans="1:24" ht="38.25" x14ac:dyDescent="0.2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9"/>
      <c r="L6" s="9"/>
      <c r="M6" s="9"/>
      <c r="N6" s="9"/>
      <c r="O6" s="9"/>
      <c r="P6" s="9"/>
      <c r="Q6" s="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24</v>
      </c>
      <c r="I7" s="14">
        <v>24</v>
      </c>
      <c r="J7" s="12">
        <v>24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0</v>
      </c>
      <c r="D8" s="17" t="s">
        <v>10</v>
      </c>
      <c r="E8" s="18">
        <v>0</v>
      </c>
      <c r="F8" s="33">
        <f t="shared" ref="F8:F24" si="0">E8*C8</f>
        <v>0</v>
      </c>
      <c r="G8" s="34" t="s">
        <v>10</v>
      </c>
      <c r="H8" s="35">
        <f t="shared" ref="H8:H24" si="1">H7 - F8</f>
        <v>24</v>
      </c>
      <c r="I8" s="36">
        <f t="shared" ref="I8:I24" si="2">$I$7/(ROWS($B$7:$B$24)-1)</f>
        <v>1.411764705882353</v>
      </c>
      <c r="J8" s="37">
        <f t="shared" ref="J8:J24" si="3">J7 - I8</f>
        <v>22.588235294117649</v>
      </c>
    </row>
    <row r="9" spans="1:24" ht="12.75" x14ac:dyDescent="0.2">
      <c r="A9" s="10"/>
      <c r="B9" s="11">
        <v>44597</v>
      </c>
      <c r="C9" s="17">
        <v>4</v>
      </c>
      <c r="D9" s="17" t="s">
        <v>17</v>
      </c>
      <c r="E9" s="18">
        <v>0.25</v>
      </c>
      <c r="F9" s="33">
        <f t="shared" si="0"/>
        <v>1</v>
      </c>
      <c r="G9" s="37">
        <f t="array" ref="G9">IF(COUNTIF($D$7:D8,D9),(LOOKUP(2,1/($D$7:D8=D9),$G$7:G8) - F9),VLOOKUP(D9,'Work Items'!$C$3:$E$8,3,FALSE)-F9)</f>
        <v>24</v>
      </c>
      <c r="H9" s="35">
        <f t="shared" si="1"/>
        <v>23</v>
      </c>
      <c r="I9" s="36">
        <f t="shared" si="2"/>
        <v>1.411764705882353</v>
      </c>
      <c r="J9" s="37">
        <f t="shared" si="3"/>
        <v>21.176470588235297</v>
      </c>
    </row>
    <row r="10" spans="1:24" ht="12.75" x14ac:dyDescent="0.2">
      <c r="A10" s="10"/>
      <c r="B10" s="11">
        <v>44598</v>
      </c>
      <c r="C10" s="17">
        <v>0</v>
      </c>
      <c r="D10" s="17" t="s">
        <v>10</v>
      </c>
      <c r="E10" s="18">
        <v>0</v>
      </c>
      <c r="F10" s="33">
        <f t="shared" si="0"/>
        <v>0</v>
      </c>
      <c r="G10" s="34" t="s">
        <v>10</v>
      </c>
      <c r="H10" s="35">
        <f t="shared" si="1"/>
        <v>23</v>
      </c>
      <c r="I10" s="36">
        <f t="shared" si="2"/>
        <v>1.411764705882353</v>
      </c>
      <c r="J10" s="37">
        <f t="shared" si="3"/>
        <v>19.764705882352946</v>
      </c>
      <c r="N10" s="24"/>
      <c r="O10" s="24"/>
    </row>
    <row r="11" spans="1:24" ht="12.75" x14ac:dyDescent="0.2">
      <c r="A11" s="10"/>
      <c r="B11" s="11">
        <v>44599</v>
      </c>
      <c r="C11" s="17">
        <v>0</v>
      </c>
      <c r="D11" s="17" t="s">
        <v>10</v>
      </c>
      <c r="E11" s="18">
        <v>0</v>
      </c>
      <c r="F11" s="33">
        <f t="shared" si="0"/>
        <v>0</v>
      </c>
      <c r="G11" s="34" t="s">
        <v>10</v>
      </c>
      <c r="H11" s="35">
        <f t="shared" si="1"/>
        <v>23</v>
      </c>
      <c r="I11" s="36">
        <f t="shared" si="2"/>
        <v>1.411764705882353</v>
      </c>
      <c r="J11" s="37">
        <f t="shared" si="3"/>
        <v>18.352941176470594</v>
      </c>
      <c r="N11" s="24"/>
      <c r="O11" s="24"/>
    </row>
    <row r="12" spans="1:24" ht="12.75" x14ac:dyDescent="0.2">
      <c r="A12" s="10"/>
      <c r="B12" s="11">
        <v>44600</v>
      </c>
      <c r="C12" s="17">
        <v>0</v>
      </c>
      <c r="D12" s="17" t="s">
        <v>10</v>
      </c>
      <c r="E12" s="18">
        <v>0</v>
      </c>
      <c r="F12" s="33">
        <f t="shared" si="0"/>
        <v>0</v>
      </c>
      <c r="G12" s="34" t="s">
        <v>10</v>
      </c>
      <c r="H12" s="35">
        <f t="shared" si="1"/>
        <v>23</v>
      </c>
      <c r="I12" s="36">
        <f t="shared" si="2"/>
        <v>1.411764705882353</v>
      </c>
      <c r="J12" s="37">
        <f t="shared" si="3"/>
        <v>16.941176470588243</v>
      </c>
    </row>
    <row r="13" spans="1:24" ht="12.75" x14ac:dyDescent="0.2">
      <c r="A13" s="10"/>
      <c r="B13" s="11">
        <v>44601</v>
      </c>
      <c r="C13" s="17">
        <v>0</v>
      </c>
      <c r="D13" s="17" t="s">
        <v>10</v>
      </c>
      <c r="E13" s="18">
        <v>0</v>
      </c>
      <c r="F13" s="33">
        <f t="shared" si="0"/>
        <v>0</v>
      </c>
      <c r="G13" s="34" t="s">
        <v>10</v>
      </c>
      <c r="H13" s="35">
        <f t="shared" si="1"/>
        <v>23</v>
      </c>
      <c r="I13" s="36">
        <f t="shared" si="2"/>
        <v>1.411764705882353</v>
      </c>
      <c r="J13" s="37">
        <f t="shared" si="3"/>
        <v>15.529411764705889</v>
      </c>
    </row>
    <row r="14" spans="1:24" ht="12.75" x14ac:dyDescent="0.2">
      <c r="A14" s="10"/>
      <c r="B14" s="11">
        <v>44602</v>
      </c>
      <c r="C14" s="17">
        <v>2</v>
      </c>
      <c r="D14" s="17" t="s">
        <v>17</v>
      </c>
      <c r="E14" s="18">
        <v>0.6</v>
      </c>
      <c r="F14" s="33">
        <f t="shared" si="0"/>
        <v>1.2</v>
      </c>
      <c r="G14" s="37">
        <f t="array" ref="G14">IF(COUNTIF($D$7:D13,D14),(LOOKUP(2,1/($D$7:D13=D14),$G$7:G13) - F14),VLOOKUP(D14,'Work Items'!$C$3:$E$8,3,FALSE)-F14)</f>
        <v>22.8</v>
      </c>
      <c r="H14" s="35">
        <f t="shared" si="1"/>
        <v>21.8</v>
      </c>
      <c r="I14" s="36">
        <f t="shared" si="2"/>
        <v>1.411764705882353</v>
      </c>
      <c r="J14" s="37">
        <f t="shared" si="3"/>
        <v>14.117647058823536</v>
      </c>
    </row>
    <row r="15" spans="1:24" ht="12.75" x14ac:dyDescent="0.2">
      <c r="A15" s="10"/>
      <c r="B15" s="11">
        <v>44603</v>
      </c>
      <c r="C15" s="17">
        <v>0</v>
      </c>
      <c r="D15" s="17" t="s">
        <v>10</v>
      </c>
      <c r="E15" s="18">
        <v>0</v>
      </c>
      <c r="F15" s="33">
        <f t="shared" si="0"/>
        <v>0</v>
      </c>
      <c r="G15" s="34" t="s">
        <v>10</v>
      </c>
      <c r="H15" s="35">
        <f t="shared" si="1"/>
        <v>21.8</v>
      </c>
      <c r="I15" s="36">
        <f t="shared" si="2"/>
        <v>1.411764705882353</v>
      </c>
      <c r="J15" s="37">
        <f t="shared" si="3"/>
        <v>12.705882352941183</v>
      </c>
    </row>
    <row r="16" spans="1:24" ht="12.75" x14ac:dyDescent="0.2">
      <c r="A16" s="10"/>
      <c r="B16" s="11">
        <v>44604</v>
      </c>
      <c r="C16" s="17">
        <v>2</v>
      </c>
      <c r="D16" s="17" t="s">
        <v>17</v>
      </c>
      <c r="E16" s="18">
        <v>0.5</v>
      </c>
      <c r="F16" s="33">
        <f t="shared" si="0"/>
        <v>1</v>
      </c>
      <c r="G16" s="37">
        <f t="array" ref="G16">IF(COUNTIF($D$7:D15,D16),(LOOKUP(2,1/($D$7:D15=D16),$G$7:G15) - F16),VLOOKUP(D16,'Work Items'!$C$3:$E$8,3,FALSE)-F16)</f>
        <v>21.8</v>
      </c>
      <c r="H16" s="35">
        <f t="shared" si="1"/>
        <v>20.8</v>
      </c>
      <c r="I16" s="36">
        <f t="shared" si="2"/>
        <v>1.411764705882353</v>
      </c>
      <c r="J16" s="37">
        <f t="shared" si="3"/>
        <v>11.29411764705883</v>
      </c>
    </row>
    <row r="17" spans="1:24" ht="12.75" x14ac:dyDescent="0.2">
      <c r="A17" s="10"/>
      <c r="B17" s="11">
        <v>44605</v>
      </c>
      <c r="C17" s="17">
        <v>0</v>
      </c>
      <c r="D17" s="17" t="s">
        <v>10</v>
      </c>
      <c r="E17" s="18">
        <v>0</v>
      </c>
      <c r="F17" s="33">
        <f t="shared" si="0"/>
        <v>0</v>
      </c>
      <c r="G17" s="34" t="s">
        <v>10</v>
      </c>
      <c r="H17" s="35">
        <f t="shared" si="1"/>
        <v>20.8</v>
      </c>
      <c r="I17" s="36">
        <f t="shared" si="2"/>
        <v>1.411764705882353</v>
      </c>
      <c r="J17" s="37">
        <f t="shared" si="3"/>
        <v>9.8823529411764763</v>
      </c>
    </row>
    <row r="18" spans="1:24" ht="12.75" x14ac:dyDescent="0.2">
      <c r="A18" s="10"/>
      <c r="B18" s="11">
        <v>44606</v>
      </c>
      <c r="C18" s="17">
        <v>0</v>
      </c>
      <c r="D18" s="17" t="s">
        <v>10</v>
      </c>
      <c r="E18" s="18">
        <v>0</v>
      </c>
      <c r="F18" s="33">
        <f t="shared" si="0"/>
        <v>0</v>
      </c>
      <c r="G18" s="34" t="s">
        <v>10</v>
      </c>
      <c r="H18" s="35">
        <f t="shared" si="1"/>
        <v>20.8</v>
      </c>
      <c r="I18" s="36">
        <f t="shared" si="2"/>
        <v>1.411764705882353</v>
      </c>
      <c r="J18" s="37">
        <f t="shared" si="3"/>
        <v>8.4705882352941231</v>
      </c>
    </row>
    <row r="19" spans="1:24" ht="12.75" x14ac:dyDescent="0.2">
      <c r="A19" s="10"/>
      <c r="B19" s="11">
        <v>44607</v>
      </c>
      <c r="C19" s="17">
        <v>0</v>
      </c>
      <c r="D19" s="17" t="s">
        <v>10</v>
      </c>
      <c r="E19" s="18">
        <v>0</v>
      </c>
      <c r="F19" s="33">
        <f t="shared" si="0"/>
        <v>0</v>
      </c>
      <c r="G19" s="34" t="s">
        <v>10</v>
      </c>
      <c r="H19" s="35">
        <f t="shared" si="1"/>
        <v>20.8</v>
      </c>
      <c r="I19" s="36">
        <f t="shared" si="2"/>
        <v>1.411764705882353</v>
      </c>
      <c r="J19" s="37">
        <f t="shared" si="3"/>
        <v>7.0588235294117698</v>
      </c>
    </row>
    <row r="20" spans="1:24" ht="12.75" x14ac:dyDescent="0.2">
      <c r="A20" s="10"/>
      <c r="B20" s="11">
        <v>44608</v>
      </c>
      <c r="C20" s="17">
        <v>0</v>
      </c>
      <c r="D20" s="17" t="s">
        <v>10</v>
      </c>
      <c r="E20" s="18">
        <v>0</v>
      </c>
      <c r="F20" s="33">
        <f t="shared" si="0"/>
        <v>0</v>
      </c>
      <c r="G20" s="34" t="s">
        <v>10</v>
      </c>
      <c r="H20" s="35">
        <f t="shared" si="1"/>
        <v>20.8</v>
      </c>
      <c r="I20" s="36">
        <f t="shared" si="2"/>
        <v>1.411764705882353</v>
      </c>
      <c r="J20" s="37">
        <f t="shared" si="3"/>
        <v>5.6470588235294166</v>
      </c>
    </row>
    <row r="21" spans="1:24" ht="12.75" x14ac:dyDescent="0.2">
      <c r="A21" s="10"/>
      <c r="B21" s="11">
        <v>44609</v>
      </c>
      <c r="C21" s="17">
        <v>0</v>
      </c>
      <c r="D21" s="17" t="s">
        <v>10</v>
      </c>
      <c r="E21" s="18">
        <v>0</v>
      </c>
      <c r="F21" s="33">
        <f t="shared" si="0"/>
        <v>0</v>
      </c>
      <c r="G21" s="34" t="s">
        <v>10</v>
      </c>
      <c r="H21" s="35">
        <f t="shared" si="1"/>
        <v>20.8</v>
      </c>
      <c r="I21" s="36">
        <f t="shared" si="2"/>
        <v>1.411764705882353</v>
      </c>
      <c r="J21" s="37">
        <f t="shared" si="3"/>
        <v>4.2352941176470633</v>
      </c>
    </row>
    <row r="22" spans="1:24" ht="12.75" x14ac:dyDescent="0.2">
      <c r="A22" s="10"/>
      <c r="B22" s="11">
        <v>44610</v>
      </c>
      <c r="C22" s="17">
        <v>0</v>
      </c>
      <c r="D22" s="17" t="s">
        <v>10</v>
      </c>
      <c r="E22" s="18">
        <v>0</v>
      </c>
      <c r="F22" s="33">
        <f t="shared" si="0"/>
        <v>0</v>
      </c>
      <c r="G22" s="34" t="s">
        <v>10</v>
      </c>
      <c r="H22" s="35">
        <f t="shared" si="1"/>
        <v>20.8</v>
      </c>
      <c r="I22" s="36">
        <f t="shared" si="2"/>
        <v>1.411764705882353</v>
      </c>
      <c r="J22" s="37">
        <f t="shared" si="3"/>
        <v>2.8235294117647101</v>
      </c>
    </row>
    <row r="23" spans="1:24" ht="12.75" x14ac:dyDescent="0.2">
      <c r="A23" s="10"/>
      <c r="B23" s="11">
        <v>44611</v>
      </c>
      <c r="C23" s="17">
        <v>4</v>
      </c>
      <c r="D23" s="17" t="s">
        <v>17</v>
      </c>
      <c r="E23" s="18">
        <v>0.7</v>
      </c>
      <c r="F23" s="33">
        <f t="shared" si="0"/>
        <v>2.8</v>
      </c>
      <c r="G23" s="37">
        <f t="array" ref="G23">IF(COUNTIF($D$7:D22,D23),(LOOKUP(2,1/($D$7:D22=D23),$G$7:G22) - F23),VLOOKUP(D23,'Work Items'!$C$3:$E$8,3,FALSE)-F23)</f>
        <v>19</v>
      </c>
      <c r="H23" s="35">
        <f t="shared" si="1"/>
        <v>18</v>
      </c>
      <c r="I23" s="36">
        <f t="shared" si="2"/>
        <v>1.411764705882353</v>
      </c>
      <c r="J23" s="37">
        <f t="shared" si="3"/>
        <v>1.411764705882357</v>
      </c>
    </row>
    <row r="24" spans="1:24" ht="12.75" x14ac:dyDescent="0.2">
      <c r="A24" s="10"/>
      <c r="B24" s="11">
        <v>44612</v>
      </c>
      <c r="C24" s="17">
        <v>0</v>
      </c>
      <c r="D24" s="17" t="s">
        <v>10</v>
      </c>
      <c r="E24" s="18">
        <v>0</v>
      </c>
      <c r="F24" s="33">
        <f t="shared" si="0"/>
        <v>0</v>
      </c>
      <c r="G24" s="34" t="s">
        <v>10</v>
      </c>
      <c r="H24" s="35">
        <f t="shared" si="1"/>
        <v>18</v>
      </c>
      <c r="I24" s="36">
        <f t="shared" si="2"/>
        <v>1.411764705882353</v>
      </c>
      <c r="J24" s="37">
        <f t="shared" si="3"/>
        <v>3.9968028886505635E-15</v>
      </c>
      <c r="K24" s="15" t="s">
        <v>14</v>
      </c>
    </row>
    <row r="25" spans="1:24" ht="12.75" x14ac:dyDescent="0.2">
      <c r="A25" s="3"/>
      <c r="B25" s="3"/>
      <c r="C25" s="3"/>
    </row>
    <row r="26" spans="1:24" ht="12.75" x14ac:dyDescent="0.2">
      <c r="A26" s="26"/>
      <c r="B26" s="26" t="s">
        <v>15</v>
      </c>
      <c r="C26" s="27">
        <f>SUM(C8:C24)</f>
        <v>12</v>
      </c>
      <c r="F26" s="28">
        <f>SUM(F7:F24)</f>
        <v>6</v>
      </c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1"/>
      <c r="B29" s="31"/>
      <c r="C29" s="31"/>
    </row>
    <row r="30" spans="1:24" ht="12.75" x14ac:dyDescent="0.2">
      <c r="A30" s="31"/>
      <c r="B30" s="31"/>
      <c r="C30" s="31"/>
    </row>
    <row r="31" spans="1:24" ht="12.75" x14ac:dyDescent="0.2">
      <c r="A31" s="31"/>
      <c r="B31" s="31"/>
      <c r="C31" s="31"/>
    </row>
    <row r="32" spans="1:24" ht="18.75" thickBot="1" x14ac:dyDescent="0.3">
      <c r="A32" s="4"/>
      <c r="B32" s="107" t="s">
        <v>68</v>
      </c>
      <c r="C32" s="108"/>
      <c r="D32" s="108"/>
      <c r="E32" s="108"/>
      <c r="F32" s="108"/>
      <c r="G32" s="108"/>
      <c r="H32" s="108"/>
      <c r="I32" s="108"/>
      <c r="J32" s="109"/>
    </row>
    <row r="33" spans="1:11" ht="39.75" thickTop="1" thickBot="1" x14ac:dyDescent="0.2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.5" thickTop="1" x14ac:dyDescent="0.2">
      <c r="A34" s="10"/>
      <c r="B34" s="11">
        <v>44679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18</v>
      </c>
      <c r="I34" s="14">
        <v>18</v>
      </c>
      <c r="J34" s="12">
        <v>18</v>
      </c>
      <c r="K34" s="15" t="s">
        <v>11</v>
      </c>
    </row>
    <row r="35" spans="1:11" ht="12.75" x14ac:dyDescent="0.2">
      <c r="A35" s="10"/>
      <c r="B35" s="11">
        <v>44680</v>
      </c>
      <c r="C35" s="17">
        <v>0</v>
      </c>
      <c r="D35" s="17" t="s">
        <v>10</v>
      </c>
      <c r="E35" s="18">
        <v>0</v>
      </c>
      <c r="F35" s="33">
        <f t="shared" ref="F35:F46" si="4">E35*C35</f>
        <v>0</v>
      </c>
      <c r="G35" s="37" t="e" cm="1">
        <f t="array" ref="G35">IF(COUNTIF($D$34:D34,D35),(LOOKUP(2,1/($D$34:D34=D35),$G$34:G34) - F35),VLOOKUP(D35,'Work Items'!$C$10:$E$15,3,FALSE)-F35)</f>
        <v>#N/A</v>
      </c>
      <c r="H35" s="35">
        <f t="shared" ref="H35:H46" si="5">H34 - F35</f>
        <v>18</v>
      </c>
      <c r="I35" s="36">
        <f>$I$34/(ROWS($B$34:$B$46)-1)</f>
        <v>1.5</v>
      </c>
      <c r="J35" s="37">
        <f>J34 - I35</f>
        <v>16.5</v>
      </c>
    </row>
    <row r="36" spans="1:11" ht="12.75" x14ac:dyDescent="0.2">
      <c r="A36" s="10"/>
      <c r="B36" s="11">
        <v>44681</v>
      </c>
      <c r="C36" s="17">
        <v>0</v>
      </c>
      <c r="D36" s="17" t="s">
        <v>10</v>
      </c>
      <c r="E36" s="18">
        <v>0</v>
      </c>
      <c r="F36" s="33">
        <f t="shared" si="4"/>
        <v>0</v>
      </c>
      <c r="G36" s="37" t="e" cm="1">
        <f t="array" ref="G36">IF(COUNTIF($D$34:D35,D36),(LOOKUP(2,1/($D$34:D35=D36),$G$34:G35) - F36),VLOOKUP(D36,'Work Items'!$C$10:$E$15,3,FALSE)-F36)</f>
        <v>#N/A</v>
      </c>
      <c r="H36" s="35">
        <f t="shared" si="5"/>
        <v>18</v>
      </c>
      <c r="I36" s="36">
        <f t="shared" ref="I36:I45" si="6">$I$34/(ROWS($B$34:$B$46)-1)</f>
        <v>1.5</v>
      </c>
      <c r="J36" s="37">
        <f t="shared" ref="J36:J46" si="7">J35 - I36</f>
        <v>15</v>
      </c>
    </row>
    <row r="37" spans="1:11" ht="12.75" x14ac:dyDescent="0.2">
      <c r="A37" s="10"/>
      <c r="B37" s="11">
        <v>44682</v>
      </c>
      <c r="C37" s="17">
        <v>0</v>
      </c>
      <c r="D37" s="17" t="s">
        <v>10</v>
      </c>
      <c r="E37" s="18">
        <v>0</v>
      </c>
      <c r="F37" s="33">
        <f t="shared" si="4"/>
        <v>0</v>
      </c>
      <c r="G37" s="37" t="e" cm="1">
        <f t="array" ref="G37">IF(COUNTIF($D$34:D36,D37),(LOOKUP(2,1/($D$34:D36=D37),$G$34:G36) - F37),VLOOKUP(D37,'Work Items'!$C$10:$E$15,3,FALSE)-F37)</f>
        <v>#N/A</v>
      </c>
      <c r="H37" s="35">
        <f t="shared" si="5"/>
        <v>18</v>
      </c>
      <c r="I37" s="36">
        <f t="shared" si="6"/>
        <v>1.5</v>
      </c>
      <c r="J37" s="37">
        <f t="shared" si="7"/>
        <v>13.5</v>
      </c>
    </row>
    <row r="38" spans="1:11" ht="12.75" x14ac:dyDescent="0.2">
      <c r="A38" s="10"/>
      <c r="B38" s="11">
        <v>44683</v>
      </c>
      <c r="C38" s="17">
        <v>3</v>
      </c>
      <c r="D38" s="17" t="s">
        <v>74</v>
      </c>
      <c r="E38" s="18">
        <v>0.1</v>
      </c>
      <c r="F38" s="33">
        <f>E38*C38</f>
        <v>0.30000000000000004</v>
      </c>
      <c r="G38" s="37" t="e" cm="1">
        <f t="array" ref="G38">IF(COUNTIF($D$34:D37,D38),(LOOKUP(2,1/($D$34:D37=D38),$G$34:G37) - F38),VLOOKUP(D38,'Work Items'!$C$10:$E$15,3,FALSE)-F38)</f>
        <v>#N/A</v>
      </c>
      <c r="H38" s="35">
        <f t="shared" si="5"/>
        <v>17.7</v>
      </c>
      <c r="I38" s="36">
        <f t="shared" si="6"/>
        <v>1.5</v>
      </c>
      <c r="J38" s="37">
        <f t="shared" si="7"/>
        <v>12</v>
      </c>
    </row>
    <row r="39" spans="1:11" ht="12.75" x14ac:dyDescent="0.2">
      <c r="A39" s="10"/>
      <c r="B39" s="11">
        <v>44684</v>
      </c>
      <c r="C39" s="17">
        <v>0</v>
      </c>
      <c r="D39" s="17" t="s">
        <v>10</v>
      </c>
      <c r="E39" s="18">
        <v>0</v>
      </c>
      <c r="F39" s="33">
        <f t="shared" si="4"/>
        <v>0</v>
      </c>
      <c r="G39" s="37" t="e" cm="1">
        <f t="array" ref="G39">IF(COUNTIF($D$34:D38,D39),(LOOKUP(2,1/($D$34:D38=D39),$G$34:G38) - F39),VLOOKUP(D39,'Work Items'!$C$10:$E$15,3,FALSE)-F39)</f>
        <v>#N/A</v>
      </c>
      <c r="H39" s="35">
        <f t="shared" si="5"/>
        <v>17.7</v>
      </c>
      <c r="I39" s="36">
        <f t="shared" si="6"/>
        <v>1.5</v>
      </c>
      <c r="J39" s="37">
        <f t="shared" si="7"/>
        <v>10.5</v>
      </c>
    </row>
    <row r="40" spans="1:11" ht="12.75" x14ac:dyDescent="0.2">
      <c r="A40" s="10"/>
      <c r="B40" s="11">
        <v>44685</v>
      </c>
      <c r="C40" s="17">
        <v>5</v>
      </c>
      <c r="D40" s="17" t="s">
        <v>74</v>
      </c>
      <c r="E40" s="18">
        <v>0.1</v>
      </c>
      <c r="F40" s="33">
        <f t="shared" si="4"/>
        <v>0.5</v>
      </c>
      <c r="G40" s="37" t="e" cm="1">
        <f t="array" ref="G40">IF(COUNTIF($D$34:D39,D40),(LOOKUP(2,1/($D$34:D39=D40),$G$34:G39) - F40),VLOOKUP(D40,'Work Items'!$C$10:$E$15,3,FALSE)-F40)</f>
        <v>#N/A</v>
      </c>
      <c r="H40" s="35">
        <f t="shared" si="5"/>
        <v>17.2</v>
      </c>
      <c r="I40" s="36">
        <f t="shared" si="6"/>
        <v>1.5</v>
      </c>
      <c r="J40" s="37">
        <f t="shared" si="7"/>
        <v>9</v>
      </c>
    </row>
    <row r="41" spans="1:11" ht="12.75" x14ac:dyDescent="0.2">
      <c r="A41" s="10"/>
      <c r="B41" s="11">
        <v>44686</v>
      </c>
      <c r="C41" s="17">
        <v>5</v>
      </c>
      <c r="D41" s="17" t="s">
        <v>74</v>
      </c>
      <c r="E41" s="18">
        <v>0.1</v>
      </c>
      <c r="F41" s="33">
        <f t="shared" si="4"/>
        <v>0.5</v>
      </c>
      <c r="G41" s="37" t="e" cm="1">
        <f t="array" ref="G41">IF(COUNTIF($D$34:D40,D41),(LOOKUP(2,1/($D$34:D40=D41),$G$34:G40) - F41),VLOOKUP(D41,'Work Items'!$C$10:$E$15,3,FALSE)-F41)</f>
        <v>#N/A</v>
      </c>
      <c r="H41" s="35">
        <f t="shared" si="5"/>
        <v>16.7</v>
      </c>
      <c r="I41" s="36">
        <f t="shared" si="6"/>
        <v>1.5</v>
      </c>
      <c r="J41" s="37">
        <f t="shared" si="7"/>
        <v>7.5</v>
      </c>
    </row>
    <row r="42" spans="1:11" ht="12.75" x14ac:dyDescent="0.2">
      <c r="A42" s="10"/>
      <c r="B42" s="11">
        <v>44687</v>
      </c>
      <c r="C42" s="17">
        <v>5</v>
      </c>
      <c r="D42" s="17" t="s">
        <v>74</v>
      </c>
      <c r="E42" s="18">
        <v>0.1</v>
      </c>
      <c r="F42" s="33">
        <f t="shared" si="4"/>
        <v>0.5</v>
      </c>
      <c r="G42" s="37" t="e" cm="1">
        <f t="array" ref="G42">IF(COUNTIF($D$34:D41,D42),(LOOKUP(2,1/($D$34:D41=D42),$G$34:G41) - F42),VLOOKUP(D42,'Work Items'!$C$10:$E$15,3,FALSE)-F42)</f>
        <v>#N/A</v>
      </c>
      <c r="H42" s="35">
        <f t="shared" si="5"/>
        <v>16.2</v>
      </c>
      <c r="I42" s="36">
        <f t="shared" si="6"/>
        <v>1.5</v>
      </c>
      <c r="J42" s="37">
        <f t="shared" si="7"/>
        <v>6</v>
      </c>
    </row>
    <row r="43" spans="1:11" ht="12.75" x14ac:dyDescent="0.2">
      <c r="A43" s="10"/>
      <c r="B43" s="11">
        <v>44688</v>
      </c>
      <c r="C43" s="17">
        <v>5</v>
      </c>
      <c r="D43" s="17" t="s">
        <v>74</v>
      </c>
      <c r="E43" s="18">
        <v>0.2</v>
      </c>
      <c r="F43" s="33">
        <f t="shared" si="4"/>
        <v>1</v>
      </c>
      <c r="G43" s="37" t="e" cm="1">
        <f t="array" ref="G43">IF(COUNTIF($D$34:D42,D43),(LOOKUP(2,1/($D$34:D42=D43),$G$34:G42) - F43),VLOOKUP(D43,'Work Items'!$C$10:$E$15,3,FALSE)-F43)</f>
        <v>#N/A</v>
      </c>
      <c r="H43" s="35">
        <f t="shared" si="5"/>
        <v>15.2</v>
      </c>
      <c r="I43" s="36">
        <f t="shared" si="6"/>
        <v>1.5</v>
      </c>
      <c r="J43" s="37">
        <f t="shared" si="7"/>
        <v>4.5</v>
      </c>
    </row>
    <row r="44" spans="1:11" ht="12.75" x14ac:dyDescent="0.2">
      <c r="A44" s="10"/>
      <c r="B44" s="11">
        <v>44689</v>
      </c>
      <c r="C44" s="17">
        <v>10</v>
      </c>
      <c r="D44" s="17" t="s">
        <v>74</v>
      </c>
      <c r="E44" s="18">
        <v>0.2</v>
      </c>
      <c r="F44" s="33">
        <f t="shared" si="4"/>
        <v>2</v>
      </c>
      <c r="G44" s="37" t="e" cm="1">
        <f t="array" ref="G44">IF(COUNTIF($D$34:D43,D44),(LOOKUP(2,1/($D$34:D43=D44),$G$34:G43) - F44),VLOOKUP(D44,'Work Items'!$C$10:$E$15,3,FALSE)-F44)</f>
        <v>#N/A</v>
      </c>
      <c r="H44" s="35">
        <f t="shared" si="5"/>
        <v>13.2</v>
      </c>
      <c r="I44" s="36">
        <f t="shared" si="6"/>
        <v>1.5</v>
      </c>
      <c r="J44" s="37">
        <f t="shared" si="7"/>
        <v>3</v>
      </c>
    </row>
    <row r="45" spans="1:11" ht="12.75" x14ac:dyDescent="0.2">
      <c r="A45" s="10"/>
      <c r="B45" s="11">
        <v>44690</v>
      </c>
      <c r="C45" s="17">
        <v>10</v>
      </c>
      <c r="D45" s="17" t="s">
        <v>74</v>
      </c>
      <c r="E45" s="18">
        <v>0.2</v>
      </c>
      <c r="F45" s="33">
        <f t="shared" si="4"/>
        <v>2</v>
      </c>
      <c r="G45" s="37" t="e" cm="1">
        <f t="array" ref="G45">IF(COUNTIF($D$34:D44,D45),(LOOKUP(2,1/($D$34:D44=D45),$G$34:G44) - F45),VLOOKUP(D45,'Work Items'!$C$10:$E$15,3,FALSE)-F45)</f>
        <v>#N/A</v>
      </c>
      <c r="H45" s="35">
        <f t="shared" si="5"/>
        <v>11.2</v>
      </c>
      <c r="I45" s="36">
        <f t="shared" si="6"/>
        <v>1.5</v>
      </c>
      <c r="J45" s="37">
        <f t="shared" si="7"/>
        <v>1.5</v>
      </c>
    </row>
    <row r="46" spans="1:11" ht="12.75" x14ac:dyDescent="0.2">
      <c r="A46" s="10"/>
      <c r="B46" s="11">
        <v>44691</v>
      </c>
      <c r="C46" s="17">
        <v>10</v>
      </c>
      <c r="D46" s="17" t="s">
        <v>74</v>
      </c>
      <c r="E46" s="18">
        <v>0.3</v>
      </c>
      <c r="F46" s="33">
        <f t="shared" si="4"/>
        <v>3</v>
      </c>
      <c r="G46" s="37" t="e" cm="1">
        <f t="array" ref="G46">IF(COUNTIF($D$34:D45,D46),(LOOKUP(2,1/($D$34:D45=D46),$G$34:G45) - F46),VLOOKUP(D46,'Work Items'!$C$10:$E$15,3,FALSE)-F46)</f>
        <v>#N/A</v>
      </c>
      <c r="H46" s="35">
        <f t="shared" si="5"/>
        <v>8.1999999999999993</v>
      </c>
      <c r="I46" s="36">
        <f>$I$34/(ROWS($B$34:$B$46)-1)</f>
        <v>1.5</v>
      </c>
      <c r="J46" s="37">
        <f t="shared" si="7"/>
        <v>0</v>
      </c>
      <c r="K46" s="15" t="s">
        <v>14</v>
      </c>
    </row>
    <row r="47" spans="1:11" ht="12.75" x14ac:dyDescent="0.2">
      <c r="A47" s="31"/>
      <c r="B47" s="31"/>
      <c r="C47" s="31"/>
    </row>
    <row r="48" spans="1:11" ht="12.75" x14ac:dyDescent="0.2">
      <c r="A48" s="27"/>
      <c r="B48" s="27" t="s">
        <v>15</v>
      </c>
      <c r="C48" s="27">
        <f>SUM(C35:C46)</f>
        <v>53</v>
      </c>
      <c r="F48" s="28">
        <f>SUM(F34:F46)</f>
        <v>9.8000000000000007</v>
      </c>
    </row>
    <row r="49" spans="1:3" ht="12.75" x14ac:dyDescent="0.2"/>
    <row r="50" spans="1:3" ht="12.75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3" ht="12.75" x14ac:dyDescent="0.2">
      <c r="A81" s="3"/>
      <c r="B81" s="3"/>
      <c r="C81" s="3"/>
    </row>
    <row r="82" spans="1:13" ht="12.75" x14ac:dyDescent="0.2">
      <c r="A82" s="3"/>
      <c r="B82" s="3"/>
      <c r="C82" s="3"/>
      <c r="M82" s="30"/>
    </row>
    <row r="83" spans="1:13" ht="12.75" x14ac:dyDescent="0.2">
      <c r="A83" s="31"/>
      <c r="B83" s="31"/>
      <c r="C83" s="31"/>
      <c r="D83" s="32"/>
      <c r="E83" s="32"/>
      <c r="F83" s="32"/>
      <c r="G83" s="32"/>
      <c r="H83" s="32"/>
      <c r="I83" s="32"/>
      <c r="J83" s="32"/>
      <c r="K83" s="32"/>
      <c r="M83" s="30"/>
    </row>
    <row r="84" spans="1:13" ht="12.75" x14ac:dyDescent="0.2">
      <c r="A84" s="31"/>
      <c r="B84" s="31"/>
      <c r="C84" s="31"/>
      <c r="D84" s="32"/>
      <c r="E84" s="32"/>
      <c r="F84" s="32"/>
      <c r="G84" s="32"/>
      <c r="H84" s="32"/>
      <c r="I84" s="32"/>
      <c r="J84" s="32"/>
      <c r="K84" s="32"/>
      <c r="M84" s="30"/>
    </row>
    <row r="85" spans="1:13" ht="12.75" x14ac:dyDescent="0.2">
      <c r="A85" s="31"/>
      <c r="B85" s="31"/>
      <c r="C85" s="31"/>
      <c r="D85" s="32"/>
      <c r="E85" s="32"/>
      <c r="F85" s="32"/>
      <c r="G85" s="32"/>
      <c r="H85" s="32"/>
      <c r="I85" s="32"/>
      <c r="J85" s="32"/>
      <c r="K85" s="32"/>
      <c r="L85" s="32"/>
      <c r="M85" s="30"/>
    </row>
    <row r="86" spans="1:13" ht="12.75" x14ac:dyDescent="0.2">
      <c r="A86" s="31"/>
      <c r="B86" s="31"/>
      <c r="C86" s="31"/>
      <c r="D86" s="32"/>
      <c r="E86" s="32"/>
      <c r="F86" s="32"/>
      <c r="G86" s="32"/>
      <c r="H86" s="32"/>
      <c r="I86" s="32"/>
      <c r="J86" s="32"/>
      <c r="K86" s="32"/>
      <c r="L86" s="32"/>
    </row>
    <row r="87" spans="1:13" ht="12.75" x14ac:dyDescent="0.2">
      <c r="A87" s="31"/>
      <c r="B87" s="31"/>
      <c r="C87" s="31"/>
      <c r="D87" s="32"/>
      <c r="E87" s="32"/>
      <c r="F87" s="32"/>
      <c r="G87" s="32"/>
      <c r="H87" s="32"/>
      <c r="I87" s="32"/>
      <c r="J87" s="32"/>
      <c r="K87" s="32"/>
      <c r="L87" s="32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L88" s="32"/>
    </row>
    <row r="89" spans="1:13" ht="12.75" x14ac:dyDescent="0.2">
      <c r="A89" s="3"/>
      <c r="B89" s="3"/>
      <c r="C89" s="3"/>
      <c r="L89" s="32"/>
    </row>
    <row r="90" spans="1:13" ht="12.75" x14ac:dyDescent="0.2">
      <c r="A90" s="3"/>
      <c r="B90" s="3"/>
      <c r="C90" s="3"/>
      <c r="L90" s="32"/>
    </row>
    <row r="91" spans="1:13" ht="12.75" x14ac:dyDescent="0.2">
      <c r="A91" s="3"/>
      <c r="B91" s="3"/>
      <c r="C91" s="3"/>
    </row>
    <row r="92" spans="1:13" ht="12.75" x14ac:dyDescent="0.2">
      <c r="A92" s="3"/>
      <c r="B92" s="3"/>
      <c r="C92" s="3"/>
    </row>
    <row r="93" spans="1:13" ht="12.75" x14ac:dyDescent="0.2">
      <c r="A93" s="3"/>
      <c r="B93" s="3"/>
      <c r="C93" s="3"/>
    </row>
    <row r="94" spans="1:13" ht="12.75" x14ac:dyDescent="0.2">
      <c r="A94" s="3"/>
      <c r="B94" s="3"/>
      <c r="C94" s="3"/>
    </row>
    <row r="95" spans="1:13" ht="12.75" x14ac:dyDescent="0.2">
      <c r="A95" s="3"/>
      <c r="B95" s="3"/>
      <c r="C95" s="3"/>
    </row>
    <row r="96" spans="1:1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951"/>
  <sheetViews>
    <sheetView topLeftCell="A19" workbookViewId="0">
      <selection activeCell="G57" sqref="G57"/>
    </sheetView>
  </sheetViews>
  <sheetFormatPr defaultColWidth="14.42578125" defaultRowHeight="15.75" customHeight="1" x14ac:dyDescent="0.2"/>
  <cols>
    <col min="1" max="1" width="6.42578125" customWidth="1"/>
    <col min="2" max="2" width="11.7109375" customWidth="1"/>
    <col min="3" max="3" width="8.28515625" customWidth="1"/>
    <col min="4" max="4" width="18.28515625" customWidth="1"/>
    <col min="5" max="5" width="13" customWidth="1"/>
    <col min="6" max="6" width="13.5703125" customWidth="1"/>
    <col min="7" max="7" width="15.140625" customWidth="1"/>
    <col min="8" max="8" width="13.5703125" customWidth="1"/>
    <col min="9" max="9" width="12.28515625" customWidth="1"/>
    <col min="11" max="11" width="11.1406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/>
      <c r="B2" s="3"/>
      <c r="C2" s="3"/>
    </row>
    <row r="3" spans="1:24" ht="12.75" x14ac:dyDescent="0.2">
      <c r="A3" s="3"/>
      <c r="B3" s="3"/>
      <c r="C3" s="3"/>
    </row>
    <row r="4" spans="1:24" ht="12.75" x14ac:dyDescent="0.2">
      <c r="A4" s="3"/>
      <c r="B4" s="3"/>
      <c r="C4" s="3"/>
    </row>
    <row r="5" spans="1:24" ht="15.75" customHeight="1" x14ac:dyDescent="0.25">
      <c r="A5" s="4"/>
      <c r="B5" s="107" t="s">
        <v>18</v>
      </c>
      <c r="C5" s="108"/>
      <c r="D5" s="108"/>
      <c r="E5" s="108"/>
      <c r="F5" s="108"/>
      <c r="G5" s="108"/>
      <c r="H5" s="108"/>
      <c r="I5" s="108"/>
      <c r="J5" s="109"/>
    </row>
    <row r="6" spans="1:24" ht="38.25" x14ac:dyDescent="0.2">
      <c r="A6" s="5"/>
      <c r="B6" s="38" t="s">
        <v>1</v>
      </c>
      <c r="C6" s="38" t="s">
        <v>2</v>
      </c>
      <c r="D6" s="38" t="s">
        <v>3</v>
      </c>
      <c r="E6" s="38" t="s">
        <v>4</v>
      </c>
      <c r="F6" s="38" t="s">
        <v>5</v>
      </c>
      <c r="G6" s="38" t="s">
        <v>6</v>
      </c>
      <c r="H6" s="39" t="s">
        <v>7</v>
      </c>
      <c r="I6" s="40" t="s">
        <v>8</v>
      </c>
      <c r="J6" s="38" t="s">
        <v>9</v>
      </c>
      <c r="K6" s="9"/>
      <c r="L6" s="9"/>
      <c r="M6" s="9"/>
      <c r="N6" s="9"/>
      <c r="O6" s="9"/>
      <c r="P6" s="9"/>
      <c r="Q6" s="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20</v>
      </c>
      <c r="I7" s="14">
        <v>20</v>
      </c>
      <c r="J7" s="12">
        <v>20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0</v>
      </c>
      <c r="D8" s="17" t="s">
        <v>10</v>
      </c>
      <c r="E8" s="17">
        <v>0</v>
      </c>
      <c r="F8" s="33">
        <f t="shared" ref="F8:F24" si="0">E8*C8</f>
        <v>0</v>
      </c>
      <c r="G8" s="34" t="s">
        <v>10</v>
      </c>
      <c r="H8" s="35">
        <f t="shared" ref="H8:H24" si="1">H7 - F8</f>
        <v>20</v>
      </c>
      <c r="I8" s="36">
        <f t="shared" ref="I8:I24" si="2">$I$7/(ROWS($B$7:$B$24)-1)</f>
        <v>1.1764705882352942</v>
      </c>
      <c r="J8" s="37">
        <f t="shared" ref="J8:J24" si="3">J7 - I8</f>
        <v>18.823529411764707</v>
      </c>
    </row>
    <row r="9" spans="1:24" ht="12.75" x14ac:dyDescent="0.2">
      <c r="A9" s="10"/>
      <c r="B9" s="11">
        <v>44597</v>
      </c>
      <c r="C9" s="17">
        <v>2</v>
      </c>
      <c r="D9" s="17" t="s">
        <v>19</v>
      </c>
      <c r="E9" s="18">
        <v>0.75</v>
      </c>
      <c r="F9" s="33">
        <f t="shared" si="0"/>
        <v>1.5</v>
      </c>
      <c r="G9" s="37">
        <f t="array" ref="G9">IF(COUNTIF($D$7:D8,D9),(LOOKUP(2,1/($D$7:D8=D9),$G$7:G8) - F9),VLOOKUP(D9,'Work Items'!$C$3:$E$8,3,FALSE)-F9)</f>
        <v>25.5</v>
      </c>
      <c r="H9" s="35">
        <f t="shared" si="1"/>
        <v>18.5</v>
      </c>
      <c r="I9" s="36">
        <f t="shared" si="2"/>
        <v>1.1764705882352942</v>
      </c>
      <c r="J9" s="37">
        <f t="shared" si="3"/>
        <v>17.647058823529413</v>
      </c>
    </row>
    <row r="10" spans="1:24" ht="12.75" x14ac:dyDescent="0.2">
      <c r="A10" s="10"/>
      <c r="B10" s="11">
        <v>44598</v>
      </c>
      <c r="C10" s="17">
        <v>3</v>
      </c>
      <c r="D10" s="17" t="s">
        <v>19</v>
      </c>
      <c r="E10" s="18">
        <v>0.6</v>
      </c>
      <c r="F10" s="33">
        <f t="shared" si="0"/>
        <v>1.7999999999999998</v>
      </c>
      <c r="G10" s="37">
        <f t="array" ref="G10">IF(COUNTIF($D$7:D9,D10),(LOOKUP(2,1/($D$7:D9=D10),$G$7:G9) - F10),VLOOKUP(D10,'Work Items'!$C$3:$E$8,3,FALSE)-F10)</f>
        <v>23.7</v>
      </c>
      <c r="H10" s="35">
        <f t="shared" si="1"/>
        <v>16.7</v>
      </c>
      <c r="I10" s="36">
        <f t="shared" si="2"/>
        <v>1.1764705882352942</v>
      </c>
      <c r="J10" s="37">
        <f t="shared" si="3"/>
        <v>16.47058823529412</v>
      </c>
      <c r="N10" s="24"/>
      <c r="O10" s="24"/>
    </row>
    <row r="11" spans="1:24" ht="12.75" x14ac:dyDescent="0.2">
      <c r="A11" s="10"/>
      <c r="B11" s="11">
        <v>44599</v>
      </c>
      <c r="C11" s="17">
        <v>0</v>
      </c>
      <c r="D11" s="17" t="s">
        <v>10</v>
      </c>
      <c r="E11" s="18">
        <v>0.75</v>
      </c>
      <c r="F11" s="33">
        <f t="shared" si="0"/>
        <v>0</v>
      </c>
      <c r="G11" s="34" t="s">
        <v>10</v>
      </c>
      <c r="H11" s="35">
        <f t="shared" si="1"/>
        <v>16.7</v>
      </c>
      <c r="I11" s="36">
        <f t="shared" si="2"/>
        <v>1.1764705882352942</v>
      </c>
      <c r="J11" s="37">
        <f t="shared" si="3"/>
        <v>15.294117647058826</v>
      </c>
      <c r="N11" s="24"/>
      <c r="O11" s="24"/>
    </row>
    <row r="12" spans="1:24" ht="12.75" x14ac:dyDescent="0.2">
      <c r="A12" s="10"/>
      <c r="B12" s="11">
        <v>44600</v>
      </c>
      <c r="C12" s="17">
        <v>2</v>
      </c>
      <c r="D12" s="17" t="s">
        <v>19</v>
      </c>
      <c r="E12" s="18">
        <v>0.8</v>
      </c>
      <c r="F12" s="33">
        <f t="shared" si="0"/>
        <v>1.6</v>
      </c>
      <c r="G12" s="37">
        <f t="array" ref="G12">IF(COUNTIF($D$7:D11,D12),(LOOKUP(2,1/($D$7:D11=D12),$G$7:G11) - F12),VLOOKUP(D12,'Work Items'!$C$3:$E$8,3,FALSE)-F12)</f>
        <v>22.099999999999998</v>
      </c>
      <c r="H12" s="35">
        <f t="shared" si="1"/>
        <v>15.1</v>
      </c>
      <c r="I12" s="36">
        <f t="shared" si="2"/>
        <v>1.1764705882352942</v>
      </c>
      <c r="J12" s="37">
        <f t="shared" si="3"/>
        <v>14.117647058823533</v>
      </c>
    </row>
    <row r="13" spans="1:24" ht="12.75" x14ac:dyDescent="0.2">
      <c r="A13" s="10"/>
      <c r="B13" s="11">
        <v>44601</v>
      </c>
      <c r="C13" s="17">
        <v>2</v>
      </c>
      <c r="D13" s="17" t="s">
        <v>19</v>
      </c>
      <c r="E13" s="18">
        <v>0.8</v>
      </c>
      <c r="F13" s="33">
        <f t="shared" si="0"/>
        <v>1.6</v>
      </c>
      <c r="G13" s="37">
        <f t="array" ref="G13">IF(COUNTIF($D$7:D12,D13),(LOOKUP(2,1/($D$7:D12=D13),$G$7:G12) - F13),VLOOKUP(D13,'Work Items'!$C$3:$E$8,3,FALSE)-F13)</f>
        <v>20.499999999999996</v>
      </c>
      <c r="H13" s="35">
        <f t="shared" si="1"/>
        <v>13.5</v>
      </c>
      <c r="I13" s="36">
        <f t="shared" si="2"/>
        <v>1.1764705882352942</v>
      </c>
      <c r="J13" s="37">
        <f t="shared" si="3"/>
        <v>12.941176470588239</v>
      </c>
    </row>
    <row r="14" spans="1:24" ht="12.75" x14ac:dyDescent="0.2">
      <c r="A14" s="10"/>
      <c r="B14" s="11">
        <v>44602</v>
      </c>
      <c r="C14" s="17">
        <v>0</v>
      </c>
      <c r="D14" s="17" t="s">
        <v>10</v>
      </c>
      <c r="E14" s="18">
        <v>0</v>
      </c>
      <c r="F14" s="33">
        <f t="shared" si="0"/>
        <v>0</v>
      </c>
      <c r="G14" s="34" t="s">
        <v>10</v>
      </c>
      <c r="H14" s="35">
        <f t="shared" si="1"/>
        <v>13.5</v>
      </c>
      <c r="I14" s="36">
        <f t="shared" si="2"/>
        <v>1.1764705882352942</v>
      </c>
      <c r="J14" s="37">
        <f t="shared" si="3"/>
        <v>11.764705882352946</v>
      </c>
    </row>
    <row r="15" spans="1:24" ht="12.75" x14ac:dyDescent="0.2">
      <c r="A15" s="10"/>
      <c r="B15" s="11">
        <v>44603</v>
      </c>
      <c r="C15" s="17">
        <v>3</v>
      </c>
      <c r="D15" s="17" t="s">
        <v>19</v>
      </c>
      <c r="E15" s="18">
        <v>0.7</v>
      </c>
      <c r="F15" s="33">
        <f t="shared" si="0"/>
        <v>2.0999999999999996</v>
      </c>
      <c r="G15" s="37">
        <f t="array" ref="G15">IF(COUNTIF($D$7:D14,D15),(LOOKUP(2,1/($D$7:D14=D15),$G$7:G14) - F15),VLOOKUP(D15,'Work Items'!$C$3:$E$8,3,FALSE)-F15)</f>
        <v>18.399999999999999</v>
      </c>
      <c r="H15" s="35">
        <f t="shared" si="1"/>
        <v>11.4</v>
      </c>
      <c r="I15" s="36">
        <f t="shared" si="2"/>
        <v>1.1764705882352942</v>
      </c>
      <c r="J15" s="37">
        <f t="shared" si="3"/>
        <v>10.588235294117652</v>
      </c>
    </row>
    <row r="16" spans="1:24" ht="12.75" x14ac:dyDescent="0.2">
      <c r="A16" s="10"/>
      <c r="B16" s="11">
        <v>44604</v>
      </c>
      <c r="C16" s="17">
        <v>1</v>
      </c>
      <c r="D16" s="17" t="s">
        <v>19</v>
      </c>
      <c r="E16" s="18">
        <v>0.9</v>
      </c>
      <c r="F16" s="33">
        <f t="shared" si="0"/>
        <v>0.9</v>
      </c>
      <c r="G16" s="37">
        <f t="array" ref="G16">IF(COUNTIF($D$7:D15,D16),(LOOKUP(2,1/($D$7:D15=D16),$G$7:G15) - F16),VLOOKUP(D16,'Work Items'!$C$3:$E$8,3,FALSE)-F16)</f>
        <v>17.5</v>
      </c>
      <c r="H16" s="35">
        <f t="shared" si="1"/>
        <v>10.5</v>
      </c>
      <c r="I16" s="36">
        <f t="shared" si="2"/>
        <v>1.1764705882352942</v>
      </c>
      <c r="J16" s="37">
        <f t="shared" si="3"/>
        <v>9.4117647058823586</v>
      </c>
    </row>
    <row r="17" spans="1:24" ht="12.75" x14ac:dyDescent="0.2">
      <c r="A17" s="10"/>
      <c r="B17" s="11">
        <v>44605</v>
      </c>
      <c r="C17" s="17">
        <v>0</v>
      </c>
      <c r="D17" s="17" t="s">
        <v>10</v>
      </c>
      <c r="E17" s="18">
        <v>0</v>
      </c>
      <c r="F17" s="33">
        <f t="shared" si="0"/>
        <v>0</v>
      </c>
      <c r="G17" s="34" t="s">
        <v>10</v>
      </c>
      <c r="H17" s="35">
        <f t="shared" si="1"/>
        <v>10.5</v>
      </c>
      <c r="I17" s="36">
        <f t="shared" si="2"/>
        <v>1.1764705882352942</v>
      </c>
      <c r="J17" s="37">
        <f t="shared" si="3"/>
        <v>8.2352941176470651</v>
      </c>
    </row>
    <row r="18" spans="1:24" ht="12.75" x14ac:dyDescent="0.2">
      <c r="A18" s="10"/>
      <c r="B18" s="11">
        <v>44606</v>
      </c>
      <c r="C18" s="17">
        <v>3</v>
      </c>
      <c r="D18" s="17" t="s">
        <v>19</v>
      </c>
      <c r="E18" s="18">
        <v>0.6</v>
      </c>
      <c r="F18" s="33">
        <f t="shared" si="0"/>
        <v>1.7999999999999998</v>
      </c>
      <c r="G18" s="37">
        <f t="array" ref="G18">IF(COUNTIF($D$7:D17,D18),(LOOKUP(2,1/($D$7:D17=D18),$G$7:G17) - F18),VLOOKUP(D18,'Work Items'!$C$3:$E$8,3,FALSE)-F18)</f>
        <v>15.7</v>
      </c>
      <c r="H18" s="35">
        <f t="shared" si="1"/>
        <v>8.6999999999999993</v>
      </c>
      <c r="I18" s="36">
        <f t="shared" si="2"/>
        <v>1.1764705882352942</v>
      </c>
      <c r="J18" s="37">
        <f t="shared" si="3"/>
        <v>7.0588235294117707</v>
      </c>
    </row>
    <row r="19" spans="1:24" ht="12.75" x14ac:dyDescent="0.2">
      <c r="A19" s="10"/>
      <c r="B19" s="11">
        <v>44607</v>
      </c>
      <c r="C19" s="17">
        <v>2</v>
      </c>
      <c r="D19" s="17" t="s">
        <v>19</v>
      </c>
      <c r="E19" s="18">
        <v>0.9</v>
      </c>
      <c r="F19" s="33">
        <f t="shared" si="0"/>
        <v>1.8</v>
      </c>
      <c r="G19" s="37">
        <f t="array" ref="G19">IF(COUNTIF($D$7:D18,D19),(LOOKUP(2,1/($D$7:D18=D19),$G$7:G18) - F19),VLOOKUP(D19,'Work Items'!$C$3:$E$8,3,FALSE)-F19)</f>
        <v>13.899999999999999</v>
      </c>
      <c r="H19" s="35">
        <f t="shared" si="1"/>
        <v>6.8999999999999995</v>
      </c>
      <c r="I19" s="36">
        <f t="shared" si="2"/>
        <v>1.1764705882352942</v>
      </c>
      <c r="J19" s="37">
        <f t="shared" si="3"/>
        <v>5.8823529411764763</v>
      </c>
    </row>
    <row r="20" spans="1:24" ht="12.75" x14ac:dyDescent="0.2">
      <c r="A20" s="10"/>
      <c r="B20" s="11">
        <v>44608</v>
      </c>
      <c r="C20" s="17">
        <v>3</v>
      </c>
      <c r="D20" s="17" t="s">
        <v>19</v>
      </c>
      <c r="E20" s="18">
        <v>0.85</v>
      </c>
      <c r="F20" s="33">
        <f t="shared" si="0"/>
        <v>2.5499999999999998</v>
      </c>
      <c r="G20" s="37">
        <f t="array" ref="G20">IF(COUNTIF($D$7:D19,D20),(LOOKUP(2,1/($D$7:D19=D20),$G$7:G19) - F20),VLOOKUP(D20,'Work Items'!$C$3:$E$8,3,FALSE)-F20)</f>
        <v>11.349999999999998</v>
      </c>
      <c r="H20" s="35">
        <f t="shared" si="1"/>
        <v>4.3499999999999996</v>
      </c>
      <c r="I20" s="36">
        <f t="shared" si="2"/>
        <v>1.1764705882352942</v>
      </c>
      <c r="J20" s="37">
        <f t="shared" si="3"/>
        <v>4.705882352941182</v>
      </c>
    </row>
    <row r="21" spans="1:24" ht="12.75" x14ac:dyDescent="0.2">
      <c r="A21" s="10"/>
      <c r="B21" s="11">
        <v>44609</v>
      </c>
      <c r="C21" s="17">
        <v>2</v>
      </c>
      <c r="D21" s="17" t="s">
        <v>19</v>
      </c>
      <c r="E21" s="18">
        <v>0.6</v>
      </c>
      <c r="F21" s="33">
        <f t="shared" si="0"/>
        <v>1.2</v>
      </c>
      <c r="G21" s="37">
        <f t="array" ref="G21">IF(COUNTIF($D$7:D20,D21),(LOOKUP(2,1/($D$7:D20=D21),$G$7:G20) - F21),VLOOKUP(D21,'Work Items'!$C$3:$E$8,3,FALSE)-F21)</f>
        <v>10.149999999999999</v>
      </c>
      <c r="H21" s="35">
        <f t="shared" si="1"/>
        <v>3.1499999999999995</v>
      </c>
      <c r="I21" s="36">
        <f t="shared" si="2"/>
        <v>1.1764705882352942</v>
      </c>
      <c r="J21" s="37">
        <f t="shared" si="3"/>
        <v>3.5294117647058876</v>
      </c>
    </row>
    <row r="22" spans="1:24" ht="12.75" x14ac:dyDescent="0.2">
      <c r="A22" s="10"/>
      <c r="B22" s="11">
        <v>44610</v>
      </c>
      <c r="C22" s="17">
        <v>0</v>
      </c>
      <c r="D22" s="17" t="s">
        <v>10</v>
      </c>
      <c r="E22" s="17">
        <v>0</v>
      </c>
      <c r="F22" s="33">
        <f t="shared" si="0"/>
        <v>0</v>
      </c>
      <c r="G22" s="34" t="s">
        <v>10</v>
      </c>
      <c r="H22" s="35">
        <f t="shared" si="1"/>
        <v>3.1499999999999995</v>
      </c>
      <c r="I22" s="36">
        <f t="shared" si="2"/>
        <v>1.1764705882352942</v>
      </c>
      <c r="J22" s="37">
        <f t="shared" si="3"/>
        <v>2.3529411764705932</v>
      </c>
    </row>
    <row r="23" spans="1:24" ht="12.75" x14ac:dyDescent="0.2">
      <c r="A23" s="10"/>
      <c r="B23" s="11">
        <v>44611</v>
      </c>
      <c r="C23" s="17">
        <v>4</v>
      </c>
      <c r="D23" s="17" t="s">
        <v>19</v>
      </c>
      <c r="E23" s="18">
        <v>0.75</v>
      </c>
      <c r="F23" s="33">
        <f t="shared" si="0"/>
        <v>3</v>
      </c>
      <c r="G23" s="37">
        <f t="array" ref="G23">IF(COUNTIF($D$7:D22,D23),(LOOKUP(2,1/($D$7:D22=D23),$G$7:G22) - F23),VLOOKUP(D23,'Work Items'!$C$3:$E$8,3,FALSE)-F23)</f>
        <v>7.1499999999999986</v>
      </c>
      <c r="H23" s="35">
        <f t="shared" si="1"/>
        <v>0.14999999999999947</v>
      </c>
      <c r="I23" s="36">
        <f t="shared" si="2"/>
        <v>1.1764705882352942</v>
      </c>
      <c r="J23" s="37">
        <f t="shared" si="3"/>
        <v>1.176470588235299</v>
      </c>
    </row>
    <row r="24" spans="1:24" ht="12.75" x14ac:dyDescent="0.2">
      <c r="A24" s="10"/>
      <c r="B24" s="11">
        <v>44612</v>
      </c>
      <c r="C24" s="17">
        <v>1</v>
      </c>
      <c r="D24" s="17" t="s">
        <v>19</v>
      </c>
      <c r="E24" s="18">
        <v>0.8</v>
      </c>
      <c r="F24" s="33">
        <f t="shared" si="0"/>
        <v>0.8</v>
      </c>
      <c r="G24" s="37">
        <f t="array" ref="G24">IF(COUNTIF($D$7:D23,D24),(LOOKUP(2,1/($D$7:D23=D24),$G$7:G23) - F24),VLOOKUP(D24,'Work Items'!$C$3:$E$8,3,FALSE)-F24)</f>
        <v>6.3499999999999988</v>
      </c>
      <c r="H24" s="35">
        <f t="shared" si="1"/>
        <v>-0.65000000000000058</v>
      </c>
      <c r="I24" s="36">
        <f t="shared" si="2"/>
        <v>1.1764705882352942</v>
      </c>
      <c r="J24" s="37">
        <f t="shared" si="3"/>
        <v>4.8849813083506888E-15</v>
      </c>
      <c r="K24" s="15" t="s">
        <v>14</v>
      </c>
    </row>
    <row r="25" spans="1:24" ht="12.75" x14ac:dyDescent="0.2">
      <c r="A25" s="3"/>
      <c r="B25" s="3"/>
      <c r="C25" s="3"/>
    </row>
    <row r="26" spans="1:24" ht="12.75" x14ac:dyDescent="0.2">
      <c r="A26" s="26"/>
      <c r="B26" s="26" t="s">
        <v>15</v>
      </c>
      <c r="C26" s="27">
        <f>SUM(C8:C24)</f>
        <v>28</v>
      </c>
      <c r="F26" s="28">
        <f>SUM(F7:F24)</f>
        <v>20.650000000000002</v>
      </c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1"/>
      <c r="B29" s="31"/>
      <c r="C29" s="31"/>
    </row>
    <row r="30" spans="1:24" ht="12.75" x14ac:dyDescent="0.2">
      <c r="A30" s="31"/>
      <c r="B30" s="31"/>
      <c r="C30" s="31"/>
    </row>
    <row r="31" spans="1:24" ht="12.75" x14ac:dyDescent="0.2">
      <c r="A31" s="31"/>
      <c r="B31" s="31"/>
      <c r="C31" s="31"/>
    </row>
    <row r="32" spans="1:24" ht="18.75" thickBot="1" x14ac:dyDescent="0.3">
      <c r="A32" s="4"/>
      <c r="B32" s="107" t="s">
        <v>69</v>
      </c>
      <c r="C32" s="108"/>
      <c r="D32" s="108"/>
      <c r="E32" s="108"/>
      <c r="F32" s="108"/>
      <c r="G32" s="108"/>
      <c r="H32" s="108"/>
      <c r="I32" s="108"/>
      <c r="J32" s="109"/>
    </row>
    <row r="33" spans="1:11" ht="39.75" thickTop="1" thickBot="1" x14ac:dyDescent="0.2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.5" thickTop="1" x14ac:dyDescent="0.2">
      <c r="A34" s="10"/>
      <c r="B34" s="11">
        <v>44679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22</v>
      </c>
      <c r="I34" s="14">
        <v>22</v>
      </c>
      <c r="J34" s="12">
        <v>22</v>
      </c>
      <c r="K34" s="15" t="s">
        <v>11</v>
      </c>
    </row>
    <row r="35" spans="1:11" ht="12.75" x14ac:dyDescent="0.2">
      <c r="A35" s="10"/>
      <c r="B35" s="11">
        <v>44680</v>
      </c>
      <c r="C35" s="17">
        <v>0</v>
      </c>
      <c r="D35" s="17" t="s">
        <v>10</v>
      </c>
      <c r="E35" s="18">
        <v>0</v>
      </c>
      <c r="F35" s="33">
        <f t="shared" ref="F35:F46" si="4">E35*C35</f>
        <v>0</v>
      </c>
      <c r="G35" s="37" t="e" cm="1">
        <f t="array" ref="G35">IF(COUNTIF($D$34:D34,D35),(LOOKUP(2,1/($D$34:D34=D35),$G$34:G34) - F35),VLOOKUP(D35,'Work Items'!$C$10:$E$15,3,FALSE)-F35)</f>
        <v>#N/A</v>
      </c>
      <c r="H35" s="35">
        <f t="shared" ref="H35:H46" si="5">H34 - F35</f>
        <v>22</v>
      </c>
      <c r="I35" s="36">
        <f>$I$34/(ROWS($B$34:$B$46)-1)</f>
        <v>1.8333333333333333</v>
      </c>
      <c r="J35" s="37">
        <f>J34 - I35</f>
        <v>20.166666666666668</v>
      </c>
    </row>
    <row r="36" spans="1:11" ht="12.75" x14ac:dyDescent="0.2">
      <c r="A36" s="10"/>
      <c r="B36" s="11">
        <v>44681</v>
      </c>
      <c r="C36" s="17">
        <v>4</v>
      </c>
      <c r="D36" s="17" t="s">
        <v>75</v>
      </c>
      <c r="E36" s="18">
        <v>0.4</v>
      </c>
      <c r="F36" s="33">
        <f t="shared" si="4"/>
        <v>1.6</v>
      </c>
      <c r="G36" s="37" t="e" cm="1">
        <f t="array" ref="G36">IF(COUNTIF($D$34:D35,D36),(LOOKUP(2,1/($D$34:D35=D36),$G$34:G35) - F36),VLOOKUP(D36,'Work Items'!$C$10:$E$15,3,FALSE)-F36)</f>
        <v>#N/A</v>
      </c>
      <c r="H36" s="35">
        <f t="shared" si="5"/>
        <v>20.399999999999999</v>
      </c>
      <c r="I36" s="36">
        <f t="shared" ref="I36:I45" si="6">$I$34/(ROWS($B$34:$B$46)-1)</f>
        <v>1.8333333333333333</v>
      </c>
      <c r="J36" s="37">
        <f t="shared" ref="J36:J46" si="7">J35 - I36</f>
        <v>18.333333333333336</v>
      </c>
    </row>
    <row r="37" spans="1:11" ht="12.75" x14ac:dyDescent="0.2">
      <c r="A37" s="10"/>
      <c r="B37" s="11">
        <v>44682</v>
      </c>
      <c r="C37" s="17">
        <v>5</v>
      </c>
      <c r="D37" s="17" t="s">
        <v>75</v>
      </c>
      <c r="E37" s="18">
        <v>0.2</v>
      </c>
      <c r="F37" s="33">
        <f t="shared" si="4"/>
        <v>1</v>
      </c>
      <c r="G37" s="37" t="e" cm="1">
        <f t="array" ref="G37">IF(COUNTIF($D$34:D36,D37),(LOOKUP(2,1/($D$34:D36=D37),$G$34:G36) - F37),VLOOKUP(D37,'Work Items'!$C$10:$E$15,3,FALSE)-F37)</f>
        <v>#N/A</v>
      </c>
      <c r="H37" s="35">
        <f t="shared" si="5"/>
        <v>19.399999999999999</v>
      </c>
      <c r="I37" s="36">
        <f t="shared" si="6"/>
        <v>1.8333333333333333</v>
      </c>
      <c r="J37" s="37">
        <f t="shared" si="7"/>
        <v>16.500000000000004</v>
      </c>
    </row>
    <row r="38" spans="1:11" ht="12.75" x14ac:dyDescent="0.2">
      <c r="A38" s="10"/>
      <c r="B38" s="11">
        <v>44683</v>
      </c>
      <c r="C38" s="17">
        <v>0</v>
      </c>
      <c r="D38" s="17" t="s">
        <v>10</v>
      </c>
      <c r="E38" s="18">
        <v>0</v>
      </c>
      <c r="F38" s="33">
        <f t="shared" si="4"/>
        <v>0</v>
      </c>
      <c r="G38" s="37" t="e" cm="1">
        <f t="array" ref="G38">IF(COUNTIF($D$34:D37,D38),(LOOKUP(2,1/($D$34:D37=D38),$G$34:G37) - F38),VLOOKUP(D38,'Work Items'!$C$10:$E$15,3,FALSE)-F38)</f>
        <v>#N/A</v>
      </c>
      <c r="H38" s="35">
        <f t="shared" si="5"/>
        <v>19.399999999999999</v>
      </c>
      <c r="I38" s="36">
        <f t="shared" si="6"/>
        <v>1.8333333333333333</v>
      </c>
      <c r="J38" s="37">
        <f t="shared" si="7"/>
        <v>14.66666666666667</v>
      </c>
    </row>
    <row r="39" spans="1:11" ht="12.75" x14ac:dyDescent="0.2">
      <c r="A39" s="10"/>
      <c r="B39" s="11">
        <v>44684</v>
      </c>
      <c r="C39" s="17">
        <v>0</v>
      </c>
      <c r="D39" s="17" t="s">
        <v>10</v>
      </c>
      <c r="E39" s="18">
        <v>0</v>
      </c>
      <c r="F39" s="33">
        <f t="shared" si="4"/>
        <v>0</v>
      </c>
      <c r="G39" s="37" t="e" cm="1">
        <f t="array" ref="G39">IF(COUNTIF($D$34:D38,D39),(LOOKUP(2,1/($D$34:D38=D39),$G$34:G38) - F39),VLOOKUP(D39,'Work Items'!$C$10:$E$15,3,FALSE)-F39)</f>
        <v>#N/A</v>
      </c>
      <c r="H39" s="35">
        <f t="shared" si="5"/>
        <v>19.399999999999999</v>
      </c>
      <c r="I39" s="36">
        <f t="shared" si="6"/>
        <v>1.8333333333333333</v>
      </c>
      <c r="J39" s="37">
        <f t="shared" si="7"/>
        <v>12.833333333333336</v>
      </c>
    </row>
    <row r="40" spans="1:11" ht="12.75" x14ac:dyDescent="0.2">
      <c r="A40" s="10"/>
      <c r="B40" s="11">
        <v>44685</v>
      </c>
      <c r="C40" s="17">
        <v>3</v>
      </c>
      <c r="D40" s="17" t="s">
        <v>75</v>
      </c>
      <c r="E40" s="18">
        <v>0.6</v>
      </c>
      <c r="F40" s="33">
        <f t="shared" si="4"/>
        <v>1.7999999999999998</v>
      </c>
      <c r="G40" s="37" t="e" cm="1">
        <f t="array" ref="G40">IF(COUNTIF($D$34:D39,D40),(LOOKUP(2,1/($D$34:D39=D40),$G$34:G39) - F40),VLOOKUP(D40,'Work Items'!$C$10:$E$15,3,FALSE)-F40)</f>
        <v>#N/A</v>
      </c>
      <c r="H40" s="35">
        <f t="shared" si="5"/>
        <v>17.599999999999998</v>
      </c>
      <c r="I40" s="36">
        <f t="shared" si="6"/>
        <v>1.8333333333333333</v>
      </c>
      <c r="J40" s="37">
        <f t="shared" si="7"/>
        <v>11.000000000000002</v>
      </c>
    </row>
    <row r="41" spans="1:11" ht="12.75" x14ac:dyDescent="0.2">
      <c r="A41" s="10"/>
      <c r="B41" s="11">
        <v>44686</v>
      </c>
      <c r="C41" s="17">
        <v>6</v>
      </c>
      <c r="D41" s="17" t="s">
        <v>75</v>
      </c>
      <c r="E41" s="18">
        <v>0.6</v>
      </c>
      <c r="F41" s="33">
        <f t="shared" si="4"/>
        <v>3.5999999999999996</v>
      </c>
      <c r="G41" s="37" t="e" cm="1">
        <f t="array" ref="G41">IF(COUNTIF($D$34:D40,D41),(LOOKUP(2,1/($D$34:D40=D41),$G$34:G40) - F41),VLOOKUP(D41,'Work Items'!$C$10:$E$15,3,FALSE)-F41)</f>
        <v>#N/A</v>
      </c>
      <c r="H41" s="35">
        <f t="shared" si="5"/>
        <v>13.999999999999998</v>
      </c>
      <c r="I41" s="36">
        <f t="shared" si="6"/>
        <v>1.8333333333333333</v>
      </c>
      <c r="J41" s="37">
        <f t="shared" si="7"/>
        <v>9.1666666666666679</v>
      </c>
    </row>
    <row r="42" spans="1:11" ht="12.75" x14ac:dyDescent="0.2">
      <c r="A42" s="10"/>
      <c r="B42" s="11">
        <v>44687</v>
      </c>
      <c r="C42" s="17">
        <v>0</v>
      </c>
      <c r="D42" s="17" t="s">
        <v>10</v>
      </c>
      <c r="E42" s="18">
        <v>0</v>
      </c>
      <c r="F42" s="33">
        <f t="shared" si="4"/>
        <v>0</v>
      </c>
      <c r="G42" s="37" t="e" cm="1">
        <f t="array" ref="G42">IF(COUNTIF($D$34:D41,D42),(LOOKUP(2,1/($D$34:D41=D42),$G$34:G41) - F42),VLOOKUP(D42,'Work Items'!$C$10:$E$15,3,FALSE)-F42)</f>
        <v>#N/A</v>
      </c>
      <c r="H42" s="35">
        <f t="shared" si="5"/>
        <v>13.999999999999998</v>
      </c>
      <c r="I42" s="36">
        <f t="shared" si="6"/>
        <v>1.8333333333333333</v>
      </c>
      <c r="J42" s="37">
        <f t="shared" si="7"/>
        <v>7.3333333333333348</v>
      </c>
    </row>
    <row r="43" spans="1:11" ht="12.75" x14ac:dyDescent="0.2">
      <c r="A43" s="10"/>
      <c r="B43" s="11">
        <v>44688</v>
      </c>
      <c r="C43" s="17">
        <v>0</v>
      </c>
      <c r="D43" s="17" t="s">
        <v>10</v>
      </c>
      <c r="E43" s="18">
        <v>0</v>
      </c>
      <c r="F43" s="33">
        <f t="shared" si="4"/>
        <v>0</v>
      </c>
      <c r="G43" s="37" t="e">
        <v>#N/A</v>
      </c>
      <c r="H43" s="35">
        <f t="shared" si="5"/>
        <v>13.999999999999998</v>
      </c>
      <c r="I43" s="36">
        <f t="shared" si="6"/>
        <v>1.8333333333333333</v>
      </c>
      <c r="J43" s="37">
        <f t="shared" si="7"/>
        <v>5.5000000000000018</v>
      </c>
    </row>
    <row r="44" spans="1:11" ht="12.75" x14ac:dyDescent="0.2">
      <c r="A44" s="10"/>
      <c r="B44" s="11">
        <v>44689</v>
      </c>
      <c r="C44" s="17">
        <v>4</v>
      </c>
      <c r="D44" s="17" t="s">
        <v>75</v>
      </c>
      <c r="E44" s="18">
        <v>0.8</v>
      </c>
      <c r="F44" s="33">
        <f t="shared" si="4"/>
        <v>3.2</v>
      </c>
      <c r="G44" s="37" t="e" cm="1">
        <f t="array" ref="G44">IF(COUNTIF($D$34:D43,D44),(LOOKUP(2,1/($D$34:D43=D44),$G$34:G43) - F44),VLOOKUP(D44,'Work Items'!$C$10:$E$15,3,FALSE)-F44)</f>
        <v>#N/A</v>
      </c>
      <c r="H44" s="35">
        <f t="shared" si="5"/>
        <v>10.799999999999997</v>
      </c>
      <c r="I44" s="36">
        <f t="shared" si="6"/>
        <v>1.8333333333333333</v>
      </c>
      <c r="J44" s="37">
        <f t="shared" si="7"/>
        <v>3.6666666666666687</v>
      </c>
    </row>
    <row r="45" spans="1:11" ht="12.75" x14ac:dyDescent="0.2">
      <c r="A45" s="10"/>
      <c r="B45" s="11">
        <v>44690</v>
      </c>
      <c r="C45" s="17">
        <v>5</v>
      </c>
      <c r="D45" s="17" t="s">
        <v>75</v>
      </c>
      <c r="E45" s="18">
        <v>0.75</v>
      </c>
      <c r="F45" s="33">
        <f t="shared" si="4"/>
        <v>3.75</v>
      </c>
      <c r="G45" s="37" t="e" cm="1">
        <f t="array" ref="G45">IF(COUNTIF($D$34:D44,D45),(LOOKUP(2,1/($D$34:D44=D45),$G$34:G44) - F45),VLOOKUP(D45,'Work Items'!$C$10:$E$15,3,FALSE)-F45)</f>
        <v>#N/A</v>
      </c>
      <c r="H45" s="35">
        <f t="shared" si="5"/>
        <v>7.0499999999999972</v>
      </c>
      <c r="I45" s="36">
        <f t="shared" si="6"/>
        <v>1.8333333333333333</v>
      </c>
      <c r="J45" s="37">
        <f t="shared" si="7"/>
        <v>1.8333333333333355</v>
      </c>
    </row>
    <row r="46" spans="1:11" ht="12.75" x14ac:dyDescent="0.2">
      <c r="A46" s="10"/>
      <c r="B46" s="11">
        <v>44691</v>
      </c>
      <c r="C46" s="17">
        <v>6</v>
      </c>
      <c r="D46" s="17" t="s">
        <v>75</v>
      </c>
      <c r="E46" s="18">
        <v>0.8</v>
      </c>
      <c r="F46" s="33">
        <f t="shared" si="4"/>
        <v>4.8000000000000007</v>
      </c>
      <c r="G46" s="37" t="e" cm="1">
        <f t="array" ref="G46">IF(COUNTIF($D$34:D45,D46),(LOOKUP(2,1/($D$34:D45=D46),$G$34:G45) - F46),VLOOKUP(D46,'Work Items'!$C$10:$E$15,3,FALSE)-F46)</f>
        <v>#N/A</v>
      </c>
      <c r="H46" s="35">
        <f t="shared" si="5"/>
        <v>2.2499999999999964</v>
      </c>
      <c r="I46" s="36">
        <f>$I$34/(ROWS($B$34:$B$46)-1)</f>
        <v>1.8333333333333333</v>
      </c>
      <c r="J46" s="37">
        <f t="shared" si="7"/>
        <v>2.2204460492503131E-15</v>
      </c>
      <c r="K46" s="15" t="s">
        <v>14</v>
      </c>
    </row>
    <row r="47" spans="1:11" ht="12.75" x14ac:dyDescent="0.2">
      <c r="A47" s="31"/>
      <c r="B47" s="31"/>
      <c r="C47" s="31"/>
    </row>
    <row r="48" spans="1:11" ht="12.75" x14ac:dyDescent="0.2">
      <c r="A48" s="27"/>
      <c r="B48" s="27" t="s">
        <v>15</v>
      </c>
      <c r="C48" s="27">
        <f>SUM(C35:C46)</f>
        <v>33</v>
      </c>
      <c r="F48" s="28">
        <f>SUM(F34:F46)</f>
        <v>19.75</v>
      </c>
    </row>
    <row r="49" spans="1:3" ht="12.75" x14ac:dyDescent="0.2"/>
    <row r="50" spans="1:3" ht="12.75" x14ac:dyDescent="0.2">
      <c r="A50" s="31"/>
      <c r="B50" s="31"/>
      <c r="C50" s="31"/>
    </row>
    <row r="51" spans="1:3" ht="12.75" x14ac:dyDescent="0.2">
      <c r="A51" s="31"/>
      <c r="B51" s="31"/>
      <c r="C51" s="31"/>
    </row>
    <row r="52" spans="1:3" ht="12.75" x14ac:dyDescent="0.2">
      <c r="A52" s="31"/>
      <c r="B52" s="31"/>
      <c r="C52" s="31"/>
    </row>
    <row r="53" spans="1:3" ht="12.75" x14ac:dyDescent="0.2">
      <c r="A53" s="31"/>
      <c r="B53" s="31"/>
      <c r="C53" s="31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3" ht="12.75" x14ac:dyDescent="0.2">
      <c r="A81" s="3"/>
      <c r="B81" s="3"/>
      <c r="C81" s="3"/>
    </row>
    <row r="82" spans="1:13" ht="12.75" x14ac:dyDescent="0.2">
      <c r="A82" s="3"/>
      <c r="B82" s="3"/>
      <c r="C82" s="3"/>
    </row>
    <row r="83" spans="1:13" ht="12.75" x14ac:dyDescent="0.2">
      <c r="A83" s="3"/>
      <c r="B83" s="3"/>
      <c r="C83" s="3"/>
    </row>
    <row r="84" spans="1:13" ht="12.75" x14ac:dyDescent="0.2">
      <c r="A84" s="3"/>
      <c r="B84" s="3"/>
      <c r="C84" s="3"/>
    </row>
    <row r="85" spans="1:13" ht="12.75" x14ac:dyDescent="0.2">
      <c r="A85" s="3"/>
      <c r="B85" s="3"/>
      <c r="C85" s="3"/>
    </row>
    <row r="86" spans="1:13" ht="12.75" x14ac:dyDescent="0.2">
      <c r="A86" s="3"/>
      <c r="B86" s="3"/>
      <c r="C86" s="3"/>
    </row>
    <row r="87" spans="1:13" ht="12.75" x14ac:dyDescent="0.2">
      <c r="A87" s="3"/>
      <c r="B87" s="3"/>
      <c r="C87" s="3"/>
      <c r="M87" s="30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5" x14ac:dyDescent="0.2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5" x14ac:dyDescent="0.2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5" x14ac:dyDescent="0.2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5" x14ac:dyDescent="0.2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5" x14ac:dyDescent="0.2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5" x14ac:dyDescent="0.2">
      <c r="A94" s="3"/>
      <c r="B94" s="3"/>
      <c r="C94" s="3"/>
      <c r="L94" s="32"/>
    </row>
    <row r="95" spans="1:13" ht="12.75" x14ac:dyDescent="0.2">
      <c r="A95" s="3"/>
      <c r="B95" s="3"/>
      <c r="C95" s="3"/>
      <c r="L95" s="32"/>
    </row>
    <row r="96" spans="1:1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51"/>
  <sheetViews>
    <sheetView topLeftCell="A21" workbookViewId="0">
      <selection activeCell="J56" sqref="J56"/>
    </sheetView>
  </sheetViews>
  <sheetFormatPr defaultColWidth="14.42578125" defaultRowHeight="15.75" customHeight="1" x14ac:dyDescent="0.2"/>
  <cols>
    <col min="1" max="1" width="7.5703125" customWidth="1"/>
    <col min="2" max="2" width="11.7109375" customWidth="1"/>
    <col min="3" max="3" width="10.85546875" customWidth="1"/>
    <col min="4" max="4" width="15.28515625" customWidth="1"/>
    <col min="6" max="6" width="14.140625" customWidth="1"/>
    <col min="7" max="7" width="14.28515625" customWidth="1"/>
    <col min="8" max="8" width="13.5703125" customWidth="1"/>
    <col min="9" max="9" width="12.28515625" customWidth="1"/>
    <col min="11" max="11" width="12.425781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27"/>
      <c r="B2" s="27"/>
      <c r="C2" s="27"/>
      <c r="D2" s="29"/>
      <c r="E2" s="29"/>
      <c r="F2" s="29"/>
      <c r="G2" s="29"/>
      <c r="H2" s="29"/>
      <c r="I2" s="29"/>
      <c r="J2" s="29"/>
      <c r="K2" s="29"/>
    </row>
    <row r="3" spans="1:24" ht="12.75" x14ac:dyDescent="0.2">
      <c r="A3" s="27"/>
      <c r="B3" s="27"/>
      <c r="C3" s="27"/>
      <c r="D3" s="29"/>
      <c r="E3" s="29"/>
      <c r="F3" s="29"/>
      <c r="G3" s="29"/>
      <c r="H3" s="29"/>
      <c r="I3" s="29"/>
      <c r="J3" s="29"/>
      <c r="K3" s="29"/>
    </row>
    <row r="4" spans="1:24" ht="12.75" x14ac:dyDescent="0.2">
      <c r="A4" s="27"/>
      <c r="B4" s="27"/>
      <c r="C4" s="27"/>
      <c r="D4" s="29"/>
      <c r="E4" s="29"/>
      <c r="F4" s="29"/>
      <c r="G4" s="29"/>
      <c r="H4" s="29"/>
      <c r="I4" s="29"/>
      <c r="J4" s="29"/>
      <c r="K4" s="29"/>
    </row>
    <row r="5" spans="1:24" ht="18" customHeight="1" x14ac:dyDescent="0.25">
      <c r="A5" s="4"/>
      <c r="B5" s="107" t="s">
        <v>20</v>
      </c>
      <c r="C5" s="108"/>
      <c r="D5" s="108"/>
      <c r="E5" s="108"/>
      <c r="F5" s="108"/>
      <c r="G5" s="108"/>
      <c r="H5" s="108"/>
      <c r="I5" s="108"/>
      <c r="J5" s="109"/>
      <c r="K5" s="29"/>
    </row>
    <row r="6" spans="1:24" ht="38.25" x14ac:dyDescent="0.2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41"/>
      <c r="L6" s="41"/>
      <c r="M6" s="41"/>
      <c r="N6" s="41"/>
      <c r="O6" s="41"/>
      <c r="P6" s="41"/>
      <c r="Q6" s="41"/>
      <c r="R6" s="29"/>
      <c r="S6" s="29"/>
      <c r="T6" s="29"/>
      <c r="U6" s="29"/>
      <c r="V6" s="29"/>
      <c r="W6" s="29"/>
      <c r="X6" s="2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18</v>
      </c>
      <c r="I7" s="14">
        <v>18</v>
      </c>
      <c r="J7" s="12">
        <v>18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1</v>
      </c>
      <c r="D8" s="17" t="s">
        <v>21</v>
      </c>
      <c r="E8" s="18">
        <v>0.6</v>
      </c>
      <c r="F8" s="33">
        <f t="shared" ref="F8:F24" si="0">E8*C8</f>
        <v>0.6</v>
      </c>
      <c r="G8" s="37">
        <f t="array" ref="G8">IF(COUNTIF($D$7:D7,D8),(LOOKUP(2,1/($D$7:D7=D8),$G$7:G7) - F8),VLOOKUP(D8,'Work Items'!$C$3:$E$8,3,FALSE)-F8)</f>
        <v>15.4</v>
      </c>
      <c r="H8" s="35">
        <f t="shared" ref="H8:H24" si="1">H7 - F8</f>
        <v>17.399999999999999</v>
      </c>
      <c r="I8" s="36">
        <f t="shared" ref="I8:I24" si="2">$I$7/(ROWS($B$7:$B$24)-1)</f>
        <v>1.0588235294117647</v>
      </c>
      <c r="J8" s="37">
        <f t="shared" ref="J8:J24" si="3">J7 - I8</f>
        <v>16.941176470588236</v>
      </c>
    </row>
    <row r="9" spans="1:24" ht="12.75" x14ac:dyDescent="0.2">
      <c r="A9" s="10"/>
      <c r="B9" s="11">
        <v>44597</v>
      </c>
      <c r="C9" s="17">
        <v>0</v>
      </c>
      <c r="D9" s="17" t="s">
        <v>10</v>
      </c>
      <c r="E9" s="18">
        <v>0</v>
      </c>
      <c r="F9" s="33">
        <f t="shared" si="0"/>
        <v>0</v>
      </c>
      <c r="G9" s="34" t="s">
        <v>10</v>
      </c>
      <c r="H9" s="35">
        <f t="shared" si="1"/>
        <v>17.399999999999999</v>
      </c>
      <c r="I9" s="36">
        <f t="shared" si="2"/>
        <v>1.0588235294117647</v>
      </c>
      <c r="J9" s="37">
        <f t="shared" si="3"/>
        <v>15.882352941176471</v>
      </c>
    </row>
    <row r="10" spans="1:24" ht="12.75" x14ac:dyDescent="0.2">
      <c r="A10" s="10"/>
      <c r="B10" s="11">
        <v>44598</v>
      </c>
      <c r="C10" s="17">
        <v>0</v>
      </c>
      <c r="D10" s="17" t="s">
        <v>10</v>
      </c>
      <c r="E10" s="18">
        <v>0</v>
      </c>
      <c r="F10" s="33">
        <f t="shared" si="0"/>
        <v>0</v>
      </c>
      <c r="G10" s="34" t="s">
        <v>10</v>
      </c>
      <c r="H10" s="35">
        <f t="shared" si="1"/>
        <v>17.399999999999999</v>
      </c>
      <c r="I10" s="36">
        <f t="shared" si="2"/>
        <v>1.0588235294117647</v>
      </c>
      <c r="J10" s="37">
        <f t="shared" si="3"/>
        <v>14.823529411764707</v>
      </c>
      <c r="N10" s="24"/>
      <c r="O10" s="24"/>
    </row>
    <row r="11" spans="1:24" ht="12.75" x14ac:dyDescent="0.2">
      <c r="A11" s="10"/>
      <c r="B11" s="11">
        <v>44599</v>
      </c>
      <c r="C11" s="17">
        <v>2</v>
      </c>
      <c r="D11" s="17" t="s">
        <v>21</v>
      </c>
      <c r="E11" s="18">
        <v>0.75</v>
      </c>
      <c r="F11" s="33">
        <f t="shared" si="0"/>
        <v>1.5</v>
      </c>
      <c r="G11" s="37">
        <f t="array" ref="G11">IF(COUNTIF($D$7:D10,D11),(LOOKUP(2,1/($D$7:D10=D11),$G$7:G10) - F11),VLOOKUP(D11,'Work Items'!$C$3:$E$8,3,FALSE)-F11)</f>
        <v>13.9</v>
      </c>
      <c r="H11" s="35">
        <f t="shared" si="1"/>
        <v>15.899999999999999</v>
      </c>
      <c r="I11" s="36">
        <f t="shared" si="2"/>
        <v>1.0588235294117647</v>
      </c>
      <c r="J11" s="37">
        <f t="shared" si="3"/>
        <v>13.764705882352942</v>
      </c>
      <c r="N11" s="24"/>
      <c r="O11" s="24"/>
    </row>
    <row r="12" spans="1:24" ht="12.75" x14ac:dyDescent="0.2">
      <c r="A12" s="10"/>
      <c r="B12" s="11">
        <v>44600</v>
      </c>
      <c r="C12" s="17">
        <v>0</v>
      </c>
      <c r="D12" s="17" t="s">
        <v>10</v>
      </c>
      <c r="E12" s="18">
        <v>0</v>
      </c>
      <c r="F12" s="33">
        <f t="shared" si="0"/>
        <v>0</v>
      </c>
      <c r="G12" s="34" t="s">
        <v>10</v>
      </c>
      <c r="H12" s="35">
        <f t="shared" si="1"/>
        <v>15.899999999999999</v>
      </c>
      <c r="I12" s="36">
        <f t="shared" si="2"/>
        <v>1.0588235294117647</v>
      </c>
      <c r="J12" s="37">
        <f t="shared" si="3"/>
        <v>12.705882352941178</v>
      </c>
    </row>
    <row r="13" spans="1:24" ht="12.75" x14ac:dyDescent="0.2">
      <c r="A13" s="10"/>
      <c r="B13" s="11">
        <v>44601</v>
      </c>
      <c r="C13" s="17">
        <v>3</v>
      </c>
      <c r="D13" s="17" t="s">
        <v>21</v>
      </c>
      <c r="E13" s="18">
        <v>0</v>
      </c>
      <c r="F13" s="33">
        <f t="shared" si="0"/>
        <v>0</v>
      </c>
      <c r="G13" s="37">
        <f t="array" ref="G13">IF(COUNTIF($D$7:D12,D13),(LOOKUP(2,1/($D$7:D12=D13),$G$7:G12) - F13),VLOOKUP(D13,'Work Items'!$C$3:$E$8,3,FALSE)-F13)</f>
        <v>13.9</v>
      </c>
      <c r="H13" s="35">
        <f t="shared" si="1"/>
        <v>15.899999999999999</v>
      </c>
      <c r="I13" s="36">
        <f t="shared" si="2"/>
        <v>1.0588235294117647</v>
      </c>
      <c r="J13" s="37">
        <f t="shared" si="3"/>
        <v>11.647058823529413</v>
      </c>
    </row>
    <row r="14" spans="1:24" ht="12.75" x14ac:dyDescent="0.2">
      <c r="A14" s="10"/>
      <c r="B14" s="11">
        <v>44602</v>
      </c>
      <c r="C14" s="17">
        <v>0</v>
      </c>
      <c r="D14" s="17" t="s">
        <v>10</v>
      </c>
      <c r="E14" s="18">
        <v>0</v>
      </c>
      <c r="F14" s="33">
        <f t="shared" si="0"/>
        <v>0</v>
      </c>
      <c r="G14" s="34" t="s">
        <v>10</v>
      </c>
      <c r="H14" s="35">
        <f t="shared" si="1"/>
        <v>15.899999999999999</v>
      </c>
      <c r="I14" s="36">
        <f t="shared" si="2"/>
        <v>1.0588235294117647</v>
      </c>
      <c r="J14" s="37">
        <f t="shared" si="3"/>
        <v>10.588235294117649</v>
      </c>
    </row>
    <row r="15" spans="1:24" ht="12.75" x14ac:dyDescent="0.2">
      <c r="A15" s="10"/>
      <c r="B15" s="11">
        <v>44603</v>
      </c>
      <c r="C15" s="17">
        <v>5</v>
      </c>
      <c r="D15" s="17" t="s">
        <v>21</v>
      </c>
      <c r="E15" s="18">
        <v>0.7</v>
      </c>
      <c r="F15" s="33">
        <f t="shared" si="0"/>
        <v>3.5</v>
      </c>
      <c r="G15" s="37">
        <f t="array" ref="G15">IF(COUNTIF($D$7:D14,D15),(LOOKUP(2,1/($D$7:D14=D15),$G$7:G14) - F15),VLOOKUP(D15,'Work Items'!$C$3:$E$8,3,FALSE)-F15)</f>
        <v>10.4</v>
      </c>
      <c r="H15" s="35">
        <f t="shared" si="1"/>
        <v>12.399999999999999</v>
      </c>
      <c r="I15" s="36">
        <f t="shared" si="2"/>
        <v>1.0588235294117647</v>
      </c>
      <c r="J15" s="37">
        <f t="shared" si="3"/>
        <v>9.529411764705884</v>
      </c>
    </row>
    <row r="16" spans="1:24" ht="12.75" x14ac:dyDescent="0.2">
      <c r="A16" s="10"/>
      <c r="B16" s="11">
        <v>44604</v>
      </c>
      <c r="C16" s="17">
        <v>0</v>
      </c>
      <c r="D16" s="17" t="s">
        <v>10</v>
      </c>
      <c r="E16" s="18">
        <v>0</v>
      </c>
      <c r="F16" s="33">
        <f t="shared" si="0"/>
        <v>0</v>
      </c>
      <c r="G16" s="34" t="s">
        <v>10</v>
      </c>
      <c r="H16" s="35">
        <f t="shared" si="1"/>
        <v>12.399999999999999</v>
      </c>
      <c r="I16" s="36">
        <f t="shared" si="2"/>
        <v>1.0588235294117647</v>
      </c>
      <c r="J16" s="37">
        <f t="shared" si="3"/>
        <v>8.4705882352941195</v>
      </c>
    </row>
    <row r="17" spans="1:24" ht="12.75" x14ac:dyDescent="0.2">
      <c r="A17" s="10"/>
      <c r="B17" s="11">
        <v>44605</v>
      </c>
      <c r="C17" s="17">
        <v>0</v>
      </c>
      <c r="D17" s="17" t="s">
        <v>10</v>
      </c>
      <c r="E17" s="18">
        <v>0</v>
      </c>
      <c r="F17" s="33">
        <f t="shared" si="0"/>
        <v>0</v>
      </c>
      <c r="G17" s="34" t="s">
        <v>10</v>
      </c>
      <c r="H17" s="35">
        <f t="shared" si="1"/>
        <v>12.399999999999999</v>
      </c>
      <c r="I17" s="36">
        <f t="shared" si="2"/>
        <v>1.0588235294117647</v>
      </c>
      <c r="J17" s="37">
        <f t="shared" si="3"/>
        <v>7.411764705882355</v>
      </c>
    </row>
    <row r="18" spans="1:24" ht="12.75" x14ac:dyDescent="0.2">
      <c r="A18" s="10"/>
      <c r="B18" s="11">
        <v>44606</v>
      </c>
      <c r="C18" s="17">
        <v>3</v>
      </c>
      <c r="D18" s="17" t="s">
        <v>21</v>
      </c>
      <c r="E18" s="18">
        <v>0.6</v>
      </c>
      <c r="F18" s="33">
        <f t="shared" si="0"/>
        <v>1.7999999999999998</v>
      </c>
      <c r="G18" s="37">
        <f t="array" ref="G18">IF(COUNTIF($D$7:D17,D18),(LOOKUP(2,1/($D$7:D17=D18),$G$7:G17) - F18),VLOOKUP(D18,'Work Items'!$C$3:$E$8,3,FALSE)-F18)</f>
        <v>8.6000000000000014</v>
      </c>
      <c r="H18" s="35">
        <f t="shared" si="1"/>
        <v>10.599999999999998</v>
      </c>
      <c r="I18" s="36">
        <f t="shared" si="2"/>
        <v>1.0588235294117647</v>
      </c>
      <c r="J18" s="37">
        <f t="shared" si="3"/>
        <v>6.3529411764705905</v>
      </c>
    </row>
    <row r="19" spans="1:24" ht="12.75" x14ac:dyDescent="0.2">
      <c r="A19" s="10"/>
      <c r="B19" s="11">
        <v>44607</v>
      </c>
      <c r="C19" s="17">
        <v>3</v>
      </c>
      <c r="D19" s="17" t="s">
        <v>21</v>
      </c>
      <c r="E19" s="18">
        <v>0.9</v>
      </c>
      <c r="F19" s="33">
        <f t="shared" si="0"/>
        <v>2.7</v>
      </c>
      <c r="G19" s="37">
        <f t="array" ref="G19">IF(COUNTIF($D$7:D18,D19),(LOOKUP(2,1/($D$7:D18=D19),$G$7:G18) - F19),VLOOKUP(D19,'Work Items'!$C$3:$E$8,3,FALSE)-F19)</f>
        <v>5.9000000000000012</v>
      </c>
      <c r="H19" s="35">
        <f t="shared" si="1"/>
        <v>7.8999999999999977</v>
      </c>
      <c r="I19" s="36">
        <f t="shared" si="2"/>
        <v>1.0588235294117647</v>
      </c>
      <c r="J19" s="37">
        <f t="shared" si="3"/>
        <v>5.294117647058826</v>
      </c>
    </row>
    <row r="20" spans="1:24" ht="12.75" x14ac:dyDescent="0.2">
      <c r="A20" s="10"/>
      <c r="B20" s="11">
        <v>44608</v>
      </c>
      <c r="C20" s="17">
        <v>6</v>
      </c>
      <c r="D20" s="17" t="s">
        <v>21</v>
      </c>
      <c r="E20" s="18">
        <v>0.85</v>
      </c>
      <c r="F20" s="33">
        <f t="shared" si="0"/>
        <v>5.0999999999999996</v>
      </c>
      <c r="G20" s="37">
        <f t="array" ref="G20">IF(COUNTIF($D$7:D19,D20),(LOOKUP(2,1/($D$7:D19=D20),$G$7:G19) - F20),VLOOKUP(D20,'Work Items'!$C$3:$E$8,3,FALSE)-F20)</f>
        <v>0.8000000000000016</v>
      </c>
      <c r="H20" s="35">
        <f t="shared" si="1"/>
        <v>2.799999999999998</v>
      </c>
      <c r="I20" s="36">
        <f t="shared" si="2"/>
        <v>1.0588235294117647</v>
      </c>
      <c r="J20" s="37">
        <f t="shared" si="3"/>
        <v>4.2352941176470615</v>
      </c>
    </row>
    <row r="21" spans="1:24" ht="12.75" x14ac:dyDescent="0.2">
      <c r="A21" s="10"/>
      <c r="B21" s="11">
        <v>44609</v>
      </c>
      <c r="C21" s="17">
        <v>0</v>
      </c>
      <c r="D21" s="17" t="s">
        <v>10</v>
      </c>
      <c r="E21" s="18">
        <v>0</v>
      </c>
      <c r="F21" s="33">
        <f t="shared" si="0"/>
        <v>0</v>
      </c>
      <c r="G21" s="34" t="s">
        <v>10</v>
      </c>
      <c r="H21" s="35">
        <f t="shared" si="1"/>
        <v>2.799999999999998</v>
      </c>
      <c r="I21" s="36">
        <f t="shared" si="2"/>
        <v>1.0588235294117647</v>
      </c>
      <c r="J21" s="37">
        <f t="shared" si="3"/>
        <v>3.176470588235297</v>
      </c>
    </row>
    <row r="22" spans="1:24" ht="12.75" x14ac:dyDescent="0.2">
      <c r="A22" s="10"/>
      <c r="B22" s="11">
        <v>44610</v>
      </c>
      <c r="C22" s="17">
        <v>0</v>
      </c>
      <c r="D22" s="17" t="s">
        <v>10</v>
      </c>
      <c r="E22" s="18">
        <v>0</v>
      </c>
      <c r="F22" s="33">
        <f t="shared" si="0"/>
        <v>0</v>
      </c>
      <c r="G22" s="34" t="s">
        <v>10</v>
      </c>
      <c r="H22" s="35">
        <f t="shared" si="1"/>
        <v>2.799999999999998</v>
      </c>
      <c r="I22" s="36">
        <f t="shared" si="2"/>
        <v>1.0588235294117647</v>
      </c>
      <c r="J22" s="37">
        <f t="shared" si="3"/>
        <v>2.1176470588235325</v>
      </c>
    </row>
    <row r="23" spans="1:24" ht="12.75" x14ac:dyDescent="0.2">
      <c r="A23" s="10"/>
      <c r="B23" s="11">
        <v>44611</v>
      </c>
      <c r="C23" s="17">
        <v>6</v>
      </c>
      <c r="D23" s="17" t="s">
        <v>21</v>
      </c>
      <c r="E23" s="18">
        <v>0.59499999999999997</v>
      </c>
      <c r="F23" s="33">
        <f t="shared" si="0"/>
        <v>3.57</v>
      </c>
      <c r="G23" s="37">
        <f t="array" ref="G23">IF(COUNTIF($D$7:D22,D23),(LOOKUP(2,1/($D$7:D22=D23),$G$7:G22) - F23),VLOOKUP(D23,'Work Items'!$C$3:$E$8,3,FALSE)-F23)</f>
        <v>-2.7699999999999982</v>
      </c>
      <c r="H23" s="35">
        <f t="shared" si="1"/>
        <v>-0.77000000000000179</v>
      </c>
      <c r="I23" s="36">
        <f t="shared" si="2"/>
        <v>1.0588235294117647</v>
      </c>
      <c r="J23" s="37">
        <f t="shared" si="3"/>
        <v>1.0588235294117678</v>
      </c>
    </row>
    <row r="24" spans="1:24" ht="12.75" x14ac:dyDescent="0.2">
      <c r="A24" s="10"/>
      <c r="B24" s="11">
        <v>44612</v>
      </c>
      <c r="C24" s="17">
        <v>4</v>
      </c>
      <c r="D24" s="17" t="s">
        <v>21</v>
      </c>
      <c r="E24" s="18">
        <v>0.6</v>
      </c>
      <c r="F24" s="33">
        <f t="shared" si="0"/>
        <v>2.4</v>
      </c>
      <c r="G24" s="37">
        <f t="array" ref="G24">IF(COUNTIF($D$7:D23,D24),(LOOKUP(2,1/($D$7:D23=D24),$G$7:G23) - F24),VLOOKUP(D24,'Work Items'!$C$3:$E$8,3,FALSE)-F24)</f>
        <v>-5.1699999999999982</v>
      </c>
      <c r="H24" s="35">
        <f t="shared" si="1"/>
        <v>-3.1700000000000017</v>
      </c>
      <c r="I24" s="36">
        <f t="shared" si="2"/>
        <v>1.0588235294117647</v>
      </c>
      <c r="J24" s="37">
        <f t="shared" si="3"/>
        <v>3.1086244689504383E-15</v>
      </c>
      <c r="K24" s="15" t="s">
        <v>14</v>
      </c>
    </row>
    <row r="25" spans="1:24" ht="12.75" x14ac:dyDescent="0.2">
      <c r="A25" s="3"/>
      <c r="B25" s="3"/>
      <c r="C25" s="3"/>
    </row>
    <row r="26" spans="1:24" ht="12.75" x14ac:dyDescent="0.2">
      <c r="A26" s="3"/>
      <c r="B26" s="26" t="s">
        <v>15</v>
      </c>
      <c r="C26" s="27">
        <f>SUM(C8:C24)</f>
        <v>33</v>
      </c>
      <c r="F26" s="28">
        <f>SUM(F7:F24)</f>
        <v>21.169999999999998</v>
      </c>
    </row>
    <row r="27" spans="1:24" ht="12.75" x14ac:dyDescent="0.2">
      <c r="A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1"/>
      <c r="B29" s="31"/>
      <c r="C29" s="31"/>
    </row>
    <row r="30" spans="1:24" ht="12.75" x14ac:dyDescent="0.2">
      <c r="A30" s="31"/>
      <c r="B30" s="31"/>
      <c r="C30" s="31"/>
    </row>
    <row r="31" spans="1:24" ht="12.75" x14ac:dyDescent="0.2">
      <c r="A31" s="31"/>
      <c r="B31" s="31"/>
      <c r="C31" s="31"/>
    </row>
    <row r="32" spans="1:24" ht="18.75" thickBot="1" x14ac:dyDescent="0.3">
      <c r="A32" s="4"/>
      <c r="B32" s="107" t="s">
        <v>71</v>
      </c>
      <c r="C32" s="108"/>
      <c r="D32" s="108"/>
      <c r="E32" s="108"/>
      <c r="F32" s="108"/>
      <c r="G32" s="108"/>
      <c r="H32" s="108"/>
      <c r="I32" s="108"/>
      <c r="J32" s="109"/>
    </row>
    <row r="33" spans="1:11" ht="39.75" thickTop="1" thickBot="1" x14ac:dyDescent="0.2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.5" thickTop="1" x14ac:dyDescent="0.2">
      <c r="A34" s="10"/>
      <c r="B34" s="11">
        <v>44679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25</v>
      </c>
      <c r="I34" s="14">
        <v>25</v>
      </c>
      <c r="J34" s="12">
        <v>25</v>
      </c>
      <c r="K34" s="15" t="s">
        <v>11</v>
      </c>
    </row>
    <row r="35" spans="1:11" ht="12.75" x14ac:dyDescent="0.2">
      <c r="A35" s="10"/>
      <c r="B35" s="11">
        <v>44680</v>
      </c>
      <c r="C35" s="17">
        <v>4</v>
      </c>
      <c r="D35" s="17" t="s">
        <v>76</v>
      </c>
      <c r="E35" s="18">
        <v>0.8</v>
      </c>
      <c r="F35" s="33">
        <f t="shared" ref="F35:F46" si="4">E35*C35</f>
        <v>3.2</v>
      </c>
      <c r="G35" s="37" t="e" cm="1">
        <f t="array" ref="G35">IF(COUNTIF($D$34:D34,D35),(LOOKUP(2,1/($D$34:D34=D35),$G$34:G34) - F35),VLOOKUP(D35,'Work Items'!$C$10:$E$15,3,FALSE)-F35)</f>
        <v>#N/A</v>
      </c>
      <c r="H35" s="35">
        <f t="shared" ref="H35:H46" si="5">H34 - F35</f>
        <v>21.8</v>
      </c>
      <c r="I35" s="36">
        <f>$I$34/(ROWS($B$34:$B$46)-1)</f>
        <v>2.0833333333333335</v>
      </c>
      <c r="J35" s="37">
        <f>J34 - I35</f>
        <v>22.916666666666668</v>
      </c>
    </row>
    <row r="36" spans="1:11" ht="12.75" x14ac:dyDescent="0.2">
      <c r="A36" s="10"/>
      <c r="B36" s="11">
        <v>44681</v>
      </c>
      <c r="C36" s="17">
        <v>3</v>
      </c>
      <c r="D36" s="17" t="s">
        <v>76</v>
      </c>
      <c r="E36" s="18">
        <v>0.8</v>
      </c>
      <c r="F36" s="33">
        <f t="shared" si="4"/>
        <v>2.4000000000000004</v>
      </c>
      <c r="G36" s="37" t="e" cm="1">
        <f t="array" ref="G36">IF(COUNTIF($D$34:D35,D36),(LOOKUP(2,1/($D$34:D35=D36),$G$34:G35) - F36),VLOOKUP(D36,'Work Items'!$C$10:$E$15,3,FALSE)-F36)</f>
        <v>#N/A</v>
      </c>
      <c r="H36" s="35">
        <f t="shared" si="5"/>
        <v>19.399999999999999</v>
      </c>
      <c r="I36" s="36">
        <f t="shared" ref="I36:I45" si="6">$I$34/(ROWS($B$34:$B$46)-1)</f>
        <v>2.0833333333333335</v>
      </c>
      <c r="J36" s="37">
        <f t="shared" ref="J36:J46" si="7">J35 - I36</f>
        <v>20.833333333333336</v>
      </c>
    </row>
    <row r="37" spans="1:11" ht="12.75" x14ac:dyDescent="0.2">
      <c r="A37" s="10"/>
      <c r="B37" s="11">
        <v>44682</v>
      </c>
      <c r="C37" s="17">
        <v>3</v>
      </c>
      <c r="D37" s="17" t="s">
        <v>76</v>
      </c>
      <c r="E37" s="18">
        <v>0.75</v>
      </c>
      <c r="F37" s="33">
        <f t="shared" si="4"/>
        <v>2.25</v>
      </c>
      <c r="G37" s="37" t="e" cm="1">
        <f t="array" ref="G37">IF(COUNTIF($D$34:D36,D37),(LOOKUP(2,1/($D$34:D36=D37),$G$34:G36) - F37),VLOOKUP(D37,'Work Items'!$C$10:$E$15,3,FALSE)-F37)</f>
        <v>#N/A</v>
      </c>
      <c r="H37" s="35">
        <f t="shared" si="5"/>
        <v>17.149999999999999</v>
      </c>
      <c r="I37" s="36">
        <f t="shared" si="6"/>
        <v>2.0833333333333335</v>
      </c>
      <c r="J37" s="37">
        <f t="shared" si="7"/>
        <v>18.750000000000004</v>
      </c>
    </row>
    <row r="38" spans="1:11" ht="12.75" x14ac:dyDescent="0.2">
      <c r="A38" s="10"/>
      <c r="B38" s="11">
        <v>44683</v>
      </c>
      <c r="C38" s="17">
        <v>4</v>
      </c>
      <c r="D38" s="17" t="s">
        <v>76</v>
      </c>
      <c r="E38" s="18">
        <v>0.8</v>
      </c>
      <c r="F38" s="33">
        <f t="shared" si="4"/>
        <v>3.2</v>
      </c>
      <c r="G38" s="37" t="e" cm="1">
        <f t="array" ref="G38">IF(COUNTIF($D$34:D37,D38),(LOOKUP(2,1/($D$34:D37=D38),$G$34:G37) - F38),VLOOKUP(D38,'Work Items'!$C$10:$E$15,3,FALSE)-F38)</f>
        <v>#N/A</v>
      </c>
      <c r="H38" s="35">
        <f t="shared" si="5"/>
        <v>13.95</v>
      </c>
      <c r="I38" s="36">
        <f t="shared" si="6"/>
        <v>2.0833333333333335</v>
      </c>
      <c r="J38" s="37">
        <f t="shared" si="7"/>
        <v>16.666666666666671</v>
      </c>
    </row>
    <row r="39" spans="1:11" ht="12.75" x14ac:dyDescent="0.2">
      <c r="A39" s="10"/>
      <c r="B39" s="11">
        <v>44684</v>
      </c>
      <c r="C39" s="17">
        <v>5</v>
      </c>
      <c r="D39" s="17" t="s">
        <v>76</v>
      </c>
      <c r="E39" s="18">
        <v>0.9</v>
      </c>
      <c r="F39" s="33">
        <v>0</v>
      </c>
      <c r="G39" s="37" t="e" cm="1">
        <f t="array" ref="G39">IF(COUNTIF($D$34:D38,D39),(LOOKUP(2,1/($D$34:D38=D39),$G$34:G38) - F39),VLOOKUP(D39,'Work Items'!$C$10:$E$15,3,FALSE)-F39)</f>
        <v>#N/A</v>
      </c>
      <c r="H39" s="35">
        <f t="shared" si="5"/>
        <v>13.95</v>
      </c>
      <c r="I39" s="36">
        <f t="shared" si="6"/>
        <v>2.0833333333333335</v>
      </c>
      <c r="J39" s="37">
        <f t="shared" si="7"/>
        <v>14.583333333333337</v>
      </c>
    </row>
    <row r="40" spans="1:11" ht="12.75" x14ac:dyDescent="0.2">
      <c r="A40" s="10"/>
      <c r="B40" s="11">
        <v>44685</v>
      </c>
      <c r="C40" s="17">
        <v>3</v>
      </c>
      <c r="D40" s="17" t="s">
        <v>76</v>
      </c>
      <c r="E40" s="18">
        <v>0.8</v>
      </c>
      <c r="F40" s="33">
        <f t="shared" si="4"/>
        <v>2.4000000000000004</v>
      </c>
      <c r="G40" s="37" t="e" cm="1">
        <f t="array" ref="G40">IF(COUNTIF($D$34:D39,D40),(LOOKUP(2,1/($D$34:D39=D40),$G$34:G39) - F40),VLOOKUP(D40,'Work Items'!$C$10:$E$15,3,FALSE)-F40)</f>
        <v>#N/A</v>
      </c>
      <c r="H40" s="35">
        <f t="shared" si="5"/>
        <v>11.549999999999999</v>
      </c>
      <c r="I40" s="36">
        <f t="shared" si="6"/>
        <v>2.0833333333333335</v>
      </c>
      <c r="J40" s="37">
        <f t="shared" si="7"/>
        <v>12.500000000000004</v>
      </c>
    </row>
    <row r="41" spans="1:11" ht="12.75" x14ac:dyDescent="0.2">
      <c r="A41" s="10"/>
      <c r="B41" s="11">
        <v>44686</v>
      </c>
      <c r="C41" s="17">
        <v>2</v>
      </c>
      <c r="D41" s="17" t="s">
        <v>76</v>
      </c>
      <c r="E41" s="18">
        <v>0.8</v>
      </c>
      <c r="F41" s="33">
        <f t="shared" si="4"/>
        <v>1.6</v>
      </c>
      <c r="G41" s="37" t="e" cm="1">
        <f t="array" ref="G41">IF(COUNTIF($D$34:D40,D41),(LOOKUP(2,1/($D$34:D40=D41),$G$34:G40) - F41),VLOOKUP(D41,'Work Items'!$C$10:$E$15,3,FALSE)-F41)</f>
        <v>#N/A</v>
      </c>
      <c r="H41" s="35">
        <f t="shared" si="5"/>
        <v>9.9499999999999993</v>
      </c>
      <c r="I41" s="36">
        <f t="shared" si="6"/>
        <v>2.0833333333333335</v>
      </c>
      <c r="J41" s="37">
        <f t="shared" si="7"/>
        <v>10.41666666666667</v>
      </c>
    </row>
    <row r="42" spans="1:11" ht="12.75" x14ac:dyDescent="0.2">
      <c r="A42" s="10"/>
      <c r="B42" s="11">
        <v>44687</v>
      </c>
      <c r="C42" s="17">
        <v>3</v>
      </c>
      <c r="D42" s="17" t="s">
        <v>76</v>
      </c>
      <c r="E42" s="18">
        <v>0.9</v>
      </c>
      <c r="F42" s="33">
        <f t="shared" si="4"/>
        <v>2.7</v>
      </c>
      <c r="G42" s="37" t="e" cm="1">
        <f t="array" ref="G42">IF(COUNTIF($D$34:D41,D42),(LOOKUP(2,1/($D$34:D41=D42),$G$34:G41) - F42),VLOOKUP(D42,'Work Items'!$C$10:$E$15,3,FALSE)-F42)</f>
        <v>#N/A</v>
      </c>
      <c r="H42" s="35">
        <f t="shared" si="5"/>
        <v>7.2499999999999991</v>
      </c>
      <c r="I42" s="36">
        <f t="shared" si="6"/>
        <v>2.0833333333333335</v>
      </c>
      <c r="J42" s="37">
        <f t="shared" si="7"/>
        <v>8.3333333333333357</v>
      </c>
    </row>
    <row r="43" spans="1:11" ht="12.75" x14ac:dyDescent="0.2">
      <c r="A43" s="10"/>
      <c r="B43" s="11">
        <v>44688</v>
      </c>
      <c r="C43" s="17">
        <v>0</v>
      </c>
      <c r="D43" s="17" t="s">
        <v>10</v>
      </c>
      <c r="E43" s="18">
        <v>0</v>
      </c>
      <c r="F43" s="33">
        <f t="shared" si="4"/>
        <v>0</v>
      </c>
      <c r="G43" s="37" t="e" cm="1">
        <f t="array" ref="G43">IF(COUNTIF($D$34:D42,D43),(LOOKUP(2,1/($D$34:D42=D43),$G$34:G42) - F43),VLOOKUP(D43,'Work Items'!$C$10:$E$15,3,FALSE)-F43)</f>
        <v>#N/A</v>
      </c>
      <c r="H43" s="35">
        <f t="shared" si="5"/>
        <v>7.2499999999999991</v>
      </c>
      <c r="I43" s="36">
        <f t="shared" si="6"/>
        <v>2.0833333333333335</v>
      </c>
      <c r="J43" s="37">
        <f t="shared" si="7"/>
        <v>6.2500000000000018</v>
      </c>
    </row>
    <row r="44" spans="1:11" ht="12.75" x14ac:dyDescent="0.2">
      <c r="A44" s="10"/>
      <c r="B44" s="11">
        <v>44689</v>
      </c>
      <c r="C44" s="17">
        <v>0</v>
      </c>
      <c r="D44" s="17" t="s">
        <v>10</v>
      </c>
      <c r="E44" s="18">
        <v>0</v>
      </c>
      <c r="F44" s="33">
        <f t="shared" si="4"/>
        <v>0</v>
      </c>
      <c r="G44" s="37" t="e" cm="1">
        <f t="array" ref="G44">IF(COUNTIF($D$34:D43,D44),(LOOKUP(2,1/($D$34:D43=D44),$G$34:G43) - F44),VLOOKUP(D44,'Work Items'!$C$10:$E$15,3,FALSE)-F44)</f>
        <v>#N/A</v>
      </c>
      <c r="H44" s="35">
        <f t="shared" si="5"/>
        <v>7.2499999999999991</v>
      </c>
      <c r="I44" s="36">
        <f t="shared" si="6"/>
        <v>2.0833333333333335</v>
      </c>
      <c r="J44" s="37">
        <f t="shared" si="7"/>
        <v>4.1666666666666679</v>
      </c>
    </row>
    <row r="45" spans="1:11" ht="12.75" x14ac:dyDescent="0.2">
      <c r="A45" s="10"/>
      <c r="B45" s="11">
        <v>44690</v>
      </c>
      <c r="C45" s="17">
        <v>0</v>
      </c>
      <c r="D45" s="17" t="s">
        <v>10</v>
      </c>
      <c r="E45" s="18">
        <v>0</v>
      </c>
      <c r="F45" s="33">
        <f t="shared" si="4"/>
        <v>0</v>
      </c>
      <c r="G45" s="37" t="e" cm="1">
        <f t="array" ref="G45">IF(COUNTIF($D$34:D44,D45),(LOOKUP(2,1/($D$34:D44=D45),$G$34:G44) - F45),VLOOKUP(D45,'Work Items'!$C$10:$E$15,3,FALSE)-F45)</f>
        <v>#N/A</v>
      </c>
      <c r="H45" s="35">
        <f t="shared" si="5"/>
        <v>7.2499999999999991</v>
      </c>
      <c r="I45" s="36">
        <f t="shared" si="6"/>
        <v>2.0833333333333335</v>
      </c>
      <c r="J45" s="37">
        <f t="shared" si="7"/>
        <v>2.0833333333333344</v>
      </c>
    </row>
    <row r="46" spans="1:11" ht="12.75" x14ac:dyDescent="0.2">
      <c r="A46" s="10"/>
      <c r="B46" s="11">
        <v>44691</v>
      </c>
      <c r="C46" s="17">
        <v>0</v>
      </c>
      <c r="D46" s="17" t="s">
        <v>10</v>
      </c>
      <c r="E46" s="18">
        <v>0</v>
      </c>
      <c r="F46" s="33">
        <f t="shared" si="4"/>
        <v>0</v>
      </c>
      <c r="G46" s="37" t="e" cm="1">
        <f t="array" ref="G46">IF(COUNTIF($D$34:D45,D46),(LOOKUP(2,1/($D$34:D45=D46),$G$34:G45) - F46),VLOOKUP(D46,'Work Items'!$C$10:$E$15,3,FALSE)-F46)</f>
        <v>#N/A</v>
      </c>
      <c r="H46" s="35">
        <f t="shared" si="5"/>
        <v>7.2499999999999991</v>
      </c>
      <c r="I46" s="36">
        <f>$I$34/(ROWS($B$34:$B$46)-1)</f>
        <v>2.0833333333333335</v>
      </c>
      <c r="J46" s="37">
        <f t="shared" si="7"/>
        <v>0</v>
      </c>
      <c r="K46" s="15" t="s">
        <v>14</v>
      </c>
    </row>
    <row r="47" spans="1:11" ht="12.75" x14ac:dyDescent="0.2">
      <c r="A47" s="31"/>
      <c r="B47" s="31"/>
      <c r="C47" s="31"/>
    </row>
    <row r="48" spans="1:11" ht="12.75" x14ac:dyDescent="0.2">
      <c r="A48" s="27"/>
      <c r="B48" s="27" t="s">
        <v>15</v>
      </c>
      <c r="C48" s="27">
        <f>SUM(C35:C46)</f>
        <v>27</v>
      </c>
      <c r="F48" s="28">
        <f>SUM(F34:F46)</f>
        <v>17.75</v>
      </c>
    </row>
    <row r="49" spans="1:3" ht="12.75" x14ac:dyDescent="0.2"/>
    <row r="50" spans="1:3" ht="12.75" x14ac:dyDescent="0.2">
      <c r="A50" s="31"/>
      <c r="B50" s="31"/>
      <c r="C50" s="31"/>
    </row>
    <row r="51" spans="1:3" ht="12.75" x14ac:dyDescent="0.2">
      <c r="A51" s="31"/>
      <c r="B51" s="31"/>
      <c r="C51" s="31"/>
    </row>
    <row r="52" spans="1:3" ht="12.75" x14ac:dyDescent="0.2">
      <c r="A52" s="31"/>
      <c r="B52" s="31"/>
      <c r="C52" s="31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3" ht="12.75" x14ac:dyDescent="0.2">
      <c r="A81" s="3"/>
      <c r="B81" s="3"/>
      <c r="C81" s="3"/>
    </row>
    <row r="82" spans="1:13" ht="12.75" x14ac:dyDescent="0.2">
      <c r="A82" s="3"/>
      <c r="B82" s="3"/>
      <c r="C82" s="3"/>
    </row>
    <row r="83" spans="1:13" ht="12.75" x14ac:dyDescent="0.2">
      <c r="A83" s="3"/>
      <c r="B83" s="3"/>
      <c r="C83" s="3"/>
    </row>
    <row r="84" spans="1:13" ht="12.75" x14ac:dyDescent="0.2">
      <c r="A84" s="3"/>
      <c r="B84" s="3"/>
      <c r="C84" s="3"/>
    </row>
    <row r="85" spans="1:13" ht="12.75" x14ac:dyDescent="0.2">
      <c r="A85" s="3"/>
      <c r="B85" s="3"/>
      <c r="C85" s="3"/>
    </row>
    <row r="86" spans="1:13" ht="12.75" x14ac:dyDescent="0.2">
      <c r="A86" s="3"/>
      <c r="B86" s="3"/>
      <c r="C86" s="3"/>
    </row>
    <row r="87" spans="1:13" ht="12.75" x14ac:dyDescent="0.2">
      <c r="A87" s="3"/>
      <c r="B87" s="3"/>
      <c r="C87" s="3"/>
      <c r="M87" s="30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5" x14ac:dyDescent="0.2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5" x14ac:dyDescent="0.2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5" x14ac:dyDescent="0.2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5" x14ac:dyDescent="0.2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5" x14ac:dyDescent="0.2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5" x14ac:dyDescent="0.2">
      <c r="A94" s="3"/>
      <c r="B94" s="3"/>
      <c r="C94" s="3"/>
      <c r="L94" s="32"/>
    </row>
    <row r="95" spans="1:13" ht="12.75" x14ac:dyDescent="0.2">
      <c r="A95" s="3"/>
      <c r="B95" s="3"/>
      <c r="C95" s="3"/>
      <c r="L95" s="32"/>
    </row>
    <row r="96" spans="1:1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951"/>
  <sheetViews>
    <sheetView topLeftCell="A17" workbookViewId="0">
      <selection activeCell="J52" sqref="J52"/>
    </sheetView>
  </sheetViews>
  <sheetFormatPr defaultColWidth="14.42578125" defaultRowHeight="15.75" customHeight="1" x14ac:dyDescent="0.2"/>
  <cols>
    <col min="1" max="1" width="7.5703125" customWidth="1"/>
    <col min="2" max="2" width="11.7109375" customWidth="1"/>
    <col min="3" max="3" width="10.85546875" customWidth="1"/>
    <col min="4" max="4" width="13.5703125" customWidth="1"/>
    <col min="5" max="5" width="13.7109375" customWidth="1"/>
    <col min="6" max="6" width="13.42578125" customWidth="1"/>
    <col min="7" max="7" width="15.140625" customWidth="1"/>
    <col min="8" max="8" width="13.5703125" customWidth="1"/>
    <col min="9" max="9" width="12.28515625" customWidth="1"/>
    <col min="11" max="11" width="11.1406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9"/>
      <c r="L2" s="9"/>
      <c r="M2" s="9"/>
      <c r="N2" s="9"/>
      <c r="O2" s="9"/>
      <c r="P2" s="9"/>
      <c r="Q2" s="9"/>
    </row>
    <row r="3" spans="1:24" ht="12.75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9"/>
      <c r="L3" s="9"/>
      <c r="M3" s="9"/>
      <c r="N3" s="9"/>
      <c r="O3" s="9"/>
      <c r="P3" s="9"/>
      <c r="Q3" s="9"/>
    </row>
    <row r="4" spans="1:24" ht="12.75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9"/>
      <c r="L4" s="9"/>
      <c r="M4" s="9"/>
      <c r="N4" s="9"/>
      <c r="O4" s="9"/>
      <c r="P4" s="9"/>
      <c r="Q4" s="9"/>
    </row>
    <row r="5" spans="1:24" ht="18.75" customHeight="1" x14ac:dyDescent="0.25">
      <c r="A5" s="4"/>
      <c r="B5" s="107" t="s">
        <v>22</v>
      </c>
      <c r="C5" s="108"/>
      <c r="D5" s="108"/>
      <c r="E5" s="108"/>
      <c r="F5" s="108"/>
      <c r="G5" s="108"/>
      <c r="H5" s="108"/>
      <c r="I5" s="108"/>
      <c r="J5" s="109"/>
      <c r="K5" s="9"/>
      <c r="L5" s="9"/>
      <c r="M5" s="9"/>
      <c r="N5" s="9"/>
      <c r="O5" s="9"/>
      <c r="P5" s="9"/>
      <c r="Q5" s="9"/>
    </row>
    <row r="6" spans="1:24" ht="38.25" x14ac:dyDescent="0.2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9"/>
      <c r="L6" s="9"/>
      <c r="M6" s="9"/>
      <c r="N6" s="9"/>
      <c r="O6" s="9"/>
      <c r="P6" s="9"/>
      <c r="Q6" s="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12</v>
      </c>
      <c r="I7" s="14">
        <v>12</v>
      </c>
      <c r="J7" s="12">
        <v>12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0</v>
      </c>
      <c r="D8" s="17" t="s">
        <v>10</v>
      </c>
      <c r="E8" s="18">
        <v>0</v>
      </c>
      <c r="F8" s="33">
        <f t="shared" ref="F8:F24" si="0">E8*C8</f>
        <v>0</v>
      </c>
      <c r="G8" s="34" t="s">
        <v>10</v>
      </c>
      <c r="H8" s="35">
        <f t="shared" ref="H8:H24" si="1">H7 - F8</f>
        <v>12</v>
      </c>
      <c r="I8" s="36">
        <f t="shared" ref="I8:I24" si="2">$I$7/(ROWS($B$7:$B$24)-1)</f>
        <v>0.70588235294117652</v>
      </c>
      <c r="J8" s="37">
        <f t="shared" ref="J8:J24" si="3">J7 - I8</f>
        <v>11.294117647058824</v>
      </c>
    </row>
    <row r="9" spans="1:24" ht="12.75" x14ac:dyDescent="0.2">
      <c r="A9" s="10"/>
      <c r="B9" s="11">
        <v>44597</v>
      </c>
      <c r="C9" s="17">
        <v>1</v>
      </c>
      <c r="D9" s="17" t="s">
        <v>23</v>
      </c>
      <c r="E9" s="18">
        <v>0.8</v>
      </c>
      <c r="F9" s="33">
        <f t="shared" si="0"/>
        <v>0.8</v>
      </c>
      <c r="G9" s="37">
        <f t="array" ref="G9">IF(COUNTIF($D$7:D8,D9),(LOOKUP(2,1/($D$7:D8=D9),$G$7:G8) - F9),VLOOKUP(D9,'Work Items'!$C$3:$E$8,3,FALSE)-F9)</f>
        <v>11.2</v>
      </c>
      <c r="H9" s="35">
        <f t="shared" si="1"/>
        <v>11.2</v>
      </c>
      <c r="I9" s="36">
        <f t="shared" si="2"/>
        <v>0.70588235294117652</v>
      </c>
      <c r="J9" s="37">
        <f t="shared" si="3"/>
        <v>10.588235294117649</v>
      </c>
    </row>
    <row r="10" spans="1:24" ht="12.75" x14ac:dyDescent="0.2">
      <c r="A10" s="10"/>
      <c r="B10" s="11">
        <v>44598</v>
      </c>
      <c r="C10" s="17">
        <v>0</v>
      </c>
      <c r="D10" s="17" t="s">
        <v>10</v>
      </c>
      <c r="E10" s="18">
        <v>0</v>
      </c>
      <c r="F10" s="33">
        <f t="shared" si="0"/>
        <v>0</v>
      </c>
      <c r="G10" s="34" t="s">
        <v>10</v>
      </c>
      <c r="H10" s="35">
        <f t="shared" si="1"/>
        <v>11.2</v>
      </c>
      <c r="I10" s="36">
        <f t="shared" si="2"/>
        <v>0.70588235294117652</v>
      </c>
      <c r="J10" s="37">
        <f t="shared" si="3"/>
        <v>9.8823529411764728</v>
      </c>
      <c r="N10" s="24"/>
      <c r="O10" s="24"/>
    </row>
    <row r="11" spans="1:24" ht="12.75" x14ac:dyDescent="0.2">
      <c r="A11" s="10"/>
      <c r="B11" s="11">
        <v>44599</v>
      </c>
      <c r="C11" s="17">
        <v>0</v>
      </c>
      <c r="D11" s="17" t="s">
        <v>10</v>
      </c>
      <c r="E11" s="18">
        <v>0</v>
      </c>
      <c r="F11" s="33">
        <f t="shared" si="0"/>
        <v>0</v>
      </c>
      <c r="G11" s="34" t="s">
        <v>10</v>
      </c>
      <c r="H11" s="35">
        <f t="shared" si="1"/>
        <v>11.2</v>
      </c>
      <c r="I11" s="36">
        <f t="shared" si="2"/>
        <v>0.70588235294117652</v>
      </c>
      <c r="J11" s="37">
        <f t="shared" si="3"/>
        <v>9.176470588235297</v>
      </c>
      <c r="N11" s="24"/>
      <c r="O11" s="24"/>
    </row>
    <row r="12" spans="1:24" ht="12.75" x14ac:dyDescent="0.2">
      <c r="A12" s="10"/>
      <c r="B12" s="11">
        <v>44600</v>
      </c>
      <c r="C12" s="17">
        <v>2</v>
      </c>
      <c r="D12" s="17" t="s">
        <v>23</v>
      </c>
      <c r="E12" s="18">
        <v>0.5</v>
      </c>
      <c r="F12" s="33">
        <f t="shared" si="0"/>
        <v>1</v>
      </c>
      <c r="G12" s="37">
        <f t="array" ref="G12">IF(COUNTIF($D$7:D11,D12),(LOOKUP(2,1/($D$7:D11=D12),$G$7:G11) - F12),VLOOKUP(D12,'Work Items'!$C$3:$E$8,3,FALSE)-F12)</f>
        <v>10.199999999999999</v>
      </c>
      <c r="H12" s="35">
        <f t="shared" si="1"/>
        <v>10.199999999999999</v>
      </c>
      <c r="I12" s="36">
        <f t="shared" si="2"/>
        <v>0.70588235294117652</v>
      </c>
      <c r="J12" s="37">
        <f t="shared" si="3"/>
        <v>8.4705882352941213</v>
      </c>
    </row>
    <row r="13" spans="1:24" ht="12.75" x14ac:dyDescent="0.2">
      <c r="A13" s="10"/>
      <c r="B13" s="11">
        <v>44601</v>
      </c>
      <c r="C13" s="17">
        <v>0</v>
      </c>
      <c r="D13" s="17" t="s">
        <v>10</v>
      </c>
      <c r="E13" s="18">
        <v>0</v>
      </c>
      <c r="F13" s="33">
        <f t="shared" si="0"/>
        <v>0</v>
      </c>
      <c r="G13" s="34" t="s">
        <v>10</v>
      </c>
      <c r="H13" s="35">
        <f t="shared" si="1"/>
        <v>10.199999999999999</v>
      </c>
      <c r="I13" s="36">
        <f t="shared" si="2"/>
        <v>0.70588235294117652</v>
      </c>
      <c r="J13" s="37">
        <f t="shared" si="3"/>
        <v>7.7647058823529447</v>
      </c>
    </row>
    <row r="14" spans="1:24" ht="12.75" x14ac:dyDescent="0.2">
      <c r="A14" s="10"/>
      <c r="B14" s="11">
        <v>44602</v>
      </c>
      <c r="C14" s="17">
        <v>0</v>
      </c>
      <c r="D14" s="17" t="s">
        <v>10</v>
      </c>
      <c r="E14" s="18">
        <v>0</v>
      </c>
      <c r="F14" s="33">
        <f t="shared" si="0"/>
        <v>0</v>
      </c>
      <c r="G14" s="34" t="s">
        <v>10</v>
      </c>
      <c r="H14" s="35">
        <f t="shared" si="1"/>
        <v>10.199999999999999</v>
      </c>
      <c r="I14" s="36">
        <f t="shared" si="2"/>
        <v>0.70588235294117652</v>
      </c>
      <c r="J14" s="37">
        <f t="shared" si="3"/>
        <v>7.058823529411768</v>
      </c>
    </row>
    <row r="15" spans="1:24" ht="12.75" x14ac:dyDescent="0.2">
      <c r="A15" s="10"/>
      <c r="B15" s="11">
        <v>44603</v>
      </c>
      <c r="C15" s="17">
        <v>0</v>
      </c>
      <c r="D15" s="17" t="s">
        <v>10</v>
      </c>
      <c r="E15" s="18">
        <v>0</v>
      </c>
      <c r="F15" s="33">
        <f t="shared" si="0"/>
        <v>0</v>
      </c>
      <c r="G15" s="34" t="s">
        <v>10</v>
      </c>
      <c r="H15" s="35">
        <f t="shared" si="1"/>
        <v>10.199999999999999</v>
      </c>
      <c r="I15" s="36">
        <f t="shared" si="2"/>
        <v>0.70588235294117652</v>
      </c>
      <c r="J15" s="37">
        <f t="shared" si="3"/>
        <v>6.3529411764705914</v>
      </c>
    </row>
    <row r="16" spans="1:24" ht="12.75" x14ac:dyDescent="0.2">
      <c r="A16" s="10"/>
      <c r="B16" s="11">
        <v>44604</v>
      </c>
      <c r="C16" s="17">
        <v>0</v>
      </c>
      <c r="D16" s="17" t="s">
        <v>10</v>
      </c>
      <c r="E16" s="18">
        <v>0</v>
      </c>
      <c r="F16" s="33">
        <f t="shared" si="0"/>
        <v>0</v>
      </c>
      <c r="G16" s="34" t="s">
        <v>10</v>
      </c>
      <c r="H16" s="35">
        <f t="shared" si="1"/>
        <v>10.199999999999999</v>
      </c>
      <c r="I16" s="36">
        <f t="shared" si="2"/>
        <v>0.70588235294117652</v>
      </c>
      <c r="J16" s="37">
        <f t="shared" si="3"/>
        <v>5.6470588235294148</v>
      </c>
    </row>
    <row r="17" spans="1:24" ht="12.75" x14ac:dyDescent="0.2">
      <c r="A17" s="10"/>
      <c r="B17" s="11">
        <v>44605</v>
      </c>
      <c r="C17" s="17">
        <v>2</v>
      </c>
      <c r="D17" s="17" t="s">
        <v>23</v>
      </c>
      <c r="E17" s="18">
        <v>0.74</v>
      </c>
      <c r="F17" s="33">
        <f t="shared" si="0"/>
        <v>1.48</v>
      </c>
      <c r="G17" s="37">
        <f t="array" ref="G17">IF(COUNTIF($D$7:D16,D17),(LOOKUP(2,1/($D$7:D16=D17),$G$7:G16) - F17),VLOOKUP(D17,'Work Items'!$C$3:$E$8,3,FALSE)-F17)</f>
        <v>8.7199999999999989</v>
      </c>
      <c r="H17" s="35">
        <f t="shared" si="1"/>
        <v>8.7199999999999989</v>
      </c>
      <c r="I17" s="36">
        <f t="shared" si="2"/>
        <v>0.70588235294117652</v>
      </c>
      <c r="J17" s="37">
        <f t="shared" si="3"/>
        <v>4.9411764705882382</v>
      </c>
    </row>
    <row r="18" spans="1:24" ht="12.75" x14ac:dyDescent="0.2">
      <c r="A18" s="10"/>
      <c r="B18" s="11">
        <v>44606</v>
      </c>
      <c r="C18" s="17">
        <v>1</v>
      </c>
      <c r="D18" s="17" t="s">
        <v>23</v>
      </c>
      <c r="E18" s="18">
        <v>0.6</v>
      </c>
      <c r="F18" s="33">
        <f t="shared" si="0"/>
        <v>0.6</v>
      </c>
      <c r="G18" s="37">
        <f t="array" ref="G18">IF(COUNTIF($D$7:D17,D18),(LOOKUP(2,1/($D$7:D17=D18),$G$7:G17) - F18),VLOOKUP(D18,'Work Items'!$C$3:$E$8,3,FALSE)-F18)</f>
        <v>8.1199999999999992</v>
      </c>
      <c r="H18" s="35">
        <f t="shared" si="1"/>
        <v>8.1199999999999992</v>
      </c>
      <c r="I18" s="36">
        <f t="shared" si="2"/>
        <v>0.70588235294117652</v>
      </c>
      <c r="J18" s="37">
        <f t="shared" si="3"/>
        <v>4.2352941176470615</v>
      </c>
    </row>
    <row r="19" spans="1:24" ht="12.75" x14ac:dyDescent="0.2">
      <c r="A19" s="10"/>
      <c r="B19" s="11">
        <v>44607</v>
      </c>
      <c r="C19" s="17">
        <v>0</v>
      </c>
      <c r="D19" s="17" t="s">
        <v>10</v>
      </c>
      <c r="E19" s="18">
        <v>0</v>
      </c>
      <c r="F19" s="33">
        <f t="shared" si="0"/>
        <v>0</v>
      </c>
      <c r="G19" s="34" t="s">
        <v>10</v>
      </c>
      <c r="H19" s="35">
        <f t="shared" si="1"/>
        <v>8.1199999999999992</v>
      </c>
      <c r="I19" s="36">
        <f t="shared" si="2"/>
        <v>0.70588235294117652</v>
      </c>
      <c r="J19" s="37">
        <f t="shared" si="3"/>
        <v>3.5294117647058849</v>
      </c>
    </row>
    <row r="20" spans="1:24" ht="12.75" x14ac:dyDescent="0.2">
      <c r="A20" s="10"/>
      <c r="B20" s="11">
        <v>44608</v>
      </c>
      <c r="C20" s="17">
        <v>0</v>
      </c>
      <c r="D20" s="17" t="s">
        <v>10</v>
      </c>
      <c r="E20" s="18">
        <v>0</v>
      </c>
      <c r="F20" s="33">
        <f t="shared" si="0"/>
        <v>0</v>
      </c>
      <c r="G20" s="34" t="s">
        <v>10</v>
      </c>
      <c r="H20" s="35">
        <f t="shared" si="1"/>
        <v>8.1199999999999992</v>
      </c>
      <c r="I20" s="36">
        <f t="shared" si="2"/>
        <v>0.70588235294117652</v>
      </c>
      <c r="J20" s="37">
        <f t="shared" si="3"/>
        <v>2.8235294117647083</v>
      </c>
    </row>
    <row r="21" spans="1:24" ht="12.75" x14ac:dyDescent="0.2">
      <c r="A21" s="10"/>
      <c r="B21" s="11">
        <v>44609</v>
      </c>
      <c r="C21" s="17">
        <v>2</v>
      </c>
      <c r="D21" s="17" t="s">
        <v>23</v>
      </c>
      <c r="E21" s="18">
        <v>0.7</v>
      </c>
      <c r="F21" s="33">
        <f t="shared" si="0"/>
        <v>1.4</v>
      </c>
      <c r="G21" s="37">
        <f t="array" ref="G21">IF(COUNTIF($D$7:D20,D21),(LOOKUP(2,1/($D$7:D20=D21),$G$7:G20) - F21),VLOOKUP(D21,'Work Items'!$C$3:$E$8,3,FALSE)-F21)</f>
        <v>6.7199999999999989</v>
      </c>
      <c r="H21" s="35">
        <f t="shared" si="1"/>
        <v>6.7199999999999989</v>
      </c>
      <c r="I21" s="36">
        <f t="shared" si="2"/>
        <v>0.70588235294117652</v>
      </c>
      <c r="J21" s="37">
        <f t="shared" si="3"/>
        <v>2.1176470588235317</v>
      </c>
    </row>
    <row r="22" spans="1:24" ht="12.75" x14ac:dyDescent="0.2">
      <c r="A22" s="10"/>
      <c r="B22" s="11">
        <v>44610</v>
      </c>
      <c r="C22" s="17">
        <v>0</v>
      </c>
      <c r="D22" s="17" t="s">
        <v>10</v>
      </c>
      <c r="E22" s="18">
        <v>0</v>
      </c>
      <c r="F22" s="33">
        <f t="shared" si="0"/>
        <v>0</v>
      </c>
      <c r="G22" s="34" t="s">
        <v>10</v>
      </c>
      <c r="H22" s="35">
        <f t="shared" si="1"/>
        <v>6.7199999999999989</v>
      </c>
      <c r="I22" s="36">
        <f t="shared" si="2"/>
        <v>0.70588235294117652</v>
      </c>
      <c r="J22" s="37">
        <f t="shared" si="3"/>
        <v>1.411764705882355</v>
      </c>
    </row>
    <row r="23" spans="1:24" ht="12.75" x14ac:dyDescent="0.2">
      <c r="A23" s="10"/>
      <c r="B23" s="11">
        <v>44611</v>
      </c>
      <c r="C23" s="17">
        <v>1</v>
      </c>
      <c r="D23" s="17" t="s">
        <v>23</v>
      </c>
      <c r="E23" s="18">
        <v>0.7</v>
      </c>
      <c r="F23" s="33">
        <f t="shared" si="0"/>
        <v>0.7</v>
      </c>
      <c r="G23" s="37">
        <f t="array" ref="G23">IF(COUNTIF($D$7:D22,D23),(LOOKUP(2,1/($D$7:D22=D23),$G$7:G22) - F23),VLOOKUP(D23,'Work Items'!$C$3:$E$8,3,FALSE)-F23)</f>
        <v>6.0199999999999987</v>
      </c>
      <c r="H23" s="35">
        <f t="shared" si="1"/>
        <v>6.0199999999999987</v>
      </c>
      <c r="I23" s="36">
        <f t="shared" si="2"/>
        <v>0.70588235294117652</v>
      </c>
      <c r="J23" s="37">
        <f t="shared" si="3"/>
        <v>0.70588235294117851</v>
      </c>
    </row>
    <row r="24" spans="1:24" ht="12.75" x14ac:dyDescent="0.2">
      <c r="A24" s="10"/>
      <c r="B24" s="11">
        <v>44612</v>
      </c>
      <c r="C24" s="17">
        <v>0</v>
      </c>
      <c r="D24" s="17" t="s">
        <v>10</v>
      </c>
      <c r="E24" s="18">
        <v>0</v>
      </c>
      <c r="F24" s="33">
        <f t="shared" si="0"/>
        <v>0</v>
      </c>
      <c r="G24" s="34" t="s">
        <v>10</v>
      </c>
      <c r="H24" s="35">
        <f t="shared" si="1"/>
        <v>6.0199999999999987</v>
      </c>
      <c r="I24" s="36">
        <f t="shared" si="2"/>
        <v>0.70588235294117652</v>
      </c>
      <c r="J24" s="37">
        <f t="shared" si="3"/>
        <v>1.9984014443252818E-15</v>
      </c>
      <c r="K24" s="15" t="s">
        <v>14</v>
      </c>
    </row>
    <row r="25" spans="1:24" ht="12.75" x14ac:dyDescent="0.2">
      <c r="A25" s="3"/>
      <c r="B25" s="3"/>
      <c r="C25" s="3"/>
    </row>
    <row r="26" spans="1:24" ht="12.75" x14ac:dyDescent="0.2">
      <c r="A26" s="3"/>
      <c r="B26" s="26" t="s">
        <v>15</v>
      </c>
      <c r="C26" s="27">
        <f>SUM(C8:C24)</f>
        <v>9</v>
      </c>
      <c r="F26" s="28">
        <f>SUM(F7:F24)</f>
        <v>5.98</v>
      </c>
    </row>
    <row r="27" spans="1:24" ht="12.75" x14ac:dyDescent="0.2">
      <c r="A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1"/>
      <c r="B29" s="31"/>
      <c r="C29" s="31"/>
    </row>
    <row r="30" spans="1:24" ht="12.75" x14ac:dyDescent="0.2">
      <c r="A30" s="31"/>
      <c r="B30" s="31"/>
      <c r="C30" s="31"/>
    </row>
    <row r="31" spans="1:24" ht="12.75" x14ac:dyDescent="0.2">
      <c r="A31" s="31"/>
      <c r="B31" s="31"/>
      <c r="C31" s="31"/>
    </row>
    <row r="32" spans="1:24" ht="18.75" thickBot="1" x14ac:dyDescent="0.3">
      <c r="A32" s="4"/>
      <c r="B32" s="107" t="s">
        <v>77</v>
      </c>
      <c r="C32" s="108"/>
      <c r="D32" s="108"/>
      <c r="E32" s="108"/>
      <c r="F32" s="108"/>
      <c r="G32" s="108"/>
      <c r="H32" s="108"/>
      <c r="I32" s="108"/>
      <c r="J32" s="109"/>
    </row>
    <row r="33" spans="1:11" ht="39.75" thickTop="1" thickBot="1" x14ac:dyDescent="0.2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.5" thickTop="1" x14ac:dyDescent="0.2">
      <c r="A34" s="10"/>
      <c r="B34" s="11">
        <v>44679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20</v>
      </c>
      <c r="I34" s="14">
        <v>20</v>
      </c>
      <c r="J34" s="12">
        <v>20</v>
      </c>
      <c r="K34" s="15" t="s">
        <v>11</v>
      </c>
    </row>
    <row r="35" spans="1:11" ht="12.75" x14ac:dyDescent="0.2">
      <c r="A35" s="10"/>
      <c r="B35" s="11">
        <v>44680</v>
      </c>
      <c r="C35" s="17">
        <v>0</v>
      </c>
      <c r="D35" s="17" t="s">
        <v>10</v>
      </c>
      <c r="E35" s="18">
        <v>0</v>
      </c>
      <c r="F35" s="33">
        <f t="shared" ref="F35:F38" si="4">E35*C35</f>
        <v>0</v>
      </c>
      <c r="G35" s="37" t="e" cm="1">
        <f t="array" ref="G35">IF(COUNTIF($D$34:D34,D35),(LOOKUP(2,1/($D$34:D34=D35),$G$34:G34) - F35),VLOOKUP(D35,'Work Items'!$C$10:$E$15,3,FALSE)-F35)</f>
        <v>#N/A</v>
      </c>
      <c r="H35" s="35">
        <f t="shared" ref="H35:H46" si="5">H34 - F35</f>
        <v>20</v>
      </c>
      <c r="I35" s="36">
        <f>$I$34/(ROWS($B$34:$B$46)-1)</f>
        <v>1.6666666666666667</v>
      </c>
      <c r="J35" s="37">
        <f>J34 - I35</f>
        <v>18.333333333333332</v>
      </c>
    </row>
    <row r="36" spans="1:11" ht="12.75" x14ac:dyDescent="0.2">
      <c r="A36" s="10"/>
      <c r="B36" s="11">
        <v>44681</v>
      </c>
      <c r="C36" s="17">
        <v>0</v>
      </c>
      <c r="D36" s="17" t="s">
        <v>10</v>
      </c>
      <c r="E36" s="18">
        <v>0</v>
      </c>
      <c r="F36" s="33">
        <f t="shared" si="4"/>
        <v>0</v>
      </c>
      <c r="G36" s="37" t="e" cm="1">
        <f t="array" ref="G36">IF(COUNTIF($D$34:D35,D36),(LOOKUP(2,1/($D$34:D35=D36),$G$34:G35) - F36),VLOOKUP(D36,'Work Items'!$C$10:$E$15,3,FALSE)-F36)</f>
        <v>#N/A</v>
      </c>
      <c r="H36" s="35">
        <f t="shared" si="5"/>
        <v>20</v>
      </c>
      <c r="I36" s="36">
        <f t="shared" ref="I36:I45" si="6">$I$34/(ROWS($B$34:$B$46)-1)</f>
        <v>1.6666666666666667</v>
      </c>
      <c r="J36" s="37">
        <f t="shared" ref="J36:J46" si="7">J35 - I36</f>
        <v>16.666666666666664</v>
      </c>
    </row>
    <row r="37" spans="1:11" ht="12.75" x14ac:dyDescent="0.2">
      <c r="A37" s="10"/>
      <c r="B37" s="11">
        <v>44682</v>
      </c>
      <c r="C37" s="17">
        <v>3</v>
      </c>
      <c r="D37" s="17" t="s">
        <v>17</v>
      </c>
      <c r="E37" s="18">
        <v>0.75</v>
      </c>
      <c r="F37" s="33">
        <f t="shared" si="4"/>
        <v>2.25</v>
      </c>
      <c r="G37" s="37" cm="1">
        <f t="array" ref="G37">IF(COUNTIF($D$34:D36,D37),(LOOKUP(2,1/($D$34:D36=D37),$G$34:G36) - F37),VLOOKUP(D37,'Work Items'!$C$10:$E$15,3,FALSE)-F37)</f>
        <v>17.75</v>
      </c>
      <c r="H37" s="35">
        <f t="shared" si="5"/>
        <v>17.75</v>
      </c>
      <c r="I37" s="36">
        <f t="shared" si="6"/>
        <v>1.6666666666666667</v>
      </c>
      <c r="J37" s="37">
        <f t="shared" si="7"/>
        <v>14.999999999999998</v>
      </c>
    </row>
    <row r="38" spans="1:11" ht="12.75" x14ac:dyDescent="0.2">
      <c r="A38" s="10"/>
      <c r="B38" s="11">
        <v>44683</v>
      </c>
      <c r="C38" s="17">
        <v>2</v>
      </c>
      <c r="D38" s="17" t="s">
        <v>17</v>
      </c>
      <c r="E38" s="18">
        <v>0.5</v>
      </c>
      <c r="F38" s="33">
        <f t="shared" si="4"/>
        <v>1</v>
      </c>
      <c r="G38" s="37" cm="1">
        <f t="array" ref="G38">IF(COUNTIF($D$34:D37,D38),(LOOKUP(2,1/($D$34:D37=D38),$G$34:G37) - F38),VLOOKUP(D38,'Work Items'!$C$10:$E$15,3,FALSE)-F38)</f>
        <v>16.75</v>
      </c>
      <c r="H38" s="35">
        <f t="shared" si="5"/>
        <v>16.75</v>
      </c>
      <c r="I38" s="36">
        <f t="shared" si="6"/>
        <v>1.6666666666666667</v>
      </c>
      <c r="J38" s="37">
        <f t="shared" si="7"/>
        <v>13.333333333333332</v>
      </c>
    </row>
    <row r="39" spans="1:11" ht="12.75" x14ac:dyDescent="0.2">
      <c r="A39" s="10"/>
      <c r="B39" s="11">
        <v>44684</v>
      </c>
      <c r="C39" s="17">
        <v>3</v>
      </c>
      <c r="D39" s="17" t="s">
        <v>17</v>
      </c>
      <c r="E39" s="18">
        <v>0.5</v>
      </c>
      <c r="F39" s="33">
        <v>0</v>
      </c>
      <c r="G39" s="37" cm="1">
        <f t="array" ref="G39">IF(COUNTIF($D$34:D38,D39),(LOOKUP(2,1/($D$34:D38=D39),$G$34:G38) - F39),VLOOKUP(D39,'Work Items'!$C$10:$E$15,3,FALSE)-F39)</f>
        <v>16.75</v>
      </c>
      <c r="H39" s="35">
        <f t="shared" si="5"/>
        <v>16.75</v>
      </c>
      <c r="I39" s="36">
        <f t="shared" si="6"/>
        <v>1.6666666666666667</v>
      </c>
      <c r="J39" s="37">
        <f t="shared" si="7"/>
        <v>11.666666666666666</v>
      </c>
    </row>
    <row r="40" spans="1:11" ht="12.75" x14ac:dyDescent="0.2">
      <c r="A40" s="10"/>
      <c r="B40" s="11">
        <v>44685</v>
      </c>
      <c r="C40" s="17">
        <v>0</v>
      </c>
      <c r="D40" s="17" t="s">
        <v>10</v>
      </c>
      <c r="E40" s="18">
        <v>0</v>
      </c>
      <c r="F40" s="33">
        <f t="shared" ref="F40:F46" si="8">E40*C40</f>
        <v>0</v>
      </c>
      <c r="G40" s="37" t="e" cm="1">
        <f t="array" ref="G40">IF(COUNTIF($D$34:D39,D40),(LOOKUP(2,1/($D$34:D39=D40),$G$34:G39) - F40),VLOOKUP(D40,'Work Items'!$C$10:$E$15,3,FALSE)-F40)</f>
        <v>#N/A</v>
      </c>
      <c r="H40" s="35">
        <f t="shared" si="5"/>
        <v>16.75</v>
      </c>
      <c r="I40" s="36">
        <f t="shared" si="6"/>
        <v>1.6666666666666667</v>
      </c>
      <c r="J40" s="37">
        <f t="shared" si="7"/>
        <v>10</v>
      </c>
    </row>
    <row r="41" spans="1:11" ht="12.75" x14ac:dyDescent="0.2">
      <c r="A41" s="10"/>
      <c r="B41" s="11">
        <v>44686</v>
      </c>
      <c r="C41" s="17">
        <v>0</v>
      </c>
      <c r="D41" s="17" t="s">
        <v>10</v>
      </c>
      <c r="E41" s="18">
        <v>0</v>
      </c>
      <c r="F41" s="33">
        <f t="shared" si="8"/>
        <v>0</v>
      </c>
      <c r="G41" s="37" t="e" cm="1">
        <f t="array" ref="G41">IF(COUNTIF($D$34:D40,D41),(LOOKUP(2,1/($D$34:D40=D41),$G$34:G40) - F41),VLOOKUP(D41,'Work Items'!$C$10:$E$15,3,FALSE)-F41)</f>
        <v>#N/A</v>
      </c>
      <c r="H41" s="35">
        <f t="shared" si="5"/>
        <v>16.75</v>
      </c>
      <c r="I41" s="36">
        <f t="shared" si="6"/>
        <v>1.6666666666666667</v>
      </c>
      <c r="J41" s="37">
        <f t="shared" si="7"/>
        <v>8.3333333333333339</v>
      </c>
    </row>
    <row r="42" spans="1:11" ht="12.75" x14ac:dyDescent="0.2">
      <c r="A42" s="10"/>
      <c r="B42" s="11">
        <v>44687</v>
      </c>
      <c r="C42" s="17">
        <v>0</v>
      </c>
      <c r="D42" s="17" t="s">
        <v>10</v>
      </c>
      <c r="E42" s="18">
        <v>0</v>
      </c>
      <c r="F42" s="33">
        <f t="shared" si="8"/>
        <v>0</v>
      </c>
      <c r="G42" s="37" t="e" cm="1">
        <f t="array" ref="G42">IF(COUNTIF($D$34:D41,D42),(LOOKUP(2,1/($D$34:D41=D42),$G$34:G41) - F42),VLOOKUP(D42,'Work Items'!$C$10:$E$15,3,FALSE)-F42)</f>
        <v>#N/A</v>
      </c>
      <c r="H42" s="35">
        <f t="shared" si="5"/>
        <v>16.75</v>
      </c>
      <c r="I42" s="36">
        <f t="shared" si="6"/>
        <v>1.6666666666666667</v>
      </c>
      <c r="J42" s="37">
        <f t="shared" si="7"/>
        <v>6.666666666666667</v>
      </c>
    </row>
    <row r="43" spans="1:11" ht="12.75" x14ac:dyDescent="0.2">
      <c r="A43" s="10"/>
      <c r="B43" s="11">
        <v>44688</v>
      </c>
      <c r="C43" s="17">
        <v>5</v>
      </c>
      <c r="D43" s="17" t="s">
        <v>17</v>
      </c>
      <c r="E43" s="18">
        <v>0.4</v>
      </c>
      <c r="F43" s="33">
        <f t="shared" si="8"/>
        <v>2</v>
      </c>
      <c r="G43" s="37" cm="1">
        <f t="array" ref="G43">IF(COUNTIF($D$34:D42,D43),(LOOKUP(2,1/($D$34:D42=D43),$G$34:G42) - F43),VLOOKUP(D43,'Work Items'!$C$10:$E$15,3,FALSE)-F43)</f>
        <v>14.75</v>
      </c>
      <c r="H43" s="35">
        <f t="shared" si="5"/>
        <v>14.75</v>
      </c>
      <c r="I43" s="36">
        <f t="shared" si="6"/>
        <v>1.6666666666666667</v>
      </c>
      <c r="J43" s="37">
        <f t="shared" si="7"/>
        <v>5</v>
      </c>
    </row>
    <row r="44" spans="1:11" ht="12.75" x14ac:dyDescent="0.2">
      <c r="A44" s="10"/>
      <c r="B44" s="11">
        <v>44689</v>
      </c>
      <c r="C44" s="17">
        <v>5</v>
      </c>
      <c r="D44" s="17" t="s">
        <v>17</v>
      </c>
      <c r="E44" s="18">
        <v>0.5</v>
      </c>
      <c r="F44" s="33">
        <f t="shared" si="8"/>
        <v>2.5</v>
      </c>
      <c r="G44" s="37" cm="1">
        <f t="array" ref="G44">IF(COUNTIF($D$34:D43,D44),(LOOKUP(2,1/($D$34:D43=D44),$G$34:G43) - F44),VLOOKUP(D44,'Work Items'!$C$10:$E$15,3,FALSE)-F44)</f>
        <v>12.25</v>
      </c>
      <c r="H44" s="35">
        <f t="shared" si="5"/>
        <v>12.25</v>
      </c>
      <c r="I44" s="36">
        <f t="shared" si="6"/>
        <v>1.6666666666666667</v>
      </c>
      <c r="J44" s="37">
        <f t="shared" si="7"/>
        <v>3.333333333333333</v>
      </c>
    </row>
    <row r="45" spans="1:11" ht="12.75" x14ac:dyDescent="0.2">
      <c r="A45" s="10"/>
      <c r="B45" s="11">
        <v>44690</v>
      </c>
      <c r="C45" s="17">
        <v>6</v>
      </c>
      <c r="D45" s="17" t="s">
        <v>17</v>
      </c>
      <c r="E45" s="18">
        <v>0.6</v>
      </c>
      <c r="F45" s="33">
        <f t="shared" si="8"/>
        <v>3.5999999999999996</v>
      </c>
      <c r="G45" s="37" cm="1">
        <f t="array" ref="G45">IF(COUNTIF($D$34:D44,D45),(LOOKUP(2,1/($D$34:D44=D45),$G$34:G44) - F45),VLOOKUP(D45,'Work Items'!$C$10:$E$15,3,FALSE)-F45)</f>
        <v>8.65</v>
      </c>
      <c r="H45" s="35">
        <f t="shared" si="5"/>
        <v>8.65</v>
      </c>
      <c r="I45" s="36">
        <f t="shared" si="6"/>
        <v>1.6666666666666667</v>
      </c>
      <c r="J45" s="37">
        <f t="shared" si="7"/>
        <v>1.6666666666666663</v>
      </c>
    </row>
    <row r="46" spans="1:11" ht="12.75" x14ac:dyDescent="0.2">
      <c r="A46" s="10"/>
      <c r="B46" s="11">
        <v>44691</v>
      </c>
      <c r="C46" s="17">
        <v>6</v>
      </c>
      <c r="D46" s="17" t="s">
        <v>17</v>
      </c>
      <c r="E46" s="18">
        <v>0.6</v>
      </c>
      <c r="F46" s="33">
        <f t="shared" si="8"/>
        <v>3.5999999999999996</v>
      </c>
      <c r="G46" s="37" cm="1">
        <f t="array" ref="G46">IF(COUNTIF($D$34:D45,D46),(LOOKUP(2,1/($D$34:D45=D46),$G$34:G45) - F46),VLOOKUP(D46,'Work Items'!$C$10:$E$15,3,FALSE)-F46)</f>
        <v>5.0500000000000007</v>
      </c>
      <c r="H46" s="35">
        <f t="shared" si="5"/>
        <v>5.0500000000000007</v>
      </c>
      <c r="I46" s="36">
        <f>$I$34/(ROWS($B$34:$B$46)-1)</f>
        <v>1.6666666666666667</v>
      </c>
      <c r="J46" s="37">
        <f t="shared" si="7"/>
        <v>0</v>
      </c>
      <c r="K46" s="15" t="s">
        <v>14</v>
      </c>
    </row>
    <row r="47" spans="1:11" ht="12.75" x14ac:dyDescent="0.2">
      <c r="A47" s="31"/>
      <c r="B47" s="31"/>
      <c r="C47" s="31"/>
    </row>
    <row r="48" spans="1:11" ht="12.75" x14ac:dyDescent="0.2">
      <c r="A48" s="27"/>
      <c r="B48" s="27" t="s">
        <v>15</v>
      </c>
      <c r="C48" s="27">
        <f>SUM(C35:C46)</f>
        <v>30</v>
      </c>
      <c r="F48" s="28">
        <f>SUM(F34:F46)</f>
        <v>14.95</v>
      </c>
    </row>
    <row r="49" spans="1:3" ht="12.75" x14ac:dyDescent="0.2"/>
    <row r="50" spans="1:3" ht="12.75" x14ac:dyDescent="0.2">
      <c r="A50" s="31"/>
      <c r="B50" s="31"/>
      <c r="C50" s="31"/>
    </row>
    <row r="51" spans="1:3" ht="12.75" x14ac:dyDescent="0.2">
      <c r="A51" s="31"/>
      <c r="B51" s="31"/>
      <c r="C51" s="31"/>
    </row>
    <row r="52" spans="1:3" ht="12.75" x14ac:dyDescent="0.2">
      <c r="A52" s="31"/>
      <c r="B52" s="31"/>
      <c r="C52" s="31"/>
    </row>
    <row r="53" spans="1:3" ht="12.75" x14ac:dyDescent="0.2">
      <c r="A53" s="31"/>
      <c r="B53" s="31"/>
      <c r="C53" s="31"/>
    </row>
    <row r="54" spans="1:3" ht="12.75" x14ac:dyDescent="0.2">
      <c r="A54" s="31"/>
      <c r="B54" s="31"/>
      <c r="C54" s="31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3" ht="12.75" x14ac:dyDescent="0.2">
      <c r="A81" s="3"/>
      <c r="B81" s="3"/>
      <c r="C81" s="3"/>
    </row>
    <row r="82" spans="1:13" ht="12.75" x14ac:dyDescent="0.2">
      <c r="A82" s="3"/>
      <c r="B82" s="3"/>
      <c r="C82" s="3"/>
    </row>
    <row r="83" spans="1:13" ht="12.75" x14ac:dyDescent="0.2">
      <c r="A83" s="3"/>
      <c r="B83" s="3"/>
      <c r="C83" s="3"/>
    </row>
    <row r="84" spans="1:13" ht="12.75" x14ac:dyDescent="0.2">
      <c r="A84" s="3"/>
      <c r="B84" s="3"/>
      <c r="C84" s="3"/>
    </row>
    <row r="85" spans="1:13" ht="12.75" x14ac:dyDescent="0.2">
      <c r="A85" s="3"/>
      <c r="B85" s="3"/>
      <c r="C85" s="3"/>
    </row>
    <row r="86" spans="1:13" ht="12.75" x14ac:dyDescent="0.2">
      <c r="A86" s="3"/>
      <c r="B86" s="3"/>
      <c r="C86" s="3"/>
    </row>
    <row r="87" spans="1:13" ht="12.75" x14ac:dyDescent="0.2">
      <c r="A87" s="3"/>
      <c r="B87" s="3"/>
      <c r="C87" s="3"/>
      <c r="M87" s="30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5" x14ac:dyDescent="0.2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5" x14ac:dyDescent="0.2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5" x14ac:dyDescent="0.2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5" x14ac:dyDescent="0.2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5" x14ac:dyDescent="0.2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5" x14ac:dyDescent="0.2">
      <c r="A94" s="3"/>
      <c r="B94" s="3"/>
      <c r="C94" s="3"/>
      <c r="L94" s="32"/>
    </row>
    <row r="95" spans="1:13" ht="12.75" x14ac:dyDescent="0.2">
      <c r="A95" s="3"/>
      <c r="B95" s="3"/>
      <c r="C95" s="3"/>
      <c r="L95" s="32"/>
    </row>
    <row r="96" spans="1:1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946"/>
  <sheetViews>
    <sheetView topLeftCell="D1" zoomScale="110" workbookViewId="0">
      <selection activeCell="F31" sqref="F31"/>
    </sheetView>
  </sheetViews>
  <sheetFormatPr defaultColWidth="14.42578125" defaultRowHeight="15.75" customHeight="1" x14ac:dyDescent="0.2"/>
  <cols>
    <col min="1" max="1" width="6.7109375" customWidth="1"/>
    <col min="2" max="2" width="11.7109375" customWidth="1"/>
    <col min="3" max="3" width="10.85546875" customWidth="1"/>
    <col min="4" max="4" width="14.85546875" customWidth="1"/>
    <col min="5" max="5" width="15" customWidth="1"/>
    <col min="6" max="6" width="14.42578125" customWidth="1"/>
    <col min="7" max="7" width="13.85546875" customWidth="1"/>
    <col min="8" max="8" width="14.7109375" customWidth="1"/>
    <col min="10" max="10" width="14.28515625" customWidth="1"/>
    <col min="11" max="11" width="16.7109375" customWidth="1"/>
    <col min="12" max="12" width="29.7109375" customWidth="1"/>
  </cols>
  <sheetData>
    <row r="1" spans="1:22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2.75" x14ac:dyDescent="0.2">
      <c r="A2" s="3"/>
      <c r="B2" s="3"/>
      <c r="C2" s="3"/>
    </row>
    <row r="3" spans="1:22" ht="12.75" x14ac:dyDescent="0.2">
      <c r="A3" s="3"/>
      <c r="B3" s="3"/>
      <c r="C3" s="3"/>
    </row>
    <row r="4" spans="1:22" ht="15.75" customHeight="1" x14ac:dyDescent="0.25">
      <c r="A4" s="3"/>
      <c r="B4" s="3"/>
      <c r="C4" s="3"/>
      <c r="D4" s="4"/>
    </row>
    <row r="5" spans="1:22" ht="15.75" customHeight="1" x14ac:dyDescent="0.25">
      <c r="A5" s="3"/>
      <c r="B5" s="110" t="s">
        <v>70</v>
      </c>
      <c r="C5" s="108"/>
      <c r="D5" s="108"/>
      <c r="E5" s="108"/>
      <c r="F5" s="108"/>
      <c r="G5" s="108"/>
      <c r="H5" s="109"/>
    </row>
    <row r="6" spans="1:22" ht="63.75" x14ac:dyDescent="0.2">
      <c r="A6" s="5"/>
      <c r="B6" s="38" t="s">
        <v>1</v>
      </c>
      <c r="C6" s="38" t="s">
        <v>2</v>
      </c>
      <c r="D6" s="38" t="s">
        <v>24</v>
      </c>
      <c r="E6" s="38" t="s">
        <v>25</v>
      </c>
      <c r="F6" s="39" t="s">
        <v>26</v>
      </c>
      <c r="G6" s="40" t="s">
        <v>27</v>
      </c>
      <c r="H6" s="38" t="s">
        <v>28</v>
      </c>
      <c r="I6" s="9"/>
      <c r="J6" s="9"/>
      <c r="K6" s="9"/>
      <c r="L6" s="9"/>
      <c r="M6" s="9"/>
      <c r="N6" s="9"/>
      <c r="O6" s="9"/>
    </row>
    <row r="7" spans="1:22" ht="12.75" x14ac:dyDescent="0.2">
      <c r="A7" s="10"/>
      <c r="B7" s="11">
        <v>44679</v>
      </c>
      <c r="C7" s="12">
        <v>0</v>
      </c>
      <c r="D7" s="12">
        <v>0</v>
      </c>
      <c r="E7" s="12">
        <f>'Work Items'!$E$16 - D7</f>
        <v>102</v>
      </c>
      <c r="F7" s="13">
        <v>104</v>
      </c>
      <c r="G7" s="14">
        <v>102</v>
      </c>
      <c r="H7" s="12">
        <v>102</v>
      </c>
      <c r="I7" s="15" t="s">
        <v>11</v>
      </c>
      <c r="L7" s="16"/>
      <c r="M7" s="16"/>
    </row>
    <row r="8" spans="1:22" ht="12.75" x14ac:dyDescent="0.2">
      <c r="A8" s="10"/>
      <c r="B8" s="11">
        <v>44680</v>
      </c>
      <c r="C8" s="42">
        <f>'Colin Burndown'!C8 + 'An Burndown'!C8 + 'Andy Burndown'!C8 + 'Orion Burndown'!C8 + 'Leon Burndown'!C8</f>
        <v>3</v>
      </c>
      <c r="D8" s="19">
        <f>'Colin Burndown'!F35 + 'An Burndown'!F35 + 'Andy Burndown'!F35 + 'Orion Burndown'!F35 + 'Leon Burndown'!F35</f>
        <v>3.5</v>
      </c>
      <c r="E8" s="43">
        <f>E7-D8</f>
        <v>98.5</v>
      </c>
      <c r="F8" s="21">
        <f>F7 - D8</f>
        <v>100.5</v>
      </c>
      <c r="G8" s="36">
        <f t="shared" ref="G8:G19" si="0">$G$7/(ROWS($B$7:$B$19)-1)</f>
        <v>8.5</v>
      </c>
      <c r="H8" s="20">
        <f t="shared" ref="H8:H18" si="1">H7 - G8</f>
        <v>93.5</v>
      </c>
    </row>
    <row r="9" spans="1:22" ht="12.75" x14ac:dyDescent="0.2">
      <c r="A9" s="10"/>
      <c r="B9" s="11">
        <v>44681</v>
      </c>
      <c r="C9" s="42">
        <f>'Colin Burndown'!C9 + 'An Burndown'!C9 + 'Andy Burndown'!C9 + 'Orion Burndown'!C9 + 'Leon Burndown'!C9</f>
        <v>10</v>
      </c>
      <c r="D9" s="19">
        <f>'Colin Burndown'!F36 + 'An Burndown'!F36 + 'Andy Burndown'!F36 + 'Orion Burndown'!F36 + 'Leon Burndown'!F36</f>
        <v>4</v>
      </c>
      <c r="E9" s="43">
        <f t="shared" ref="E9:E19" si="2">E8-D9</f>
        <v>94.5</v>
      </c>
      <c r="F9" s="21">
        <f t="shared" ref="F9:F19" si="3">F8 - D9</f>
        <v>96.5</v>
      </c>
      <c r="G9" s="36">
        <f t="shared" si="0"/>
        <v>8.5</v>
      </c>
      <c r="H9" s="20">
        <f t="shared" si="1"/>
        <v>85</v>
      </c>
    </row>
    <row r="10" spans="1:22" ht="12.75" x14ac:dyDescent="0.2">
      <c r="A10" s="10"/>
      <c r="B10" s="11">
        <v>44682</v>
      </c>
      <c r="C10" s="42">
        <f>'Colin Burndown'!C10 + 'An Burndown'!C10 + 'Andy Burndown'!C10 + 'Orion Burndown'!C10 + 'Leon Burndown'!C10</f>
        <v>3</v>
      </c>
      <c r="D10" s="19">
        <f>'Colin Burndown'!F37 + 'An Burndown'!F37 + 'Andy Burndown'!F37 + 'Orion Burndown'!F37 + 'Leon Burndown'!F37</f>
        <v>5.7</v>
      </c>
      <c r="E10" s="43">
        <f t="shared" si="2"/>
        <v>88.8</v>
      </c>
      <c r="F10" s="21">
        <f t="shared" si="3"/>
        <v>90.8</v>
      </c>
      <c r="G10" s="36">
        <f t="shared" si="0"/>
        <v>8.5</v>
      </c>
      <c r="H10" s="20">
        <f t="shared" si="1"/>
        <v>76.5</v>
      </c>
      <c r="L10" s="24"/>
      <c r="M10" s="24"/>
    </row>
    <row r="11" spans="1:22" ht="12.75" x14ac:dyDescent="0.2">
      <c r="A11" s="10"/>
      <c r="B11" s="11">
        <v>44683</v>
      </c>
      <c r="C11" s="42">
        <f>'Colin Burndown'!C11 + 'An Burndown'!C11 + 'Andy Burndown'!C11 + 'Orion Burndown'!C11 + 'Leon Burndown'!C11</f>
        <v>4</v>
      </c>
      <c r="D11" s="19">
        <f>'Colin Burndown'!F38 + 'An Burndown'!F38 + 'Andy Burndown'!F38 + 'Orion Burndown'!F38 + 'Leon Burndown'!F38</f>
        <v>4.5</v>
      </c>
      <c r="E11" s="43">
        <f t="shared" si="2"/>
        <v>84.3</v>
      </c>
      <c r="F11" s="21">
        <f t="shared" si="3"/>
        <v>86.3</v>
      </c>
      <c r="G11" s="36">
        <f t="shared" si="0"/>
        <v>8.5</v>
      </c>
      <c r="H11" s="20">
        <f t="shared" si="1"/>
        <v>68</v>
      </c>
      <c r="L11" s="24"/>
      <c r="M11" s="24"/>
    </row>
    <row r="12" spans="1:22" ht="12.75" x14ac:dyDescent="0.2">
      <c r="A12" s="10"/>
      <c r="B12" s="11">
        <v>44684</v>
      </c>
      <c r="C12" s="42">
        <f>'Colin Burndown'!C12 + 'An Burndown'!C12 + 'Andy Burndown'!C12 + 'Orion Burndown'!C12 + 'Leon Burndown'!C12</f>
        <v>4</v>
      </c>
      <c r="D12" s="19">
        <f>'Colin Burndown'!F39 + 'An Burndown'!F39 + 'Andy Burndown'!F39 + 'Orion Burndown'!F39 + 'Leon Burndown'!F39</f>
        <v>2.4</v>
      </c>
      <c r="E12" s="43">
        <f t="shared" si="2"/>
        <v>81.899999999999991</v>
      </c>
      <c r="F12" s="21">
        <f t="shared" si="3"/>
        <v>83.899999999999991</v>
      </c>
      <c r="G12" s="36">
        <f t="shared" si="0"/>
        <v>8.5</v>
      </c>
      <c r="H12" s="20">
        <f t="shared" si="1"/>
        <v>59.5</v>
      </c>
    </row>
    <row r="13" spans="1:22" ht="12.75" x14ac:dyDescent="0.2">
      <c r="A13" s="10"/>
      <c r="B13" s="11">
        <v>44685</v>
      </c>
      <c r="C13" s="42">
        <f>'Colin Burndown'!C13 + 'An Burndown'!C13 + 'Andy Burndown'!C13 + 'Orion Burndown'!C13 + 'Leon Burndown'!C13</f>
        <v>5</v>
      </c>
      <c r="D13" s="19">
        <f>'Colin Burndown'!F40 + 'An Burndown'!F40 + 'Andy Burndown'!F40 + 'Orion Burndown'!F40 + 'Leon Burndown'!F40</f>
        <v>6.2</v>
      </c>
      <c r="E13" s="43">
        <f t="shared" si="2"/>
        <v>75.699999999999989</v>
      </c>
      <c r="F13" s="21">
        <f t="shared" si="3"/>
        <v>77.699999999999989</v>
      </c>
      <c r="G13" s="36">
        <f t="shared" si="0"/>
        <v>8.5</v>
      </c>
      <c r="H13" s="20">
        <f t="shared" si="1"/>
        <v>51</v>
      </c>
    </row>
    <row r="14" spans="1:22" ht="12.75" x14ac:dyDescent="0.2">
      <c r="A14" s="10"/>
      <c r="B14" s="11">
        <v>44686</v>
      </c>
      <c r="C14" s="42">
        <f>'Colin Burndown'!C14 + 'An Burndown'!C14 + 'Andy Burndown'!C14 + 'Orion Burndown'!C14 + 'Leon Burndown'!C14</f>
        <v>3</v>
      </c>
      <c r="D14" s="19">
        <f>'Colin Burndown'!F41 + 'An Burndown'!F41 + 'Andy Burndown'!F41 + 'Orion Burndown'!F41 + 'Leon Burndown'!F41</f>
        <v>6.2999999999999989</v>
      </c>
      <c r="E14" s="43">
        <f t="shared" si="2"/>
        <v>69.399999999999991</v>
      </c>
      <c r="F14" s="21">
        <f t="shared" si="3"/>
        <v>71.399999999999991</v>
      </c>
      <c r="G14" s="36">
        <f t="shared" si="0"/>
        <v>8.5</v>
      </c>
      <c r="H14" s="20">
        <f t="shared" si="1"/>
        <v>42.5</v>
      </c>
    </row>
    <row r="15" spans="1:22" ht="12.75" x14ac:dyDescent="0.2">
      <c r="A15" s="10"/>
      <c r="B15" s="11">
        <v>44687</v>
      </c>
      <c r="C15" s="42">
        <f>'Colin Burndown'!C15 + 'An Burndown'!C15 + 'Andy Burndown'!C15 + 'Orion Burndown'!C15 + 'Leon Burndown'!C15</f>
        <v>10</v>
      </c>
      <c r="D15" s="19">
        <f>'Colin Burndown'!F42 + 'An Burndown'!F42 + 'Andy Burndown'!F42 + 'Orion Burndown'!F42 + 'Leon Burndown'!F42</f>
        <v>3.2</v>
      </c>
      <c r="E15" s="43">
        <f t="shared" si="2"/>
        <v>66.199999999999989</v>
      </c>
      <c r="F15" s="21">
        <f t="shared" si="3"/>
        <v>68.199999999999989</v>
      </c>
      <c r="G15" s="36">
        <f t="shared" si="0"/>
        <v>8.5</v>
      </c>
      <c r="H15" s="20">
        <f t="shared" si="1"/>
        <v>34</v>
      </c>
    </row>
    <row r="16" spans="1:22" ht="12.75" x14ac:dyDescent="0.2">
      <c r="A16" s="10"/>
      <c r="B16" s="11">
        <v>44688</v>
      </c>
      <c r="C16" s="42">
        <f>'Colin Burndown'!C16 + 'An Burndown'!C16 + 'Andy Burndown'!C16 + 'Orion Burndown'!C16 + 'Leon Burndown'!C16</f>
        <v>3</v>
      </c>
      <c r="D16" s="19">
        <f>'Colin Burndown'!F43 + 'An Burndown'!F43 + 'Andy Burndown'!F43 + 'Orion Burndown'!F43 + 'Leon Burndown'!F43</f>
        <v>3</v>
      </c>
      <c r="E16" s="43">
        <f t="shared" si="2"/>
        <v>63.199999999999989</v>
      </c>
      <c r="F16" s="21">
        <f t="shared" si="3"/>
        <v>65.199999999999989</v>
      </c>
      <c r="G16" s="36">
        <f t="shared" si="0"/>
        <v>8.5</v>
      </c>
      <c r="H16" s="20">
        <f t="shared" si="1"/>
        <v>25.5</v>
      </c>
    </row>
    <row r="17" spans="1:22" ht="12.75" x14ac:dyDescent="0.2">
      <c r="A17" s="10"/>
      <c r="B17" s="11">
        <v>44689</v>
      </c>
      <c r="C17" s="42">
        <f>'Colin Burndown'!C17 + 'An Burndown'!C17 + 'Andy Burndown'!C17 + 'Orion Burndown'!C17 + 'Leon Burndown'!C17</f>
        <v>4</v>
      </c>
      <c r="D17" s="19">
        <f>'Colin Burndown'!F44 + 'An Burndown'!F44 + 'Andy Burndown'!F44 + 'Orion Burndown'!F44 + 'Leon Burndown'!F44</f>
        <v>10.9</v>
      </c>
      <c r="E17" s="43">
        <f t="shared" si="2"/>
        <v>52.29999999999999</v>
      </c>
      <c r="F17" s="21">
        <f t="shared" si="3"/>
        <v>54.29999999999999</v>
      </c>
      <c r="G17" s="36">
        <f t="shared" si="0"/>
        <v>8.5</v>
      </c>
      <c r="H17" s="20">
        <f t="shared" si="1"/>
        <v>17</v>
      </c>
    </row>
    <row r="18" spans="1:22" ht="12.75" x14ac:dyDescent="0.2">
      <c r="A18" s="10"/>
      <c r="B18" s="11">
        <v>44690</v>
      </c>
      <c r="C18" s="42">
        <f>'Colin Burndown'!C18 + 'An Burndown'!C18 + 'Andy Burndown'!C18 + 'Orion Burndown'!C18 + 'Leon Burndown'!C18</f>
        <v>11</v>
      </c>
      <c r="D18" s="19">
        <f>'Colin Burndown'!F45 + 'An Burndown'!F45 + 'Andy Burndown'!F45 + 'Orion Burndown'!F45 + 'Leon Burndown'!F45</f>
        <v>14.95</v>
      </c>
      <c r="E18" s="43">
        <f t="shared" si="2"/>
        <v>37.349999999999994</v>
      </c>
      <c r="F18" s="21">
        <f t="shared" si="3"/>
        <v>39.349999999999994</v>
      </c>
      <c r="G18" s="36">
        <f t="shared" si="0"/>
        <v>8.5</v>
      </c>
      <c r="H18" s="20">
        <f t="shared" si="1"/>
        <v>8.5</v>
      </c>
    </row>
    <row r="19" spans="1:22" ht="12.75" x14ac:dyDescent="0.2">
      <c r="A19" s="10"/>
      <c r="B19" s="11">
        <v>44691</v>
      </c>
      <c r="C19" s="42">
        <f>'Colin Burndown'!C24 + 'An Burndown'!C24 + 'Andy Burndown'!C24 + 'Orion Burndown'!C24 + 'Leon Burndown'!C24</f>
        <v>10</v>
      </c>
      <c r="D19" s="19">
        <f>'Colin Burndown'!F46 + 'An Burndown'!F46 + 'Andy Burndown'!F46 + 'Orion Burndown'!F46 + 'Leon Burndown'!F46</f>
        <v>17.8</v>
      </c>
      <c r="E19" s="43">
        <f t="shared" si="2"/>
        <v>19.549999999999994</v>
      </c>
      <c r="F19" s="21">
        <f t="shared" si="3"/>
        <v>21.549999999999994</v>
      </c>
      <c r="G19" s="36">
        <f t="shared" si="0"/>
        <v>8.5</v>
      </c>
      <c r="H19" s="23">
        <f t="shared" ref="H19" si="4">H18 - G19</f>
        <v>0</v>
      </c>
      <c r="I19" s="15" t="s">
        <v>14</v>
      </c>
    </row>
    <row r="20" spans="1:22" ht="12.75" x14ac:dyDescent="0.2">
      <c r="A20" s="3"/>
      <c r="B20" s="3"/>
      <c r="C20" s="3"/>
    </row>
    <row r="21" spans="1:22" ht="12.75" x14ac:dyDescent="0.2">
      <c r="A21" s="3"/>
      <c r="B21" s="44" t="s">
        <v>15</v>
      </c>
      <c r="C21" s="27">
        <f>SUM(C8:C19)</f>
        <v>70</v>
      </c>
      <c r="D21" s="28">
        <f>SUM(D8:D19)</f>
        <v>82.449999999999989</v>
      </c>
      <c r="E21" s="28">
        <f t="shared" ref="E21:F21" si="5">E19</f>
        <v>19.549999999999994</v>
      </c>
      <c r="F21" s="28">
        <f t="shared" si="5"/>
        <v>21.549999999999994</v>
      </c>
    </row>
    <row r="22" spans="1:22" ht="12.75" x14ac:dyDescent="0.2">
      <c r="A22" s="44"/>
      <c r="E22" s="3"/>
      <c r="F22" s="3"/>
      <c r="G22" s="3"/>
      <c r="H22" s="3"/>
    </row>
    <row r="23" spans="1:22" ht="12.75" x14ac:dyDescent="0.2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2.75" x14ac:dyDescent="0.2">
      <c r="A24" s="3"/>
      <c r="B24" s="3"/>
      <c r="C24" s="3"/>
    </row>
    <row r="25" spans="1:22" ht="12.75" x14ac:dyDescent="0.2">
      <c r="A25" s="3"/>
      <c r="B25" s="3"/>
      <c r="C25" s="3"/>
    </row>
    <row r="26" spans="1:22" ht="12.75" x14ac:dyDescent="0.2">
      <c r="A26" s="3"/>
      <c r="B26" s="3"/>
      <c r="C26" s="3"/>
    </row>
    <row r="27" spans="1:22" ht="12.75" x14ac:dyDescent="0.2">
      <c r="A27" s="3"/>
      <c r="B27" s="3"/>
      <c r="C27" s="3"/>
    </row>
    <row r="28" spans="1:22" ht="12.75" x14ac:dyDescent="0.2">
      <c r="A28" s="3"/>
      <c r="B28" s="3"/>
      <c r="C28" s="3"/>
    </row>
    <row r="29" spans="1:22" ht="12.75" x14ac:dyDescent="0.2">
      <c r="A29" s="3"/>
      <c r="B29" s="3"/>
      <c r="C29" s="3"/>
    </row>
    <row r="30" spans="1:22" ht="12.75" x14ac:dyDescent="0.2">
      <c r="A30" s="3"/>
      <c r="B30" s="3"/>
      <c r="C30" s="3"/>
    </row>
    <row r="31" spans="1:22" ht="12.75" x14ac:dyDescent="0.2">
      <c r="A31" s="3"/>
      <c r="B31" s="3"/>
      <c r="C31" s="3"/>
    </row>
    <row r="32" spans="1:22" ht="12.75" x14ac:dyDescent="0.2">
      <c r="A32" s="3"/>
      <c r="B32" s="3"/>
      <c r="C32" s="3"/>
    </row>
    <row r="33" spans="1:3" ht="12.75" x14ac:dyDescent="0.2">
      <c r="A33" s="3"/>
      <c r="B33" s="3"/>
      <c r="C33" s="3"/>
    </row>
    <row r="34" spans="1:3" ht="12.75" x14ac:dyDescent="0.2">
      <c r="A34" s="3"/>
      <c r="B34" s="3"/>
      <c r="C34" s="3"/>
    </row>
    <row r="35" spans="1:3" ht="12.75" x14ac:dyDescent="0.2">
      <c r="A35" s="3"/>
      <c r="B35" s="3"/>
      <c r="C35" s="3"/>
    </row>
    <row r="36" spans="1:3" ht="12.75" x14ac:dyDescent="0.2">
      <c r="A36" s="3"/>
      <c r="B36" s="3"/>
      <c r="C36" s="3"/>
    </row>
    <row r="37" spans="1:3" ht="12.75" x14ac:dyDescent="0.2">
      <c r="A37" s="3"/>
      <c r="B37" s="3"/>
      <c r="C37" s="3"/>
    </row>
    <row r="38" spans="1:3" ht="12.75" x14ac:dyDescent="0.2">
      <c r="A38" s="3"/>
      <c r="B38" s="3"/>
      <c r="C38" s="3"/>
    </row>
    <row r="39" spans="1:3" ht="12.75" x14ac:dyDescent="0.2">
      <c r="A39" s="3"/>
      <c r="B39" s="3"/>
      <c r="C39" s="3"/>
    </row>
    <row r="40" spans="1:3" ht="12.75" x14ac:dyDescent="0.2">
      <c r="A40" s="3"/>
      <c r="B40" s="3"/>
      <c r="C40" s="3"/>
    </row>
    <row r="41" spans="1:3" ht="12.75" x14ac:dyDescent="0.2">
      <c r="A41" s="3"/>
      <c r="B41" s="3"/>
      <c r="C41" s="3"/>
    </row>
    <row r="42" spans="1:3" ht="12.75" x14ac:dyDescent="0.2">
      <c r="A42" s="3"/>
      <c r="B42" s="3"/>
      <c r="C42" s="3"/>
    </row>
    <row r="43" spans="1:3" ht="12.75" x14ac:dyDescent="0.2">
      <c r="A43" s="3"/>
      <c r="B43" s="3"/>
      <c r="C43" s="3"/>
    </row>
    <row r="44" spans="1:3" ht="12.75" x14ac:dyDescent="0.2">
      <c r="A44" s="3"/>
      <c r="B44" s="3"/>
      <c r="C44" s="3"/>
    </row>
    <row r="45" spans="1:3" ht="12.75" x14ac:dyDescent="0.2">
      <c r="A45" s="3"/>
      <c r="B45" s="3"/>
      <c r="C45" s="3"/>
    </row>
    <row r="46" spans="1:3" ht="12.75" x14ac:dyDescent="0.2">
      <c r="A46" s="3"/>
      <c r="B46" s="3"/>
      <c r="C46" s="3"/>
    </row>
    <row r="47" spans="1:3" ht="12.75" x14ac:dyDescent="0.2">
      <c r="A47" s="3"/>
      <c r="B47" s="3"/>
      <c r="C47" s="3"/>
    </row>
    <row r="48" spans="1:3" ht="12.75" x14ac:dyDescent="0.2">
      <c r="A48" s="3"/>
      <c r="B48" s="3"/>
      <c r="C48" s="3"/>
    </row>
    <row r="49" spans="1:3" ht="12.75" x14ac:dyDescent="0.2">
      <c r="A49" s="3"/>
      <c r="B49" s="3"/>
      <c r="C49" s="3"/>
    </row>
    <row r="50" spans="1:3" ht="12.75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1" ht="12.75" x14ac:dyDescent="0.2">
      <c r="A81" s="3"/>
      <c r="B81" s="3"/>
      <c r="C81" s="3"/>
    </row>
    <row r="82" spans="1:11" ht="12.75" x14ac:dyDescent="0.2">
      <c r="A82" s="3"/>
      <c r="B82" s="3"/>
      <c r="C82" s="3"/>
      <c r="K82" s="30"/>
    </row>
    <row r="83" spans="1:11" ht="12.75" x14ac:dyDescent="0.2">
      <c r="A83" s="31"/>
      <c r="B83" s="31"/>
      <c r="C83" s="31"/>
      <c r="D83" s="32"/>
      <c r="E83" s="32"/>
      <c r="F83" s="32"/>
      <c r="G83" s="32"/>
      <c r="H83" s="32"/>
      <c r="I83" s="32"/>
      <c r="K83" s="30"/>
    </row>
    <row r="84" spans="1:11" ht="12.75" x14ac:dyDescent="0.2">
      <c r="A84" s="31"/>
      <c r="B84" s="31"/>
      <c r="C84" s="31"/>
      <c r="D84" s="32"/>
      <c r="E84" s="32"/>
      <c r="F84" s="32"/>
      <c r="G84" s="32"/>
      <c r="H84" s="32"/>
      <c r="I84" s="32"/>
      <c r="K84" s="30"/>
    </row>
    <row r="85" spans="1:11" ht="12.75" x14ac:dyDescent="0.2">
      <c r="A85" s="31"/>
      <c r="B85" s="31"/>
      <c r="C85" s="31"/>
      <c r="D85" s="32"/>
      <c r="E85" s="32"/>
      <c r="F85" s="32"/>
      <c r="G85" s="32"/>
      <c r="H85" s="32"/>
      <c r="I85" s="32"/>
      <c r="J85" s="32"/>
      <c r="K85" s="30"/>
    </row>
    <row r="86" spans="1:11" ht="12.75" x14ac:dyDescent="0.2">
      <c r="A86" s="31"/>
      <c r="B86" s="31"/>
      <c r="C86" s="31"/>
      <c r="D86" s="32"/>
      <c r="E86" s="32"/>
      <c r="F86" s="32"/>
      <c r="G86" s="32"/>
      <c r="H86" s="32"/>
      <c r="I86" s="32"/>
      <c r="J86" s="32"/>
    </row>
    <row r="87" spans="1:11" ht="12.75" x14ac:dyDescent="0.2">
      <c r="A87" s="31"/>
      <c r="B87" s="31"/>
      <c r="C87" s="31"/>
      <c r="D87" s="32"/>
      <c r="E87" s="32"/>
      <c r="F87" s="32"/>
      <c r="G87" s="32"/>
      <c r="H87" s="32"/>
      <c r="I87" s="32"/>
      <c r="J87" s="32"/>
    </row>
    <row r="88" spans="1:11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</row>
    <row r="89" spans="1:11" ht="12.75" x14ac:dyDescent="0.2">
      <c r="A89" s="3"/>
      <c r="B89" s="3"/>
      <c r="C89" s="3"/>
      <c r="J89" s="32"/>
    </row>
    <row r="90" spans="1:11" ht="12.75" x14ac:dyDescent="0.2">
      <c r="A90" s="3"/>
      <c r="B90" s="3"/>
      <c r="C90" s="3"/>
      <c r="J90" s="32"/>
    </row>
    <row r="91" spans="1:11" ht="12.75" x14ac:dyDescent="0.2">
      <c r="A91" s="3"/>
      <c r="B91" s="3"/>
      <c r="C91" s="3"/>
    </row>
    <row r="92" spans="1:11" ht="12.75" x14ac:dyDescent="0.2">
      <c r="A92" s="3"/>
      <c r="B92" s="3"/>
      <c r="C92" s="3"/>
    </row>
    <row r="93" spans="1:11" ht="12.75" x14ac:dyDescent="0.2">
      <c r="A93" s="3"/>
      <c r="B93" s="3"/>
      <c r="C93" s="3"/>
    </row>
    <row r="94" spans="1:11" ht="12.75" x14ac:dyDescent="0.2">
      <c r="A94" s="3"/>
      <c r="B94" s="3"/>
      <c r="C94" s="3"/>
    </row>
    <row r="95" spans="1:11" ht="12.75" x14ac:dyDescent="0.2">
      <c r="A95" s="3"/>
      <c r="B95" s="3"/>
      <c r="C95" s="3"/>
    </row>
    <row r="96" spans="1:11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</sheetData>
  <mergeCells count="1">
    <mergeCell ref="B5:H5"/>
  </mergeCells>
  <phoneticPr fontId="2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2:Z16"/>
  <sheetViews>
    <sheetView workbookViewId="0">
      <selection activeCell="B10" sqref="B10:B16"/>
    </sheetView>
  </sheetViews>
  <sheetFormatPr defaultColWidth="14.42578125" defaultRowHeight="15.75" customHeight="1" x14ac:dyDescent="0.2"/>
  <cols>
    <col min="1" max="1" width="7.28515625" customWidth="1"/>
    <col min="2" max="2" width="8" customWidth="1"/>
    <col min="3" max="3" width="18" style="105" customWidth="1"/>
    <col min="4" max="4" width="17.7109375" customWidth="1"/>
    <col min="5" max="5" width="17.140625" customWidth="1"/>
    <col min="6" max="6" width="13.5703125" customWidth="1"/>
  </cols>
  <sheetData>
    <row r="2" spans="2:26" ht="34.5" customHeight="1" thickBot="1" x14ac:dyDescent="0.25">
      <c r="B2" s="87" t="s">
        <v>57</v>
      </c>
      <c r="C2" s="47" t="s">
        <v>3</v>
      </c>
      <c r="D2" s="48" t="s">
        <v>54</v>
      </c>
      <c r="E2" s="48" t="s">
        <v>55</v>
      </c>
      <c r="F2" s="48" t="s">
        <v>56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2:26" ht="13.5" thickTop="1" x14ac:dyDescent="0.2">
      <c r="B3" s="111">
        <v>7</v>
      </c>
      <c r="C3" s="98" t="s">
        <v>13</v>
      </c>
      <c r="D3" s="99">
        <v>8</v>
      </c>
      <c r="E3" s="100">
        <v>19</v>
      </c>
      <c r="F3" s="100" t="s">
        <v>30</v>
      </c>
    </row>
    <row r="4" spans="2:26" ht="12.95" customHeight="1" x14ac:dyDescent="0.2">
      <c r="B4" s="112"/>
      <c r="C4" s="52" t="s">
        <v>21</v>
      </c>
      <c r="D4" s="53">
        <v>10</v>
      </c>
      <c r="E4" s="54">
        <v>16</v>
      </c>
      <c r="F4" s="54" t="s">
        <v>36</v>
      </c>
    </row>
    <row r="5" spans="2:26" ht="12.75" customHeight="1" x14ac:dyDescent="0.2">
      <c r="B5" s="112"/>
      <c r="C5" s="52" t="s">
        <v>17</v>
      </c>
      <c r="D5" s="53">
        <v>14</v>
      </c>
      <c r="E5" s="54">
        <v>25</v>
      </c>
      <c r="F5" s="54" t="s">
        <v>34</v>
      </c>
    </row>
    <row r="6" spans="2:26" ht="12.75" customHeight="1" x14ac:dyDescent="0.2">
      <c r="B6" s="112"/>
      <c r="C6" s="52" t="s">
        <v>19</v>
      </c>
      <c r="D6" s="53">
        <v>8</v>
      </c>
      <c r="E6" s="54">
        <v>27</v>
      </c>
      <c r="F6" s="54" t="s">
        <v>35</v>
      </c>
    </row>
    <row r="7" spans="2:26" ht="12.75" customHeight="1" x14ac:dyDescent="0.2">
      <c r="B7" s="112"/>
      <c r="C7" s="52" t="s">
        <v>12</v>
      </c>
      <c r="D7" s="53">
        <v>5</v>
      </c>
      <c r="E7" s="54">
        <v>7</v>
      </c>
      <c r="F7" s="54" t="s">
        <v>30</v>
      </c>
    </row>
    <row r="8" spans="2:26" ht="12.95" customHeight="1" thickBot="1" x14ac:dyDescent="0.25">
      <c r="B8" s="112"/>
      <c r="C8" s="55" t="s">
        <v>23</v>
      </c>
      <c r="D8" s="56">
        <v>5</v>
      </c>
      <c r="E8" s="56">
        <v>12</v>
      </c>
      <c r="F8" s="56" t="s">
        <v>32</v>
      </c>
    </row>
    <row r="9" spans="2:26" ht="13.35" customHeight="1" thickTop="1" thickBot="1" x14ac:dyDescent="0.25">
      <c r="B9" s="113"/>
      <c r="C9" s="101" t="s">
        <v>38</v>
      </c>
      <c r="D9" s="102">
        <f t="shared" ref="D9:E9" si="0">SUM(D3:D8)</f>
        <v>50</v>
      </c>
      <c r="E9" s="102">
        <f t="shared" si="0"/>
        <v>106</v>
      </c>
      <c r="F9" s="103"/>
    </row>
    <row r="10" spans="2:26" ht="15.75" customHeight="1" x14ac:dyDescent="0.2">
      <c r="B10" s="112">
        <v>7</v>
      </c>
      <c r="C10" s="49" t="s">
        <v>13</v>
      </c>
      <c r="D10" s="50">
        <v>16</v>
      </c>
      <c r="E10" s="51">
        <v>17</v>
      </c>
      <c r="F10" s="51" t="s">
        <v>30</v>
      </c>
    </row>
    <row r="11" spans="2:26" ht="15.75" customHeight="1" x14ac:dyDescent="0.2">
      <c r="B11" s="112"/>
      <c r="C11" s="52" t="s">
        <v>21</v>
      </c>
      <c r="D11" s="53">
        <v>16</v>
      </c>
      <c r="E11" s="54">
        <v>20</v>
      </c>
      <c r="F11" s="54" t="s">
        <v>36</v>
      </c>
    </row>
    <row r="12" spans="2:26" ht="15.75" customHeight="1" x14ac:dyDescent="0.2">
      <c r="B12" s="112"/>
      <c r="C12" s="52" t="s">
        <v>17</v>
      </c>
      <c r="D12" s="53">
        <v>14</v>
      </c>
      <c r="E12" s="54">
        <v>20</v>
      </c>
      <c r="F12" s="54" t="s">
        <v>34</v>
      </c>
    </row>
    <row r="13" spans="2:26" ht="15.75" customHeight="1" x14ac:dyDescent="0.2">
      <c r="B13" s="112"/>
      <c r="C13" s="104" t="s">
        <v>65</v>
      </c>
      <c r="D13" s="53">
        <v>14</v>
      </c>
      <c r="E13" s="54">
        <v>16</v>
      </c>
      <c r="F13" s="54" t="s">
        <v>66</v>
      </c>
    </row>
    <row r="14" spans="2:26" ht="25.5" x14ac:dyDescent="0.2">
      <c r="B14" s="112"/>
      <c r="C14" s="104" t="s">
        <v>62</v>
      </c>
      <c r="D14" s="53">
        <v>15</v>
      </c>
      <c r="E14" s="54">
        <v>15</v>
      </c>
      <c r="F14" s="54" t="s">
        <v>30</v>
      </c>
    </row>
    <row r="15" spans="2:26" ht="15.75" customHeight="1" thickBot="1" x14ac:dyDescent="0.25">
      <c r="B15" s="112"/>
      <c r="C15" s="55" t="s">
        <v>23</v>
      </c>
      <c r="D15" s="56">
        <v>12</v>
      </c>
      <c r="E15" s="56">
        <v>14</v>
      </c>
      <c r="F15" s="56" t="s">
        <v>32</v>
      </c>
    </row>
    <row r="16" spans="2:26" ht="15.75" customHeight="1" thickTop="1" x14ac:dyDescent="0.2">
      <c r="B16" s="114"/>
      <c r="C16" s="57" t="s">
        <v>38</v>
      </c>
      <c r="D16" s="58">
        <f t="shared" ref="D16:E16" si="1">SUM(D10:D15)</f>
        <v>87</v>
      </c>
      <c r="E16" s="58">
        <f t="shared" si="1"/>
        <v>102</v>
      </c>
      <c r="F16" s="51"/>
    </row>
  </sheetData>
  <mergeCells count="2">
    <mergeCell ref="B3:B9"/>
    <mergeCell ref="B10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AEA2-9D0B-4D6E-AC62-B25E9FD304D4}">
  <sheetPr>
    <outlinePr summaryBelow="0" summaryRight="0"/>
  </sheetPr>
  <dimension ref="A2:G42"/>
  <sheetViews>
    <sheetView zoomScale="89" zoomScaleNormal="115" workbookViewId="0">
      <pane xSplit="3" ySplit="2" topLeftCell="D18" activePane="bottomRight" state="frozen"/>
      <selection pane="topRight" activeCell="D1" sqref="D1"/>
      <selection pane="bottomLeft" activeCell="A4" sqref="A4"/>
      <selection pane="bottomRight" activeCell="T25" sqref="T25"/>
    </sheetView>
  </sheetViews>
  <sheetFormatPr defaultColWidth="14.42578125" defaultRowHeight="15.75" customHeight="1" x14ac:dyDescent="0.2"/>
  <cols>
    <col min="1" max="1" width="9.28515625" style="59" hidden="1" customWidth="1"/>
    <col min="2" max="2" width="8.42578125" style="60" customWidth="1"/>
    <col min="3" max="3" width="10.28515625" style="61" customWidth="1"/>
    <col min="4" max="4" width="27" style="97" customWidth="1"/>
    <col min="5" max="5" width="12.7109375" style="59" customWidth="1"/>
    <col min="6" max="6" width="14" style="59" customWidth="1"/>
    <col min="7" max="7" width="11.5703125" style="62" customWidth="1"/>
    <col min="8" max="16" width="14.42578125" style="59"/>
    <col min="17" max="17" width="9.5703125" style="59" customWidth="1"/>
    <col min="18" max="18" width="23.5703125" style="59" customWidth="1"/>
    <col min="19" max="24" width="14.42578125" style="59"/>
    <col min="25" max="25" width="30.5703125" style="59" customWidth="1"/>
    <col min="26" max="31" width="14.42578125" style="59"/>
    <col min="32" max="32" width="16.5703125" style="59" customWidth="1"/>
    <col min="33" max="16384" width="14.42578125" style="59"/>
  </cols>
  <sheetData>
    <row r="2" spans="2:7" s="63" customFormat="1" ht="48" customHeight="1" thickBot="1" x14ac:dyDescent="0.3">
      <c r="B2" s="46" t="s">
        <v>57</v>
      </c>
      <c r="C2" s="64" t="s">
        <v>58</v>
      </c>
      <c r="D2" s="65" t="s">
        <v>3</v>
      </c>
      <c r="E2" s="46" t="s">
        <v>59</v>
      </c>
      <c r="F2" s="46" t="s">
        <v>60</v>
      </c>
      <c r="G2" s="86" t="s">
        <v>29</v>
      </c>
    </row>
    <row r="3" spans="2:7" ht="21" customHeight="1" thickTop="1" x14ac:dyDescent="0.2">
      <c r="B3" s="118">
        <v>3</v>
      </c>
      <c r="C3" s="66" t="s">
        <v>30</v>
      </c>
      <c r="D3" s="88" t="s">
        <v>31</v>
      </c>
      <c r="E3" s="67">
        <v>28</v>
      </c>
      <c r="F3" s="67">
        <v>46</v>
      </c>
      <c r="G3" s="68">
        <v>0.64300000000000002</v>
      </c>
    </row>
    <row r="4" spans="2:7" ht="21.75" customHeight="1" x14ac:dyDescent="0.2">
      <c r="B4" s="116"/>
      <c r="C4" s="69" t="s">
        <v>32</v>
      </c>
      <c r="D4" s="89" t="s">
        <v>33</v>
      </c>
      <c r="E4" s="71">
        <v>12</v>
      </c>
      <c r="F4" s="71">
        <v>10</v>
      </c>
      <c r="G4" s="68">
        <v>-0.16700000000000001</v>
      </c>
    </row>
    <row r="5" spans="2:7" ht="29.25" customHeight="1" x14ac:dyDescent="0.2">
      <c r="B5" s="116"/>
      <c r="C5" s="72" t="s">
        <v>34</v>
      </c>
      <c r="D5" s="90" t="s">
        <v>31</v>
      </c>
      <c r="E5" s="71">
        <v>8</v>
      </c>
      <c r="F5" s="71">
        <v>9</v>
      </c>
      <c r="G5" s="68">
        <v>0.125</v>
      </c>
    </row>
    <row r="6" spans="2:7" ht="30" customHeight="1" x14ac:dyDescent="0.2">
      <c r="B6" s="116"/>
      <c r="C6" s="73" t="s">
        <v>35</v>
      </c>
      <c r="D6" s="89" t="s">
        <v>31</v>
      </c>
      <c r="E6" s="71">
        <v>13</v>
      </c>
      <c r="F6" s="71">
        <v>15</v>
      </c>
      <c r="G6" s="68">
        <v>0.154</v>
      </c>
    </row>
    <row r="7" spans="2:7" ht="28.5" customHeight="1" thickBot="1" x14ac:dyDescent="0.25">
      <c r="B7" s="116"/>
      <c r="C7" s="74" t="s">
        <v>36</v>
      </c>
      <c r="D7" s="91" t="s">
        <v>37</v>
      </c>
      <c r="E7" s="75">
        <v>11</v>
      </c>
      <c r="F7" s="75">
        <v>9</v>
      </c>
      <c r="G7" s="68">
        <v>-0.182</v>
      </c>
    </row>
    <row r="8" spans="2:7" s="76" customFormat="1" ht="33" customHeight="1" thickTop="1" thickBot="1" x14ac:dyDescent="0.25">
      <c r="B8" s="117"/>
      <c r="C8" s="77" t="s">
        <v>38</v>
      </c>
      <c r="D8" s="92" t="s">
        <v>61</v>
      </c>
      <c r="E8" s="78">
        <v>72</v>
      </c>
      <c r="F8" s="78">
        <v>89</v>
      </c>
      <c r="G8" s="79">
        <v>0.23599999999999999</v>
      </c>
    </row>
    <row r="9" spans="2:7" ht="21.75" customHeight="1" thickTop="1" x14ac:dyDescent="0.2">
      <c r="B9" s="115">
        <v>4</v>
      </c>
      <c r="C9" s="66" t="s">
        <v>30</v>
      </c>
      <c r="D9" s="88" t="s">
        <v>39</v>
      </c>
      <c r="E9" s="70">
        <v>15</v>
      </c>
      <c r="F9" s="71">
        <v>23</v>
      </c>
      <c r="G9" s="68">
        <v>0.53300000000000003</v>
      </c>
    </row>
    <row r="10" spans="2:7" ht="22.5" customHeight="1" x14ac:dyDescent="0.2">
      <c r="B10" s="116"/>
      <c r="C10" s="69" t="s">
        <v>32</v>
      </c>
      <c r="D10" s="89" t="s">
        <v>40</v>
      </c>
      <c r="E10" s="70">
        <v>6</v>
      </c>
      <c r="F10" s="71">
        <v>8</v>
      </c>
      <c r="G10" s="68">
        <v>0.33300000000000002</v>
      </c>
    </row>
    <row r="11" spans="2:7" ht="20.25" customHeight="1" x14ac:dyDescent="0.2">
      <c r="B11" s="116"/>
      <c r="C11" s="72" t="s">
        <v>34</v>
      </c>
      <c r="D11" s="88" t="s">
        <v>41</v>
      </c>
      <c r="E11" s="71">
        <v>11</v>
      </c>
      <c r="F11" s="71">
        <v>14</v>
      </c>
      <c r="G11" s="68">
        <v>0.27300000000000002</v>
      </c>
    </row>
    <row r="12" spans="2:7" ht="24.75" customHeight="1" x14ac:dyDescent="0.2">
      <c r="B12" s="116"/>
      <c r="C12" s="73" t="s">
        <v>35</v>
      </c>
      <c r="D12" s="93" t="s">
        <v>42</v>
      </c>
      <c r="E12" s="71">
        <v>7</v>
      </c>
      <c r="F12" s="71">
        <v>6</v>
      </c>
      <c r="G12" s="68">
        <v>-0.14299999999999999</v>
      </c>
    </row>
    <row r="13" spans="2:7" ht="28.5" customHeight="1" thickBot="1" x14ac:dyDescent="0.25">
      <c r="B13" s="116"/>
      <c r="C13" s="74" t="s">
        <v>36</v>
      </c>
      <c r="D13" s="90" t="s">
        <v>43</v>
      </c>
      <c r="E13" s="75">
        <v>8</v>
      </c>
      <c r="F13" s="75">
        <v>10</v>
      </c>
      <c r="G13" s="68">
        <v>0.25</v>
      </c>
    </row>
    <row r="14" spans="2:7" s="76" customFormat="1" ht="34.5" customHeight="1" thickTop="1" thickBot="1" x14ac:dyDescent="0.25">
      <c r="B14" s="117"/>
      <c r="C14" s="77" t="s">
        <v>38</v>
      </c>
      <c r="D14" s="92" t="s">
        <v>61</v>
      </c>
      <c r="E14" s="78">
        <v>47</v>
      </c>
      <c r="F14" s="78">
        <v>61</v>
      </c>
      <c r="G14" s="79">
        <v>0.29799999999999999</v>
      </c>
    </row>
    <row r="15" spans="2:7" ht="24" customHeight="1" thickTop="1" x14ac:dyDescent="0.2">
      <c r="B15" s="115">
        <v>5</v>
      </c>
      <c r="C15" s="66" t="s">
        <v>30</v>
      </c>
      <c r="D15" s="88" t="s">
        <v>39</v>
      </c>
      <c r="E15" s="70">
        <v>40</v>
      </c>
      <c r="F15" s="71">
        <v>62</v>
      </c>
      <c r="G15" s="68">
        <v>0.55000000000000004</v>
      </c>
    </row>
    <row r="16" spans="2:7" ht="25.5" customHeight="1" x14ac:dyDescent="0.2">
      <c r="B16" s="116"/>
      <c r="C16" s="69" t="s">
        <v>32</v>
      </c>
      <c r="D16" s="89" t="s">
        <v>44</v>
      </c>
      <c r="E16" s="70">
        <v>14</v>
      </c>
      <c r="F16" s="71">
        <v>12</v>
      </c>
      <c r="G16" s="68">
        <v>-0.14299999999999999</v>
      </c>
    </row>
    <row r="17" spans="2:7" ht="22.5" customHeight="1" x14ac:dyDescent="0.2">
      <c r="B17" s="116"/>
      <c r="C17" s="72" t="s">
        <v>34</v>
      </c>
      <c r="D17" s="90" t="s">
        <v>45</v>
      </c>
      <c r="E17" s="71">
        <v>17</v>
      </c>
      <c r="F17" s="71">
        <v>16</v>
      </c>
      <c r="G17" s="68">
        <v>-5.8999999999999997E-2</v>
      </c>
    </row>
    <row r="18" spans="2:7" ht="26.25" customHeight="1" x14ac:dyDescent="0.2">
      <c r="B18" s="116"/>
      <c r="C18" s="73" t="s">
        <v>35</v>
      </c>
      <c r="D18" s="89" t="s">
        <v>46</v>
      </c>
      <c r="E18" s="71">
        <v>22</v>
      </c>
      <c r="F18" s="71">
        <v>25</v>
      </c>
      <c r="G18" s="68">
        <v>0.13600000000000001</v>
      </c>
    </row>
    <row r="19" spans="2:7" ht="28.5" customHeight="1" thickBot="1" x14ac:dyDescent="0.25">
      <c r="B19" s="116"/>
      <c r="C19" s="74" t="s">
        <v>36</v>
      </c>
      <c r="D19" s="90" t="s">
        <v>47</v>
      </c>
      <c r="E19" s="75">
        <v>18</v>
      </c>
      <c r="F19" s="75">
        <v>16</v>
      </c>
      <c r="G19" s="68">
        <v>-0.111</v>
      </c>
    </row>
    <row r="20" spans="2:7" s="76" customFormat="1" ht="30" customHeight="1" thickTop="1" thickBot="1" x14ac:dyDescent="0.25">
      <c r="B20" s="117"/>
      <c r="C20" s="77" t="s">
        <v>38</v>
      </c>
      <c r="D20" s="92" t="s">
        <v>61</v>
      </c>
      <c r="E20" s="78">
        <v>111</v>
      </c>
      <c r="F20" s="78">
        <v>131</v>
      </c>
      <c r="G20" s="79">
        <v>0.18</v>
      </c>
    </row>
    <row r="21" spans="2:7" ht="24.75" customHeight="1" thickTop="1" x14ac:dyDescent="0.2">
      <c r="B21" s="115">
        <v>6</v>
      </c>
      <c r="C21" s="66" t="s">
        <v>30</v>
      </c>
      <c r="D21" s="88" t="s">
        <v>48</v>
      </c>
      <c r="E21" s="70" t="s">
        <v>48</v>
      </c>
      <c r="F21" s="71" t="s">
        <v>48</v>
      </c>
      <c r="G21" s="68">
        <v>0.53</v>
      </c>
    </row>
    <row r="22" spans="2:7" ht="27" customHeight="1" x14ac:dyDescent="0.2">
      <c r="B22" s="116"/>
      <c r="C22" s="69" t="s">
        <v>32</v>
      </c>
      <c r="D22" s="89" t="s">
        <v>49</v>
      </c>
      <c r="E22" s="70">
        <v>6</v>
      </c>
      <c r="F22" s="71">
        <v>10</v>
      </c>
      <c r="G22" s="68">
        <v>0.66700000000000004</v>
      </c>
    </row>
    <row r="23" spans="2:7" ht="29.25" customHeight="1" x14ac:dyDescent="0.2">
      <c r="B23" s="116"/>
      <c r="C23" s="72" t="s">
        <v>34</v>
      </c>
      <c r="D23" s="90" t="s">
        <v>50</v>
      </c>
      <c r="E23" s="71">
        <v>7</v>
      </c>
      <c r="F23" s="71">
        <v>12</v>
      </c>
      <c r="G23" s="68">
        <v>0.71399999999999997</v>
      </c>
    </row>
    <row r="24" spans="2:7" ht="28.5" customHeight="1" x14ac:dyDescent="0.2">
      <c r="B24" s="116"/>
      <c r="C24" s="73" t="s">
        <v>35</v>
      </c>
      <c r="D24" s="89" t="s">
        <v>51</v>
      </c>
      <c r="E24" s="71">
        <v>11</v>
      </c>
      <c r="F24" s="71">
        <v>15</v>
      </c>
      <c r="G24" s="68">
        <v>0.36399999999999999</v>
      </c>
    </row>
    <row r="25" spans="2:7" ht="26.25" customHeight="1" thickBot="1" x14ac:dyDescent="0.25">
      <c r="B25" s="116"/>
      <c r="C25" s="74" t="s">
        <v>36</v>
      </c>
      <c r="D25" s="90" t="s">
        <v>52</v>
      </c>
      <c r="E25" s="75">
        <v>8</v>
      </c>
      <c r="F25" s="75">
        <v>11</v>
      </c>
      <c r="G25" s="68">
        <v>0.375</v>
      </c>
    </row>
    <row r="26" spans="2:7" s="76" customFormat="1" ht="33" customHeight="1" thickTop="1" thickBot="1" x14ac:dyDescent="0.25">
      <c r="B26" s="117"/>
      <c r="C26" s="77" t="s">
        <v>38</v>
      </c>
      <c r="D26" s="92" t="s">
        <v>61</v>
      </c>
      <c r="E26" s="78">
        <v>32</v>
      </c>
      <c r="F26" s="80">
        <v>48</v>
      </c>
      <c r="G26" s="79">
        <v>0.5</v>
      </c>
    </row>
    <row r="27" spans="2:7" ht="25.5" customHeight="1" thickTop="1" x14ac:dyDescent="0.2">
      <c r="B27" s="115">
        <v>7</v>
      </c>
      <c r="C27" s="66" t="s">
        <v>30</v>
      </c>
      <c r="D27" s="88" t="s">
        <v>53</v>
      </c>
      <c r="E27" s="70">
        <v>18</v>
      </c>
      <c r="F27" s="71">
        <v>20.7</v>
      </c>
      <c r="G27" s="68">
        <v>0.14699999999999999</v>
      </c>
    </row>
    <row r="28" spans="2:7" ht="27" customHeight="1" x14ac:dyDescent="0.2">
      <c r="B28" s="116"/>
      <c r="C28" s="81" t="s">
        <v>32</v>
      </c>
      <c r="D28" s="89" t="s">
        <v>23</v>
      </c>
      <c r="E28" s="70">
        <v>16</v>
      </c>
      <c r="F28" s="71">
        <v>6</v>
      </c>
      <c r="G28" s="68">
        <v>-0.626</v>
      </c>
    </row>
    <row r="29" spans="2:7" ht="30" customHeight="1" x14ac:dyDescent="0.2">
      <c r="B29" s="116"/>
      <c r="C29" s="82" t="s">
        <v>34</v>
      </c>
      <c r="D29" s="90" t="s">
        <v>17</v>
      </c>
      <c r="E29" s="71">
        <v>24</v>
      </c>
      <c r="F29" s="71">
        <v>6</v>
      </c>
      <c r="G29" s="68">
        <v>-0.75</v>
      </c>
    </row>
    <row r="30" spans="2:7" ht="29.25" customHeight="1" x14ac:dyDescent="0.2">
      <c r="B30" s="116"/>
      <c r="C30" s="83" t="s">
        <v>35</v>
      </c>
      <c r="D30" s="89" t="s">
        <v>19</v>
      </c>
      <c r="E30" s="70">
        <v>20</v>
      </c>
      <c r="F30" s="71">
        <v>20.7</v>
      </c>
      <c r="G30" s="68">
        <v>3.3000000000000002E-2</v>
      </c>
    </row>
    <row r="31" spans="2:7" ht="30.75" customHeight="1" thickBot="1" x14ac:dyDescent="0.25">
      <c r="B31" s="116"/>
      <c r="C31" s="84" t="s">
        <v>36</v>
      </c>
      <c r="D31" s="90" t="s">
        <v>21</v>
      </c>
      <c r="E31" s="75">
        <v>18</v>
      </c>
      <c r="F31" s="75">
        <v>21.2</v>
      </c>
      <c r="G31" s="68">
        <v>0.17599999999999999</v>
      </c>
    </row>
    <row r="32" spans="2:7" s="76" customFormat="1" ht="34.5" customHeight="1" thickTop="1" thickBot="1" x14ac:dyDescent="0.25">
      <c r="B32" s="117"/>
      <c r="C32" s="77" t="s">
        <v>38</v>
      </c>
      <c r="D32" s="92" t="s">
        <v>61</v>
      </c>
      <c r="E32" s="78">
        <v>96</v>
      </c>
      <c r="F32" s="78">
        <v>74.5</v>
      </c>
      <c r="G32" s="85">
        <v>-0.224</v>
      </c>
    </row>
    <row r="33" spans="1:7" ht="15.75" customHeight="1" thickTop="1" thickBot="1" x14ac:dyDescent="0.25">
      <c r="B33" s="115">
        <v>8</v>
      </c>
      <c r="C33" s="66" t="s">
        <v>30</v>
      </c>
      <c r="D33" s="94" t="s">
        <v>21</v>
      </c>
      <c r="E33" s="70">
        <v>20</v>
      </c>
      <c r="F33" s="71">
        <f>'Colin Burndown'!$F$48</f>
        <v>20.2</v>
      </c>
      <c r="G33" s="85">
        <f>(F33-E33)/100</f>
        <v>1.9999999999999931E-3</v>
      </c>
    </row>
    <row r="34" spans="1:7" ht="15.75" customHeight="1" thickTop="1" thickBot="1" x14ac:dyDescent="0.25">
      <c r="A34" s="59">
        <v>3</v>
      </c>
      <c r="B34" s="116"/>
      <c r="C34" s="81" t="s">
        <v>32</v>
      </c>
      <c r="D34" s="89" t="s">
        <v>23</v>
      </c>
      <c r="E34" s="70">
        <v>20</v>
      </c>
      <c r="F34" s="71">
        <f>'An Burndown'!$F$48</f>
        <v>14.95</v>
      </c>
      <c r="G34" s="85">
        <f t="shared" ref="G34:G38" si="0">(F34-E34)/100</f>
        <v>-5.050000000000001E-2</v>
      </c>
    </row>
    <row r="35" spans="1:7" ht="30" thickTop="1" thickBot="1" x14ac:dyDescent="0.25">
      <c r="A35" s="59">
        <v>4</v>
      </c>
      <c r="B35" s="116"/>
      <c r="C35" s="82" t="s">
        <v>34</v>
      </c>
      <c r="D35" s="95" t="s">
        <v>63</v>
      </c>
      <c r="E35" s="71">
        <v>18</v>
      </c>
      <c r="F35" s="71">
        <f>'Andy Burndown'!$F$48</f>
        <v>9.8000000000000007</v>
      </c>
      <c r="G35" s="85">
        <f t="shared" si="0"/>
        <v>-8.199999999999999E-2</v>
      </c>
    </row>
    <row r="36" spans="1:7" ht="30" thickTop="1" thickBot="1" x14ac:dyDescent="0.25">
      <c r="A36" s="59">
        <v>5</v>
      </c>
      <c r="B36" s="116"/>
      <c r="C36" s="83" t="s">
        <v>35</v>
      </c>
      <c r="D36" s="96" t="s">
        <v>64</v>
      </c>
      <c r="E36" s="70">
        <v>22</v>
      </c>
      <c r="F36" s="71">
        <f>'Orion Burndown'!$F$48</f>
        <v>19.75</v>
      </c>
      <c r="G36" s="85">
        <f t="shared" si="0"/>
        <v>-2.2499999999999999E-2</v>
      </c>
    </row>
    <row r="37" spans="1:7" ht="15.75" customHeight="1" thickTop="1" thickBot="1" x14ac:dyDescent="0.25">
      <c r="A37" s="59">
        <v>6</v>
      </c>
      <c r="B37" s="116"/>
      <c r="C37" s="84" t="s">
        <v>36</v>
      </c>
      <c r="D37" s="90" t="s">
        <v>21</v>
      </c>
      <c r="E37" s="75">
        <v>25</v>
      </c>
      <c r="F37" s="71">
        <f>'Leon Burndown'!$F$48</f>
        <v>17.75</v>
      </c>
      <c r="G37" s="85">
        <f t="shared" si="0"/>
        <v>-7.2499999999999995E-2</v>
      </c>
    </row>
    <row r="38" spans="1:7" ht="15.75" customHeight="1" thickTop="1" thickBot="1" x14ac:dyDescent="0.25">
      <c r="A38" s="59">
        <v>7</v>
      </c>
      <c r="B38" s="117"/>
      <c r="C38" s="77" t="s">
        <v>38</v>
      </c>
      <c r="D38" s="92" t="s">
        <v>61</v>
      </c>
      <c r="E38" s="78">
        <f>SUM(E33:E37)</f>
        <v>105</v>
      </c>
      <c r="F38" s="78">
        <f>SUM(F33:F37)</f>
        <v>82.45</v>
      </c>
      <c r="G38" s="85">
        <f t="shared" si="0"/>
        <v>-0.22549999999999998</v>
      </c>
    </row>
    <row r="39" spans="1:7" ht="15.75" customHeight="1" thickTop="1" x14ac:dyDescent="0.2">
      <c r="A39" s="59">
        <v>8</v>
      </c>
    </row>
    <row r="40" spans="1:7" ht="15.75" customHeight="1" x14ac:dyDescent="0.2">
      <c r="A40" s="106">
        <v>9</v>
      </c>
    </row>
    <row r="41" spans="1:7" ht="15.75" customHeight="1" x14ac:dyDescent="0.2">
      <c r="A41" s="106">
        <v>10</v>
      </c>
    </row>
    <row r="42" spans="1:7" ht="15.75" customHeight="1" x14ac:dyDescent="0.2">
      <c r="A42" s="106">
        <v>11</v>
      </c>
    </row>
  </sheetData>
  <mergeCells count="6">
    <mergeCell ref="B33:B38"/>
    <mergeCell ref="B3:B8"/>
    <mergeCell ref="B9:B14"/>
    <mergeCell ref="B15:B20"/>
    <mergeCell ref="B21:B26"/>
    <mergeCell ref="B27:B3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Colin Burndown</vt:lpstr>
      <vt:lpstr>Andy Burndown</vt:lpstr>
      <vt:lpstr>Orion Burndown</vt:lpstr>
      <vt:lpstr>Leon Burndown</vt:lpstr>
      <vt:lpstr>An Burndown</vt:lpstr>
      <vt:lpstr>Team Burndown</vt:lpstr>
      <vt:lpstr>Work Items</vt:lpstr>
      <vt:lpstr>Sprint Velocity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Creasman</dc:creator>
  <cp:lastModifiedBy>TDA</cp:lastModifiedBy>
  <dcterms:created xsi:type="dcterms:W3CDTF">2022-03-07T12:01:53Z</dcterms:created>
  <dcterms:modified xsi:type="dcterms:W3CDTF">2022-05-12T01:01:32Z</dcterms:modified>
</cp:coreProperties>
</file>