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lin\Documents\Spring 2022\CECS 491B\"/>
    </mc:Choice>
  </mc:AlternateContent>
  <xr:revisionPtr revIDLastSave="0" documentId="13_ncr:1_{1E5B9F33-1D1B-41E1-99B1-FE0FB7509541}" xr6:coauthVersionLast="47" xr6:coauthVersionMax="47" xr10:uidLastSave="{00000000-0000-0000-0000-000000000000}"/>
  <bookViews>
    <workbookView xWindow="-120" yWindow="-120" windowWidth="29040" windowHeight="15720" firstSheet="4" activeTab="7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Work Items" sheetId="8" r:id="rId7"/>
    <sheet name="Sprint Velocity Analysi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8" l="1"/>
  <c r="E7" i="6" s="1"/>
  <c r="D9" i="8"/>
  <c r="G24" i="6"/>
  <c r="C24" i="6"/>
  <c r="G23" i="6"/>
  <c r="C23" i="6"/>
  <c r="G22" i="6"/>
  <c r="C22" i="6"/>
  <c r="G21" i="6"/>
  <c r="C21" i="6"/>
  <c r="G20" i="6"/>
  <c r="C20" i="6"/>
  <c r="G19" i="6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C8" i="6"/>
  <c r="C26" i="6" s="1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F15" i="2"/>
  <c r="I14" i="2"/>
  <c r="F14" i="2"/>
  <c r="I13" i="2"/>
  <c r="F13" i="2"/>
  <c r="I12" i="2"/>
  <c r="F12" i="2"/>
  <c r="I11" i="2"/>
  <c r="F11" i="2"/>
  <c r="I10" i="2"/>
  <c r="F10" i="2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I9" i="2"/>
  <c r="G9" i="2" a="1"/>
  <c r="G9" i="2" s="1"/>
  <c r="G14" i="2" s="1" a="1"/>
  <c r="G14" i="2" s="1"/>
  <c r="G16" i="2" s="1" a="1"/>
  <c r="G16" i="2" s="1"/>
  <c r="G23" i="2" s="1" a="1"/>
  <c r="G23" i="2" s="1"/>
  <c r="F9" i="2"/>
  <c r="H9" i="2" s="1"/>
  <c r="J8" i="2"/>
  <c r="J9" i="2" s="1"/>
  <c r="J10" i="2" s="1"/>
  <c r="J11" i="2" s="1"/>
  <c r="J12" i="2" s="1"/>
  <c r="J13" i="2" s="1"/>
  <c r="J14" i="2" s="1"/>
  <c r="I8" i="2"/>
  <c r="H8" i="2"/>
  <c r="F8" i="2"/>
  <c r="F7" i="2"/>
  <c r="C26" i="1"/>
  <c r="I24" i="1"/>
  <c r="F24" i="1"/>
  <c r="D24" i="6" s="1"/>
  <c r="I23" i="1"/>
  <c r="F23" i="1"/>
  <c r="D23" i="6" s="1"/>
  <c r="I22" i="1"/>
  <c r="F22" i="1"/>
  <c r="I21" i="1"/>
  <c r="F21" i="1"/>
  <c r="D21" i="6" s="1"/>
  <c r="I20" i="1"/>
  <c r="F20" i="1"/>
  <c r="D20" i="6" s="1"/>
  <c r="I19" i="1"/>
  <c r="F19" i="1"/>
  <c r="D19" i="6" s="1"/>
  <c r="I18" i="1"/>
  <c r="F18" i="1"/>
  <c r="I17" i="1"/>
  <c r="F17" i="1"/>
  <c r="D17" i="6" s="1"/>
  <c r="I16" i="1"/>
  <c r="F16" i="1"/>
  <c r="D16" i="6" s="1"/>
  <c r="I15" i="1"/>
  <c r="F15" i="1"/>
  <c r="D15" i="6" s="1"/>
  <c r="I14" i="1"/>
  <c r="G14" i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F14" i="1"/>
  <c r="D14" i="6" s="1"/>
  <c r="I13" i="1"/>
  <c r="F13" i="1"/>
  <c r="D13" i="6" s="1"/>
  <c r="I12" i="1"/>
  <c r="F12" i="1"/>
  <c r="I11" i="1"/>
  <c r="F11" i="1"/>
  <c r="D11" i="6" s="1"/>
  <c r="I10" i="1"/>
  <c r="F10" i="1"/>
  <c r="I9" i="1"/>
  <c r="F9" i="1"/>
  <c r="D9" i="6" s="1"/>
  <c r="I8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8" i="1"/>
  <c r="F7" i="1"/>
  <c r="F26" i="1" l="1"/>
  <c r="D18" i="6"/>
  <c r="F26" i="4"/>
  <c r="F26" i="2"/>
  <c r="G8" i="1" a="1"/>
  <c r="G8" i="1" s="1"/>
  <c r="G9" i="1" s="1" a="1"/>
  <c r="G9" i="1" s="1"/>
  <c r="G11" i="1" s="1" a="1"/>
  <c r="G11" i="1" s="1"/>
  <c r="D8" i="6"/>
  <c r="D12" i="6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D10" i="6"/>
  <c r="D22" i="6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D26" i="6" l="1"/>
  <c r="F8" i="6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6" i="6" s="1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sharedStrings.xml><?xml version="1.0" encoding="utf-8"?>
<sst xmlns="http://schemas.openxmlformats.org/spreadsheetml/2006/main" count="305" uniqueCount="63">
  <si>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</si>
  <si>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</si>
  <si>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</si>
  <si>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</si>
  <si>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</si>
  <si>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</si>
  <si>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</si>
  <si>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</si>
  <si>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</si>
  <si>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</si>
  <si>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</si>
  <si>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</si>
  <si>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</si>
  <si>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</si>
  <si>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</si>
  <si>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</si>
  <si>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</si>
  <si>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</si>
  <si>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</si>
  <si>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</si>
  <si>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</si>
  <si>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</si>
  <si>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</si>
  <si>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</si>
  <si>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 xml:space="preserve">Sprint 7 - Team 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</si>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</sst>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</borders>
  <cellStyleXfs count="7">
    <xf numFmtId="0" fontId="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0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3" borderId="0" xfId="0" applyNumberFormat="1" applyFont="1" applyFill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2" fillId="5" borderId="7" xfId="0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2" fillId="0" borderId="13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7" xfId="0" applyFont="1" applyFill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5" borderId="7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8" fillId="0" borderId="17" xfId="0" applyFont="1" applyBorder="1" applyAlignment="1">
      <alignment horizontal="center" wrapText="1"/>
    </xf>
    <xf numFmtId="0" fontId="5" fillId="7" borderId="17" xfId="0" applyFont="1" applyFill="1" applyBorder="1" applyAlignment="1">
      <alignment horizontal="right" wrapText="1"/>
    </xf>
    <xf numFmtId="0" fontId="5" fillId="7" borderId="17" xfId="0" applyFont="1" applyFill="1" applyBorder="1" applyAlignment="1">
      <alignment horizontal="center" wrapText="1"/>
    </xf>
    <xf numFmtId="0" fontId="9" fillId="8" borderId="18" xfId="0" applyFont="1" applyFill="1" applyBorder="1" applyAlignment="1">
      <alignment horizontal="right" vertical="center" wrapText="1"/>
    </xf>
    <xf numFmtId="0" fontId="2" fillId="9" borderId="1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right" vertical="center" wrapText="1"/>
    </xf>
    <xf numFmtId="0" fontId="2" fillId="9" borderId="19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right" vertical="center" wrapText="1"/>
    </xf>
    <xf numFmtId="0" fontId="2" fillId="9" borderId="1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right" vertical="center" wrapText="1"/>
    </xf>
    <xf numFmtId="0" fontId="5" fillId="9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2" fillId="0" borderId="27" xfId="0" applyFont="1" applyBorder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14" fillId="0" borderId="26" xfId="0" applyFont="1" applyBorder="1" applyAlignment="1">
      <alignment horizontal="center" vertical="center"/>
    </xf>
    <xf numFmtId="0" fontId="1" fillId="14" borderId="28" xfId="5" applyBorder="1" applyAlignment="1">
      <alignment horizontal="right" vertical="center"/>
    </xf>
    <xf numFmtId="0" fontId="1" fillId="16" borderId="10" xfId="1" applyFill="1" applyBorder="1" applyAlignment="1">
      <alignment horizontal="center" vertical="center"/>
    </xf>
    <xf numFmtId="0" fontId="1" fillId="16" borderId="8" xfId="1" applyFill="1" applyBorder="1" applyAlignment="1">
      <alignment horizontal="center" vertical="center"/>
    </xf>
    <xf numFmtId="10" fontId="10" fillId="6" borderId="7" xfId="0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" fillId="13" borderId="29" xfId="4" applyBorder="1" applyAlignment="1">
      <alignment horizontal="right" vertical="center"/>
    </xf>
    <xf numFmtId="0" fontId="1" fillId="16" borderId="12" xfId="1" applyFill="1" applyBorder="1" applyAlignment="1">
      <alignment horizontal="center" vertical="center"/>
    </xf>
    <xf numFmtId="0" fontId="1" fillId="16" borderId="7" xfId="1" applyFill="1" applyBorder="1" applyAlignment="1">
      <alignment horizontal="center" vertical="center"/>
    </xf>
    <xf numFmtId="0" fontId="1" fillId="12" borderId="29" xfId="3" applyBorder="1" applyAlignment="1">
      <alignment horizontal="right" vertical="center"/>
    </xf>
    <xf numFmtId="0" fontId="1" fillId="16" borderId="0" xfId="1" applyFill="1" applyAlignment="1">
      <alignment horizontal="center" vertical="center"/>
    </xf>
    <xf numFmtId="0" fontId="1" fillId="11" borderId="29" xfId="2" applyBorder="1" applyAlignment="1">
      <alignment horizontal="right" vertical="center"/>
    </xf>
    <xf numFmtId="0" fontId="1" fillId="15" borderId="30" xfId="6" applyBorder="1" applyAlignment="1">
      <alignment horizontal="right" vertical="center"/>
    </xf>
    <xf numFmtId="0" fontId="1" fillId="16" borderId="20" xfId="1" applyFill="1" applyBorder="1" applyAlignment="1">
      <alignment horizontal="center" vertical="center"/>
    </xf>
    <xf numFmtId="0" fontId="1" fillId="16" borderId="19" xfId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6" fillId="0" borderId="31" xfId="0" applyFont="1" applyBorder="1" applyAlignment="1">
      <alignment horizontal="right" vertical="center"/>
    </xf>
    <xf numFmtId="0" fontId="17" fillId="16" borderId="22" xfId="1" applyFont="1" applyFill="1" applyBorder="1" applyAlignment="1">
      <alignment horizontal="center" vertical="center"/>
    </xf>
    <xf numFmtId="0" fontId="17" fillId="16" borderId="21" xfId="1" applyFont="1" applyFill="1" applyBorder="1" applyAlignment="1">
      <alignment horizontal="center" vertical="center"/>
    </xf>
    <xf numFmtId="10" fontId="15" fillId="6" borderId="21" xfId="0" applyNumberFormat="1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" fillId="16" borderId="23" xfId="1" applyFill="1" applyBorder="1" applyAlignment="1">
      <alignment horizontal="center" vertical="center"/>
    </xf>
    <xf numFmtId="0" fontId="17" fillId="16" borderId="32" xfId="1" applyFont="1" applyFill="1" applyBorder="1" applyAlignment="1">
      <alignment horizontal="center" vertical="center"/>
    </xf>
    <xf numFmtId="0" fontId="1" fillId="13" borderId="28" xfId="4" applyBorder="1" applyAlignment="1">
      <alignment horizontal="right" vertical="center"/>
    </xf>
    <xf numFmtId="0" fontId="1" fillId="12" borderId="28" xfId="3" applyBorder="1" applyAlignment="1">
      <alignment horizontal="right" vertical="center"/>
    </xf>
    <xf numFmtId="0" fontId="1" fillId="11" borderId="28" xfId="2" applyBorder="1" applyAlignment="1">
      <alignment horizontal="right" vertical="center"/>
    </xf>
    <xf numFmtId="0" fontId="1" fillId="15" borderId="33" xfId="6" applyBorder="1" applyAlignment="1">
      <alignment horizontal="right" vertical="center"/>
    </xf>
    <xf numFmtId="10" fontId="15" fillId="6" borderId="24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wrapText="1"/>
    </xf>
    <xf numFmtId="0" fontId="21" fillId="8" borderId="26" xfId="0" applyFont="1" applyFill="1" applyBorder="1" applyAlignment="1">
      <alignment horizontal="center" vertical="center" wrapText="1"/>
    </xf>
    <xf numFmtId="0" fontId="21" fillId="8" borderId="18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wrapText="1"/>
    </xf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Team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'Team Burndown'!$F$7:$F$24</c:f>
              <c:numCache>
                <c:formatCode>0.0</c:formatCode>
                <c:ptCount val="18"/>
                <c:pt idx="0" formatCode="General">
                  <c:v>94</c:v>
                </c:pt>
                <c:pt idx="1">
                  <c:v>92.2</c:v>
                </c:pt>
                <c:pt idx="2">
                  <c:v>86.3</c:v>
                </c:pt>
                <c:pt idx="3">
                  <c:v>84.5</c:v>
                </c:pt>
                <c:pt idx="4">
                  <c:v>81.5</c:v>
                </c:pt>
                <c:pt idx="5">
                  <c:v>79.900000000000006</c:v>
                </c:pt>
                <c:pt idx="6">
                  <c:v>78.300000000000011</c:v>
                </c:pt>
                <c:pt idx="7">
                  <c:v>75.02000000000001</c:v>
                </c:pt>
                <c:pt idx="8">
                  <c:v>67.420000000000016</c:v>
                </c:pt>
                <c:pt idx="9">
                  <c:v>65.52000000000001</c:v>
                </c:pt>
                <c:pt idx="10">
                  <c:v>64.52000000000001</c:v>
                </c:pt>
                <c:pt idx="11">
                  <c:v>57.120000000000012</c:v>
                </c:pt>
                <c:pt idx="12">
                  <c:v>52.620000000000012</c:v>
                </c:pt>
                <c:pt idx="13">
                  <c:v>44.27000000000001</c:v>
                </c:pt>
                <c:pt idx="14">
                  <c:v>40.670000000000009</c:v>
                </c:pt>
                <c:pt idx="15">
                  <c:v>38.27000000000001</c:v>
                </c:pt>
                <c:pt idx="16">
                  <c:v>21.320000000000011</c:v>
                </c:pt>
                <c:pt idx="17">
                  <c:v>14.370000000000012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'Team Burndown'!$H$7:$H$24</c:f>
              <c:numCache>
                <c:formatCode>0.0</c:formatCode>
                <c:ptCount val="18"/>
                <c:pt idx="0" formatCode="General">
                  <c:v>94</c:v>
                </c:pt>
                <c:pt idx="1">
                  <c:v>88.470588235294116</c:v>
                </c:pt>
                <c:pt idx="2">
                  <c:v>82.941176470588232</c:v>
                </c:pt>
                <c:pt idx="3">
                  <c:v>77.411764705882348</c:v>
                </c:pt>
                <c:pt idx="4">
                  <c:v>71.882352941176464</c:v>
                </c:pt>
                <c:pt idx="5">
                  <c:v>66.35294117647058</c:v>
                </c:pt>
                <c:pt idx="6">
                  <c:v>60.823529411764696</c:v>
                </c:pt>
                <c:pt idx="7">
                  <c:v>55.294117647058812</c:v>
                </c:pt>
                <c:pt idx="8">
                  <c:v>49.764705882352928</c:v>
                </c:pt>
                <c:pt idx="9">
                  <c:v>44.235294117647044</c:v>
                </c:pt>
                <c:pt idx="10">
                  <c:v>38.70588235294116</c:v>
                </c:pt>
                <c:pt idx="11">
                  <c:v>33.176470588235276</c:v>
                </c:pt>
                <c:pt idx="12">
                  <c:v>27.647058823529392</c:v>
                </c:pt>
                <c:pt idx="13">
                  <c:v>22.117647058823508</c:v>
                </c:pt>
                <c:pt idx="14">
                  <c:v>16.588235294117624</c:v>
                </c:pt>
                <c:pt idx="15">
                  <c:v>11.058823529411741</c:v>
                </c:pt>
                <c:pt idx="16">
                  <c:v>5.5294117647058592</c:v>
                </c:pt>
                <c:pt idx="17">
                  <c:v>-2.3092638912203256E-14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4"/>
          <c:order val="0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cat>
            <c:multiLvlStrRef>
              <c:f>'[1]Sprint Analysis'!$A$34:$A$38</c:f>
            </c:multiLvlStrRef>
          </c:cat>
          <c:val>
            <c:numRef>
              <c:f>('Sprint Velocity Analysis'!$G$7,'Sprint Velocity Analysis'!$G$13,'Sprint Velocity Analysis'!$G$19,'Sprint Velocity Analysis'!$G$25,'Sprint Velocity Analysis'!$G$31)</c:f>
              <c:numCache>
                <c:formatCode>0.00%</c:formatCode>
                <c:ptCount val="5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0"/>
          <c:order val="1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multiLvlStrRef>
              <c:f>'[1]Sprint Analysis'!$A$34:$A$38</c:f>
            </c:multiLvlStrRef>
          </c:cat>
          <c:val>
            <c:numRef>
              <c:f>('Sprint Velocity Analysis'!$G$3,'Sprint Velocity Analysis'!$G$9,'Sprint Velocity Analysis'!$G$15,'Sprint Velocity Analysis'!$G$21,'Sprint Velocity Analysis'!$G$27)</c:f>
              <c:numCache>
                <c:formatCode>0.00%</c:formatCode>
                <c:ptCount val="5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'[1]Sprint Analysis'!$A$34:$A$38</c:f>
            </c:multiLvlStrRef>
          </c:cat>
          <c:val>
            <c:numRef>
              <c:f>('Sprint Velocity Analysis'!$G$4,'Sprint Velocity Analysis'!$G$10,'Sprint Velocity Analysis'!$G$16,'Sprint Velocity Analysis'!$G$23,'Sprint Velocity Analysis'!$G$28)</c:f>
              <c:numCache>
                <c:formatCode>0.00%</c:formatCode>
                <c:ptCount val="5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multiLvlStrRef>
              <c:f>'[1]Sprint Analysis'!$A$34:$A$38</c:f>
            </c:multiLvlStrRef>
          </c:cat>
          <c:val>
            <c:numRef>
              <c:f>('Sprint Velocity Analysis'!$G$5,'Sprint Velocity Analysis'!$G$11,'Sprint Velocity Analysis'!$G$17,'Sprint Velocity Analysis'!$G$23,'Sprint Velocity Analysis'!$G$29)</c:f>
              <c:numCache>
                <c:formatCode>0.00%</c:formatCode>
                <c:ptCount val="5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multiLvlStrRef>
              <c:f>'[1]Sprint Analysis'!$A$34:$A$38</c:f>
            </c:multiLvlStrRef>
          </c:cat>
          <c:val>
            <c:numRef>
              <c:f>('Sprint Velocity Analysis'!$G$6,'Sprint Velocity Analysis'!$G$12,'Sprint Velocity Analysis'!$G$18,'Sprint Velocity Analysis'!$G$24,'Sprint Velocity Analysis'!$G$30)</c:f>
              <c:numCache>
                <c:formatCode>0.00%</c:formatCode>
                <c:ptCount val="5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spPr>
              <a:ln w="41275" cap="rnd" cmpd="sng">
                <a:solidFill>
                  <a:srgbClr val="EA433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cat>
            <c:numRef>
              <c:f>'Sprint Velocity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Analysis'!$G$8,'Sprint Velocity Analysis'!$G$14,'Sprint Velocity Analysis'!$G$20,'Sprint Velocity Analysis'!$G$26,'Sprint Velocity Analysis'!$G$32)</c:f>
              <c:numCache>
                <c:formatCode>0.00%</c:formatCode>
                <c:ptCount val="5"/>
                <c:pt idx="0">
                  <c:v>0.23599999999999999</c:v>
                </c:pt>
                <c:pt idx="1">
                  <c:v>0.29799999999999999</c:v>
                </c:pt>
                <c:pt idx="2">
                  <c:v>0.18</c:v>
                </c:pt>
                <c:pt idx="3">
                  <c:v>0.5</c:v>
                </c:pt>
                <c:pt idx="4">
                  <c:v>-0.224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4</xdr:row>
      <xdr:rowOff>9525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824935</xdr:colOff>
      <xdr:row>2</xdr:row>
      <xdr:rowOff>34842</xdr:rowOff>
    </xdr:from>
    <xdr:to>
      <xdr:col>17</xdr:col>
      <xdr:colOff>1140778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794155</xdr:colOff>
      <xdr:row>20</xdr:row>
      <xdr:rowOff>81215</xdr:rowOff>
    </xdr:from>
    <xdr:to>
      <xdr:col>17</xdr:col>
      <xdr:colOff>1137915</xdr:colOff>
      <xdr:row>38</xdr:row>
      <xdr:rowOff>51636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4">
          <cell r="G4">
            <v>-0.16700000000000001</v>
          </cell>
        </row>
        <row r="5">
          <cell r="G5">
            <v>0.125</v>
          </cell>
        </row>
        <row r="6">
          <cell r="G6">
            <v>0.154</v>
          </cell>
        </row>
        <row r="7">
          <cell r="G7">
            <v>-0.182</v>
          </cell>
        </row>
        <row r="8">
          <cell r="G8">
            <v>0.23599999999999999</v>
          </cell>
        </row>
        <row r="9">
          <cell r="G9">
            <v>0.53300000000000003</v>
          </cell>
        </row>
        <row r="10">
          <cell r="G10">
            <v>0.33300000000000002</v>
          </cell>
        </row>
        <row r="11">
          <cell r="G11">
            <v>0.27300000000000002</v>
          </cell>
        </row>
        <row r="12">
          <cell r="G12">
            <v>-0.14299999999999999</v>
          </cell>
        </row>
        <row r="13">
          <cell r="G13">
            <v>0.25</v>
          </cell>
        </row>
        <row r="14">
          <cell r="G14">
            <v>0.29799999999999999</v>
          </cell>
        </row>
        <row r="15">
          <cell r="G15">
            <v>0.55000000000000004</v>
          </cell>
        </row>
        <row r="16">
          <cell r="G16">
            <v>-0.14299999999999999</v>
          </cell>
        </row>
        <row r="17">
          <cell r="G17">
            <v>-5.8999999999999997E-2</v>
          </cell>
        </row>
        <row r="18">
          <cell r="G18">
            <v>0.13600000000000001</v>
          </cell>
        </row>
        <row r="19">
          <cell r="G19">
            <v>-0.111</v>
          </cell>
        </row>
        <row r="20">
          <cell r="G20">
            <v>0.18</v>
          </cell>
        </row>
        <row r="21">
          <cell r="G21">
            <v>0.53</v>
          </cell>
        </row>
        <row r="23">
          <cell r="G23">
            <v>0.71399999999999997</v>
          </cell>
        </row>
        <row r="24">
          <cell r="G24">
            <v>0.36399999999999999</v>
          </cell>
        </row>
        <row r="25">
          <cell r="G25">
            <v>0.375</v>
          </cell>
        </row>
        <row r="26">
          <cell r="G26">
            <v>0.5</v>
          </cell>
        </row>
        <row r="27">
          <cell r="G27">
            <v>0.14699999999999999</v>
          </cell>
        </row>
        <row r="28">
          <cell r="G28">
            <v>-0.626</v>
          </cell>
        </row>
        <row r="29">
          <cell r="G29">
            <v>-0.75</v>
          </cell>
        </row>
        <row r="30">
          <cell r="G30">
            <v>3.3000000000000002E-2</v>
          </cell>
        </row>
        <row r="31">
          <cell r="G31">
            <v>0.17599999999999999</v>
          </cell>
        </row>
        <row r="32">
          <cell r="G32">
            <v>-0.224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opLeftCell="D1" workbookViewId="0">
      <selection activeCell="I34" sqref="I34"/>
    </sheetView>
  </sheetViews>
  <sheetFormatPr defaultColWidth="14.42578125" defaultRowHeight="15.75" customHeight="1" x14ac:dyDescent="0.2"/>
  <cols>
    <col min="1" max="1" width="5.42578125" customWidth="1"/>
    <col min="2" max="2" width="11.7109375" customWidth="1"/>
    <col min="3" max="3" width="9.85546875" customWidth="1"/>
    <col min="4" max="4" width="14.85546875" customWidth="1"/>
    <col min="5" max="5" width="12.7109375" customWidth="1"/>
    <col min="6" max="6" width="15" customWidth="1"/>
    <col min="7" max="7" width="13.710937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59" t="s">
        <v>0</v>
      </c>
      <c r="C5" s="60"/>
      <c r="D5" s="60"/>
      <c r="E5" s="60"/>
      <c r="F5" s="60"/>
      <c r="G5" s="60"/>
      <c r="H5" s="60"/>
      <c r="I5" s="60"/>
      <c r="J5" s="61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2.75" x14ac:dyDescent="0.2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2.75" x14ac:dyDescent="0.2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2.75" x14ac:dyDescent="0.2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2.75" x14ac:dyDescent="0.2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2.75" x14ac:dyDescent="0.2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2.75" x14ac:dyDescent="0.2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2.75" x14ac:dyDescent="0.2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2.75" x14ac:dyDescent="0.2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2.75" x14ac:dyDescent="0.2">
      <c r="A25" s="3"/>
      <c r="F25" s="25"/>
      <c r="G25" s="25"/>
      <c r="H25" s="25"/>
      <c r="I25" s="25"/>
      <c r="J25" s="25"/>
    </row>
    <row r="26" spans="1:24" ht="12.75" x14ac:dyDescent="0.2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"/>
      <c r="B29" s="3"/>
      <c r="C29" s="3"/>
    </row>
    <row r="30" spans="1:24" ht="12.75" x14ac:dyDescent="0.2">
      <c r="A30" s="3"/>
      <c r="B30" s="3"/>
      <c r="C30" s="3"/>
    </row>
    <row r="31" spans="1:24" ht="12.75" x14ac:dyDescent="0.2">
      <c r="A31" s="3"/>
      <c r="B31" s="3"/>
      <c r="C31" s="3"/>
    </row>
    <row r="32" spans="1:24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51"/>
  <sheetViews>
    <sheetView topLeftCell="B1" workbookViewId="0">
      <selection activeCell="G37" sqref="G37"/>
    </sheetView>
  </sheetViews>
  <sheetFormatPr defaultColWidth="14.42578125" defaultRowHeight="15.75" customHeight="1" x14ac:dyDescent="0.2"/>
  <cols>
    <col min="1" max="1" width="4.5703125" customWidth="1"/>
    <col min="2" max="2" width="11.7109375" customWidth="1"/>
    <col min="3" max="3" width="8.7109375" customWidth="1"/>
    <col min="4" max="4" width="17.42578125" customWidth="1"/>
    <col min="5" max="5" width="13.42578125" customWidth="1"/>
    <col min="6" max="6" width="14.85546875" customWidth="1"/>
    <col min="7" max="7" width="15.140625" customWidth="1"/>
    <col min="8" max="8" width="13.5703125" customWidth="1"/>
    <col min="9" max="9" width="12.28515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59" t="s">
        <v>16</v>
      </c>
      <c r="C5" s="60"/>
      <c r="D5" s="60"/>
      <c r="E5" s="60"/>
      <c r="F5" s="60"/>
      <c r="G5" s="60"/>
      <c r="H5" s="60"/>
      <c r="I5" s="60"/>
      <c r="J5" s="61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24</v>
      </c>
      <c r="I8" s="36">
        <f t="shared" ref="I8:I24" si="2">$I$7/(ROWS($B$7:$B$24)-1)</f>
        <v>1.411764705882353</v>
      </c>
      <c r="J8" s="37">
        <f t="shared" ref="J8:J24" si="3">J7 - I8</f>
        <v>22.588235294117649</v>
      </c>
    </row>
    <row r="9" spans="1:24" ht="12.75" x14ac:dyDescent="0.2">
      <c r="A9" s="10"/>
      <c r="B9" s="11">
        <v>44597</v>
      </c>
      <c r="C9" s="17">
        <v>4</v>
      </c>
      <c r="D9" s="17" t="s">
        <v>17</v>
      </c>
      <c r="E9" s="18">
        <v>0.25</v>
      </c>
      <c r="F9" s="33">
        <f t="shared" si="0"/>
        <v>1</v>
      </c>
      <c r="G9" s="37">
        <f t="array" ref="G9">IF(COUNTIF($D$7:D8,D9),(LOOKUP(2,1/($D$7:D8=D9),$G$7:G8) - F9),VLOOKUP(D9,'Work Items'!$C$3:$E$8,3,FALSE)-F9)</f>
        <v>24</v>
      </c>
      <c r="H9" s="35">
        <f t="shared" si="1"/>
        <v>23</v>
      </c>
      <c r="I9" s="36">
        <f t="shared" si="2"/>
        <v>1.411764705882353</v>
      </c>
      <c r="J9" s="37">
        <f t="shared" si="3"/>
        <v>21.176470588235297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23</v>
      </c>
      <c r="I10" s="36">
        <f t="shared" si="2"/>
        <v>1.411764705882353</v>
      </c>
      <c r="J10" s="37">
        <f t="shared" si="3"/>
        <v>19.764705882352946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23</v>
      </c>
      <c r="I11" s="36">
        <f t="shared" si="2"/>
        <v>1.411764705882353</v>
      </c>
      <c r="J11" s="37">
        <f t="shared" si="3"/>
        <v>18.352941176470594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23</v>
      </c>
      <c r="I12" s="36">
        <f t="shared" si="2"/>
        <v>1.411764705882353</v>
      </c>
      <c r="J12" s="37">
        <f t="shared" si="3"/>
        <v>16.941176470588243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23</v>
      </c>
      <c r="I13" s="36">
        <f t="shared" si="2"/>
        <v>1.411764705882353</v>
      </c>
      <c r="J13" s="37">
        <f t="shared" si="3"/>
        <v>15.529411764705889</v>
      </c>
    </row>
    <row r="14" spans="1:24" ht="12.75" x14ac:dyDescent="0.2">
      <c r="A14" s="10"/>
      <c r="B14" s="11">
        <v>44602</v>
      </c>
      <c r="C14" s="17">
        <v>2</v>
      </c>
      <c r="D14" s="17" t="s">
        <v>17</v>
      </c>
      <c r="E14" s="18">
        <v>0.6</v>
      </c>
      <c r="F14" s="33">
        <f t="shared" si="0"/>
        <v>1.2</v>
      </c>
      <c r="G14" s="37">
        <f t="array" ref="G14">IF(COUNTIF($D$7:D13,D14),(LOOKUP(2,1/($D$7:D13=D14),$G$7:G13) - F14),VLOOKUP(D14,'Work Items'!$C$3:$E$8,3,FALSE)-F14)</f>
        <v>22.8</v>
      </c>
      <c r="H14" s="35">
        <f t="shared" si="1"/>
        <v>21.8</v>
      </c>
      <c r="I14" s="36">
        <f t="shared" si="2"/>
        <v>1.411764705882353</v>
      </c>
      <c r="J14" s="37">
        <f t="shared" si="3"/>
        <v>14.117647058823536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21.8</v>
      </c>
      <c r="I15" s="36">
        <f t="shared" si="2"/>
        <v>1.411764705882353</v>
      </c>
      <c r="J15" s="37">
        <f t="shared" si="3"/>
        <v>12.705882352941183</v>
      </c>
    </row>
    <row r="16" spans="1:24" ht="12.75" x14ac:dyDescent="0.2">
      <c r="A16" s="10"/>
      <c r="B16" s="11">
        <v>44604</v>
      </c>
      <c r="C16" s="17">
        <v>2</v>
      </c>
      <c r="D16" s="17" t="s">
        <v>17</v>
      </c>
      <c r="E16" s="18">
        <v>0.5</v>
      </c>
      <c r="F16" s="33">
        <f t="shared" si="0"/>
        <v>1</v>
      </c>
      <c r="G16" s="37">
        <f t="array" ref="G16">IF(COUNTIF($D$7:D15,D16),(LOOKUP(2,1/($D$7:D15=D16),$G$7:G15) - F16),VLOOKUP(D16,'Work Items'!$C$3:$E$8,3,FALSE)-F16)</f>
        <v>21.8</v>
      </c>
      <c r="H16" s="35">
        <f t="shared" si="1"/>
        <v>20.8</v>
      </c>
      <c r="I16" s="36">
        <f t="shared" si="2"/>
        <v>1.411764705882353</v>
      </c>
      <c r="J16" s="37">
        <f t="shared" si="3"/>
        <v>11.29411764705883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20.8</v>
      </c>
      <c r="I17" s="36">
        <f t="shared" si="2"/>
        <v>1.411764705882353</v>
      </c>
      <c r="J17" s="37">
        <f t="shared" si="3"/>
        <v>9.8823529411764763</v>
      </c>
    </row>
    <row r="18" spans="1:24" ht="12.75" x14ac:dyDescent="0.2">
      <c r="A18" s="10"/>
      <c r="B18" s="11">
        <v>44606</v>
      </c>
      <c r="C18" s="17">
        <v>0</v>
      </c>
      <c r="D18" s="17" t="s">
        <v>10</v>
      </c>
      <c r="E18" s="18">
        <v>0</v>
      </c>
      <c r="F18" s="33">
        <f t="shared" si="0"/>
        <v>0</v>
      </c>
      <c r="G18" s="34" t="s">
        <v>10</v>
      </c>
      <c r="H18" s="35">
        <f t="shared" si="1"/>
        <v>20.8</v>
      </c>
      <c r="I18" s="36">
        <f t="shared" si="2"/>
        <v>1.411764705882353</v>
      </c>
      <c r="J18" s="37">
        <f t="shared" si="3"/>
        <v>8.4705882352941231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20.8</v>
      </c>
      <c r="I19" s="36">
        <f t="shared" si="2"/>
        <v>1.411764705882353</v>
      </c>
      <c r="J19" s="37">
        <f t="shared" si="3"/>
        <v>7.0588235294117698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20.8</v>
      </c>
      <c r="I20" s="36">
        <f t="shared" si="2"/>
        <v>1.411764705882353</v>
      </c>
      <c r="J20" s="37">
        <f t="shared" si="3"/>
        <v>5.6470588235294166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20.8</v>
      </c>
      <c r="I21" s="36">
        <f t="shared" si="2"/>
        <v>1.411764705882353</v>
      </c>
      <c r="J21" s="37">
        <f t="shared" si="3"/>
        <v>4.2352941176470633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20.8</v>
      </c>
      <c r="I22" s="36">
        <f t="shared" si="2"/>
        <v>1.411764705882353</v>
      </c>
      <c r="J22" s="37">
        <f t="shared" si="3"/>
        <v>2.8235294117647101</v>
      </c>
    </row>
    <row r="23" spans="1:24" ht="12.75" x14ac:dyDescent="0.2">
      <c r="A23" s="10"/>
      <c r="B23" s="11">
        <v>44611</v>
      </c>
      <c r="C23" s="17">
        <v>4</v>
      </c>
      <c r="D23" s="17" t="s">
        <v>17</v>
      </c>
      <c r="E23" s="18">
        <v>0.7</v>
      </c>
      <c r="F23" s="33">
        <f t="shared" si="0"/>
        <v>2.8</v>
      </c>
      <c r="G23" s="37">
        <f t="array" ref="G23">IF(COUNTIF($D$7:D22,D23),(LOOKUP(2,1/($D$7:D22=D23),$G$7:G22) - F23),VLOOKUP(D23,'Work Items'!$C$3:$E$8,3,FALSE)-F23)</f>
        <v>19</v>
      </c>
      <c r="H23" s="35">
        <f t="shared" si="1"/>
        <v>18</v>
      </c>
      <c r="I23" s="36">
        <f t="shared" si="2"/>
        <v>1.411764705882353</v>
      </c>
      <c r="J23" s="37">
        <f t="shared" si="3"/>
        <v>1.411764705882357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18</v>
      </c>
      <c r="I24" s="36">
        <f t="shared" si="2"/>
        <v>1.411764705882353</v>
      </c>
      <c r="J24" s="37">
        <f t="shared" si="3"/>
        <v>3.9968028886505635E-15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"/>
      <c r="B29" s="3"/>
      <c r="C29" s="3"/>
    </row>
    <row r="30" spans="1:24" ht="12.75" x14ac:dyDescent="0.2">
      <c r="A30" s="3"/>
      <c r="B30" s="3"/>
      <c r="C30" s="3"/>
    </row>
    <row r="31" spans="1:24" ht="12.75" x14ac:dyDescent="0.2">
      <c r="A31" s="3"/>
      <c r="B31" s="3"/>
      <c r="C31" s="3"/>
    </row>
    <row r="32" spans="1:24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I1" workbookViewId="0">
      <selection activeCell="U19" sqref="U19"/>
    </sheetView>
  </sheetViews>
  <sheetFormatPr defaultColWidth="14.42578125" defaultRowHeight="15.75" customHeight="1" x14ac:dyDescent="0.2"/>
  <cols>
    <col min="1" max="1" width="6.42578125" customWidth="1"/>
    <col min="2" max="2" width="11.7109375" customWidth="1"/>
    <col min="3" max="3" width="8.28515625" customWidth="1"/>
    <col min="4" max="4" width="18.28515625" customWidth="1"/>
    <col min="5" max="5" width="13" customWidth="1"/>
    <col min="6" max="6" width="13.5703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59" t="s">
        <v>18</v>
      </c>
      <c r="C5" s="60"/>
      <c r="D5" s="60"/>
      <c r="E5" s="60"/>
      <c r="F5" s="60"/>
      <c r="G5" s="60"/>
      <c r="H5" s="60"/>
      <c r="I5" s="60"/>
      <c r="J5" s="61"/>
    </row>
    <row r="6" spans="1:24" ht="38.25" x14ac:dyDescent="0.2">
      <c r="A6" s="5"/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9" t="s">
        <v>7</v>
      </c>
      <c r="I6" s="40" t="s">
        <v>8</v>
      </c>
      <c r="J6" s="38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7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20</v>
      </c>
      <c r="I8" s="36">
        <f t="shared" ref="I8:I24" si="2">$I$7/(ROWS($B$7:$B$24)-1)</f>
        <v>1.1764705882352942</v>
      </c>
      <c r="J8" s="37">
        <f t="shared" ref="J8:J24" si="3">J7 - I8</f>
        <v>18.823529411764707</v>
      </c>
    </row>
    <row r="9" spans="1:24" ht="12.75" x14ac:dyDescent="0.2">
      <c r="A9" s="10"/>
      <c r="B9" s="11">
        <v>44597</v>
      </c>
      <c r="C9" s="17">
        <v>2</v>
      </c>
      <c r="D9" s="17" t="s">
        <v>19</v>
      </c>
      <c r="E9" s="18">
        <v>0.75</v>
      </c>
      <c r="F9" s="33">
        <f t="shared" si="0"/>
        <v>1.5</v>
      </c>
      <c r="G9" s="37">
        <f t="array" ref="G9">IF(COUNTIF($D$7:D8,D9),(LOOKUP(2,1/($D$7:D8=D9),$G$7:G8) - F9),VLOOKUP(D9,'Work Items'!$C$3:$E$8,3,FALSE)-F9)</f>
        <v>25.5</v>
      </c>
      <c r="H9" s="35">
        <f t="shared" si="1"/>
        <v>18.5</v>
      </c>
      <c r="I9" s="36">
        <f t="shared" si="2"/>
        <v>1.1764705882352942</v>
      </c>
      <c r="J9" s="37">
        <f t="shared" si="3"/>
        <v>17.647058823529413</v>
      </c>
    </row>
    <row r="10" spans="1:24" ht="12.75" x14ac:dyDescent="0.2">
      <c r="A10" s="10"/>
      <c r="B10" s="11">
        <v>44598</v>
      </c>
      <c r="C10" s="17">
        <v>3</v>
      </c>
      <c r="D10" s="17" t="s">
        <v>19</v>
      </c>
      <c r="E10" s="18">
        <v>0.6</v>
      </c>
      <c r="F10" s="33">
        <f t="shared" si="0"/>
        <v>1.7999999999999998</v>
      </c>
      <c r="G10" s="37">
        <f t="array" ref="G10">IF(COUNTIF($D$7:D9,D10),(LOOKUP(2,1/($D$7:D9=D10),$G$7:G9) - F10),VLOOKUP(D10,'Work Items'!$C$3:$E$8,3,FALSE)-F10)</f>
        <v>23.7</v>
      </c>
      <c r="H10" s="35">
        <f t="shared" si="1"/>
        <v>16.7</v>
      </c>
      <c r="I10" s="36">
        <f t="shared" si="2"/>
        <v>1.1764705882352942</v>
      </c>
      <c r="J10" s="37">
        <f t="shared" si="3"/>
        <v>16.47058823529412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0.75</v>
      </c>
      <c r="F11" s="33">
        <f t="shared" si="0"/>
        <v>0</v>
      </c>
      <c r="G11" s="34" t="s">
        <v>10</v>
      </c>
      <c r="H11" s="35">
        <f t="shared" si="1"/>
        <v>16.7</v>
      </c>
      <c r="I11" s="36">
        <f t="shared" si="2"/>
        <v>1.1764705882352942</v>
      </c>
      <c r="J11" s="37">
        <f t="shared" si="3"/>
        <v>15.294117647058826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19</v>
      </c>
      <c r="E12" s="18">
        <v>0.8</v>
      </c>
      <c r="F12" s="33">
        <f t="shared" si="0"/>
        <v>1.6</v>
      </c>
      <c r="G12" s="37">
        <f t="array" ref="G12">IF(COUNTIF($D$7:D11,D12),(LOOKUP(2,1/($D$7:D11=D12),$G$7:G11) - F12),VLOOKUP(D12,'Work Items'!$C$3:$E$8,3,FALSE)-F12)</f>
        <v>22.099999999999998</v>
      </c>
      <c r="H12" s="35">
        <f t="shared" si="1"/>
        <v>15.1</v>
      </c>
      <c r="I12" s="36">
        <f t="shared" si="2"/>
        <v>1.1764705882352942</v>
      </c>
      <c r="J12" s="37">
        <f t="shared" si="3"/>
        <v>14.117647058823533</v>
      </c>
    </row>
    <row r="13" spans="1:24" ht="12.75" x14ac:dyDescent="0.2">
      <c r="A13" s="10"/>
      <c r="B13" s="11">
        <v>44601</v>
      </c>
      <c r="C13" s="17">
        <v>2</v>
      </c>
      <c r="D13" s="17" t="s">
        <v>19</v>
      </c>
      <c r="E13" s="18">
        <v>0.8</v>
      </c>
      <c r="F13" s="33">
        <f t="shared" si="0"/>
        <v>1.6</v>
      </c>
      <c r="G13" s="37">
        <f t="array" ref="G13">IF(COUNTIF($D$7:D12,D13),(LOOKUP(2,1/($D$7:D12=D13),$G$7:G12) - F13),VLOOKUP(D13,'Work Items'!$C$3:$E$8,3,FALSE)-F13)</f>
        <v>20.499999999999996</v>
      </c>
      <c r="H13" s="35">
        <f t="shared" si="1"/>
        <v>13.5</v>
      </c>
      <c r="I13" s="36">
        <f t="shared" si="2"/>
        <v>1.1764705882352942</v>
      </c>
      <c r="J13" s="37">
        <f t="shared" si="3"/>
        <v>12.941176470588239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13.5</v>
      </c>
      <c r="I14" s="36">
        <f t="shared" si="2"/>
        <v>1.1764705882352942</v>
      </c>
      <c r="J14" s="37">
        <f t="shared" si="3"/>
        <v>11.764705882352946</v>
      </c>
    </row>
    <row r="15" spans="1:24" ht="12.75" x14ac:dyDescent="0.2">
      <c r="A15" s="10"/>
      <c r="B15" s="11">
        <v>44603</v>
      </c>
      <c r="C15" s="17">
        <v>3</v>
      </c>
      <c r="D15" s="17" t="s">
        <v>19</v>
      </c>
      <c r="E15" s="18">
        <v>0.7</v>
      </c>
      <c r="F15" s="33">
        <f t="shared" si="0"/>
        <v>2.0999999999999996</v>
      </c>
      <c r="G15" s="37">
        <f t="array" ref="G15">IF(COUNTIF($D$7:D14,D15),(LOOKUP(2,1/($D$7:D14=D15),$G$7:G14) - F15),VLOOKUP(D15,'Work Items'!$C$3:$E$8,3,FALSE)-F15)</f>
        <v>18.399999999999999</v>
      </c>
      <c r="H15" s="35">
        <f t="shared" si="1"/>
        <v>11.4</v>
      </c>
      <c r="I15" s="36">
        <f t="shared" si="2"/>
        <v>1.1764705882352942</v>
      </c>
      <c r="J15" s="37">
        <f t="shared" si="3"/>
        <v>10.588235294117652</v>
      </c>
    </row>
    <row r="16" spans="1:24" ht="12.75" x14ac:dyDescent="0.2">
      <c r="A16" s="10"/>
      <c r="B16" s="11">
        <v>44604</v>
      </c>
      <c r="C16" s="17">
        <v>1</v>
      </c>
      <c r="D16" s="17" t="s">
        <v>19</v>
      </c>
      <c r="E16" s="18">
        <v>0.9</v>
      </c>
      <c r="F16" s="33">
        <f t="shared" si="0"/>
        <v>0.9</v>
      </c>
      <c r="G16" s="37">
        <f t="array" ref="G16">IF(COUNTIF($D$7:D15,D16),(LOOKUP(2,1/($D$7:D15=D16),$G$7:G15) - F16),VLOOKUP(D16,'Work Items'!$C$3:$E$8,3,FALSE)-F16)</f>
        <v>17.5</v>
      </c>
      <c r="H16" s="35">
        <f t="shared" si="1"/>
        <v>10.5</v>
      </c>
      <c r="I16" s="36">
        <f t="shared" si="2"/>
        <v>1.1764705882352942</v>
      </c>
      <c r="J16" s="37">
        <f t="shared" si="3"/>
        <v>9.4117647058823586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10.5</v>
      </c>
      <c r="I17" s="36">
        <f t="shared" si="2"/>
        <v>1.1764705882352942</v>
      </c>
      <c r="J17" s="37">
        <f t="shared" si="3"/>
        <v>8.2352941176470651</v>
      </c>
    </row>
    <row r="18" spans="1:24" ht="12.75" x14ac:dyDescent="0.2">
      <c r="A18" s="10"/>
      <c r="B18" s="11">
        <v>44606</v>
      </c>
      <c r="C18" s="17">
        <v>3</v>
      </c>
      <c r="D18" s="17" t="s">
        <v>19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15.7</v>
      </c>
      <c r="H18" s="35">
        <f t="shared" si="1"/>
        <v>8.6999999999999993</v>
      </c>
      <c r="I18" s="36">
        <f t="shared" si="2"/>
        <v>1.1764705882352942</v>
      </c>
      <c r="J18" s="37">
        <f t="shared" si="3"/>
        <v>7.0588235294117707</v>
      </c>
    </row>
    <row r="19" spans="1:24" ht="12.75" x14ac:dyDescent="0.2">
      <c r="A19" s="10"/>
      <c r="B19" s="11">
        <v>44607</v>
      </c>
      <c r="C19" s="17">
        <v>2</v>
      </c>
      <c r="D19" s="17" t="s">
        <v>19</v>
      </c>
      <c r="E19" s="18">
        <v>0.9</v>
      </c>
      <c r="F19" s="33">
        <f t="shared" si="0"/>
        <v>1.8</v>
      </c>
      <c r="G19" s="37">
        <f t="array" ref="G19">IF(COUNTIF($D$7:D18,D19),(LOOKUP(2,1/($D$7:D18=D19),$G$7:G18) - F19),VLOOKUP(D19,'Work Items'!$C$3:$E$8,3,FALSE)-F19)</f>
        <v>13.899999999999999</v>
      </c>
      <c r="H19" s="35">
        <f t="shared" si="1"/>
        <v>6.8999999999999995</v>
      </c>
      <c r="I19" s="36">
        <f t="shared" si="2"/>
        <v>1.1764705882352942</v>
      </c>
      <c r="J19" s="37">
        <f t="shared" si="3"/>
        <v>5.8823529411764763</v>
      </c>
    </row>
    <row r="20" spans="1:24" ht="12.75" x14ac:dyDescent="0.2">
      <c r="A20" s="10"/>
      <c r="B20" s="11">
        <v>44608</v>
      </c>
      <c r="C20" s="17">
        <v>3</v>
      </c>
      <c r="D20" s="17" t="s">
        <v>19</v>
      </c>
      <c r="E20" s="18">
        <v>0.85</v>
      </c>
      <c r="F20" s="33">
        <f t="shared" si="0"/>
        <v>2.5499999999999998</v>
      </c>
      <c r="G20" s="37">
        <f t="array" ref="G20">IF(COUNTIF($D$7:D19,D20),(LOOKUP(2,1/($D$7:D19=D20),$G$7:G19) - F20),VLOOKUP(D20,'Work Items'!$C$3:$E$8,3,FALSE)-F20)</f>
        <v>11.349999999999998</v>
      </c>
      <c r="H20" s="35">
        <f t="shared" si="1"/>
        <v>4.3499999999999996</v>
      </c>
      <c r="I20" s="36">
        <f t="shared" si="2"/>
        <v>1.1764705882352942</v>
      </c>
      <c r="J20" s="37">
        <f t="shared" si="3"/>
        <v>4.705882352941182</v>
      </c>
    </row>
    <row r="21" spans="1:24" ht="12.75" x14ac:dyDescent="0.2">
      <c r="A21" s="10"/>
      <c r="B21" s="11">
        <v>44609</v>
      </c>
      <c r="C21" s="17">
        <v>2</v>
      </c>
      <c r="D21" s="17" t="s">
        <v>19</v>
      </c>
      <c r="E21" s="18">
        <v>0.6</v>
      </c>
      <c r="F21" s="33">
        <f t="shared" si="0"/>
        <v>1.2</v>
      </c>
      <c r="G21" s="37">
        <f t="array" ref="G21">IF(COUNTIF($D$7:D20,D21),(LOOKUP(2,1/($D$7:D20=D21),$G$7:G20) - F21),VLOOKUP(D21,'Work Items'!$C$3:$E$8,3,FALSE)-F21)</f>
        <v>10.149999999999999</v>
      </c>
      <c r="H21" s="35">
        <f t="shared" si="1"/>
        <v>3.1499999999999995</v>
      </c>
      <c r="I21" s="36">
        <f t="shared" si="2"/>
        <v>1.1764705882352942</v>
      </c>
      <c r="J21" s="37">
        <f t="shared" si="3"/>
        <v>3.5294117647058876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7">
        <v>0</v>
      </c>
      <c r="F22" s="33">
        <f t="shared" si="0"/>
        <v>0</v>
      </c>
      <c r="G22" s="34" t="s">
        <v>10</v>
      </c>
      <c r="H22" s="35">
        <f t="shared" si="1"/>
        <v>3.1499999999999995</v>
      </c>
      <c r="I22" s="36">
        <f t="shared" si="2"/>
        <v>1.1764705882352942</v>
      </c>
      <c r="J22" s="37">
        <f t="shared" si="3"/>
        <v>2.3529411764705932</v>
      </c>
    </row>
    <row r="23" spans="1:24" ht="12.75" x14ac:dyDescent="0.2">
      <c r="A23" s="10"/>
      <c r="B23" s="11">
        <v>44611</v>
      </c>
      <c r="C23" s="17">
        <v>4</v>
      </c>
      <c r="D23" s="17" t="s">
        <v>19</v>
      </c>
      <c r="E23" s="18">
        <v>0.75</v>
      </c>
      <c r="F23" s="33">
        <f t="shared" si="0"/>
        <v>3</v>
      </c>
      <c r="G23" s="37">
        <f t="array" ref="G23">IF(COUNTIF($D$7:D22,D23),(LOOKUP(2,1/($D$7:D22=D23),$G$7:G22) - F23),VLOOKUP(D23,'Work Items'!$C$3:$E$8,3,FALSE)-F23)</f>
        <v>7.1499999999999986</v>
      </c>
      <c r="H23" s="35">
        <f t="shared" si="1"/>
        <v>0.14999999999999947</v>
      </c>
      <c r="I23" s="36">
        <f t="shared" si="2"/>
        <v>1.1764705882352942</v>
      </c>
      <c r="J23" s="37">
        <f t="shared" si="3"/>
        <v>1.176470588235299</v>
      </c>
    </row>
    <row r="24" spans="1:24" ht="12.75" x14ac:dyDescent="0.2">
      <c r="A24" s="10"/>
      <c r="B24" s="11">
        <v>44612</v>
      </c>
      <c r="C24" s="17">
        <v>1</v>
      </c>
      <c r="D24" s="17" t="s">
        <v>19</v>
      </c>
      <c r="E24" s="18">
        <v>0.8</v>
      </c>
      <c r="F24" s="33">
        <f t="shared" si="0"/>
        <v>0.8</v>
      </c>
      <c r="G24" s="37">
        <f t="array" ref="G24">IF(COUNTIF($D$7:D23,D24),(LOOKUP(2,1/($D$7:D23=D24),$G$7:G23) - F24),VLOOKUP(D24,'Work Items'!$C$3:$E$8,3,FALSE)-F24)</f>
        <v>6.3499999999999988</v>
      </c>
      <c r="H24" s="35">
        <f t="shared" si="1"/>
        <v>-0.65000000000000058</v>
      </c>
      <c r="I24" s="36">
        <f t="shared" si="2"/>
        <v>1.1764705882352942</v>
      </c>
      <c r="J24" s="37">
        <f t="shared" si="3"/>
        <v>4.8849813083506888E-15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"/>
      <c r="B29" s="3"/>
      <c r="C29" s="3"/>
    </row>
    <row r="30" spans="1:24" ht="12.75" x14ac:dyDescent="0.2">
      <c r="A30" s="3"/>
      <c r="B30" s="3"/>
      <c r="C30" s="3"/>
    </row>
    <row r="31" spans="1:24" ht="12.75" x14ac:dyDescent="0.2">
      <c r="A31" s="3"/>
      <c r="B31" s="3"/>
      <c r="C31" s="3"/>
    </row>
    <row r="32" spans="1:24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opLeftCell="D1" workbookViewId="0">
      <selection activeCell="M32" sqref="M32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5.28515625" customWidth="1"/>
    <col min="6" max="6" width="14.140625" customWidth="1"/>
    <col min="7" max="7" width="14.2851562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2.75" x14ac:dyDescent="0.2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2.75" x14ac:dyDescent="0.2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25">
      <c r="A5" s="4"/>
      <c r="B5" s="59" t="s">
        <v>20</v>
      </c>
      <c r="C5" s="60"/>
      <c r="D5" s="60"/>
      <c r="E5" s="60"/>
      <c r="F5" s="60"/>
      <c r="G5" s="60"/>
      <c r="H5" s="60"/>
      <c r="I5" s="60"/>
      <c r="J5" s="61"/>
      <c r="K5" s="2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1"/>
      <c r="L6" s="41"/>
      <c r="M6" s="41"/>
      <c r="N6" s="41"/>
      <c r="O6" s="41"/>
      <c r="P6" s="41"/>
      <c r="Q6" s="41"/>
      <c r="R6" s="29"/>
      <c r="S6" s="29"/>
      <c r="T6" s="29"/>
      <c r="U6" s="29"/>
      <c r="V6" s="29"/>
      <c r="W6" s="29"/>
      <c r="X6" s="2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1</v>
      </c>
      <c r="D8" s="17" t="s">
        <v>21</v>
      </c>
      <c r="E8" s="18">
        <v>0.6</v>
      </c>
      <c r="F8" s="33">
        <f t="shared" ref="F8:F24" si="0">E8*C8</f>
        <v>0.6</v>
      </c>
      <c r="G8" s="37">
        <f t="array" ref="G8">IF(COUNTIF($D$7:D7,D8),(LOOKUP(2,1/($D$7:D7=D8),$G$7:G7) - F8),VLOOKUP(D8,'Work Items'!$C$3:$E$8,3,FALSE)-F8)</f>
        <v>15.4</v>
      </c>
      <c r="H8" s="35">
        <f t="shared" ref="H8:H24" si="1">H7 - F8</f>
        <v>17.399999999999999</v>
      </c>
      <c r="I8" s="36">
        <f t="shared" ref="I8:I24" si="2">$I$7/(ROWS($B$7:$B$24)-1)</f>
        <v>1.0588235294117647</v>
      </c>
      <c r="J8" s="37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0</v>
      </c>
      <c r="D9" s="17" t="s">
        <v>10</v>
      </c>
      <c r="E9" s="18">
        <v>0</v>
      </c>
      <c r="F9" s="33">
        <f t="shared" si="0"/>
        <v>0</v>
      </c>
      <c r="G9" s="34" t="s">
        <v>10</v>
      </c>
      <c r="H9" s="35">
        <f t="shared" si="1"/>
        <v>17.399999999999999</v>
      </c>
      <c r="I9" s="36">
        <f t="shared" si="2"/>
        <v>1.0588235294117647</v>
      </c>
      <c r="J9" s="37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17.399999999999999</v>
      </c>
      <c r="I10" s="36">
        <f t="shared" si="2"/>
        <v>1.0588235294117647</v>
      </c>
      <c r="J10" s="37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21</v>
      </c>
      <c r="E11" s="18">
        <v>0.75</v>
      </c>
      <c r="F11" s="33">
        <f t="shared" si="0"/>
        <v>1.5</v>
      </c>
      <c r="G11" s="37">
        <f t="array" ref="G11">IF(COUNTIF($D$7:D10,D11),(LOOKUP(2,1/($D$7:D10=D11),$G$7:G10) - F11),VLOOKUP(D11,'Work Items'!$C$3:$E$8,3,FALSE)-F11)</f>
        <v>13.9</v>
      </c>
      <c r="H11" s="35">
        <f t="shared" si="1"/>
        <v>15.899999999999999</v>
      </c>
      <c r="I11" s="36">
        <f t="shared" si="2"/>
        <v>1.0588235294117647</v>
      </c>
      <c r="J11" s="37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15.899999999999999</v>
      </c>
      <c r="I12" s="36">
        <f t="shared" si="2"/>
        <v>1.0588235294117647</v>
      </c>
      <c r="J12" s="37">
        <f t="shared" si="3"/>
        <v>12.705882352941178</v>
      </c>
    </row>
    <row r="13" spans="1:24" ht="12.75" x14ac:dyDescent="0.2">
      <c r="A13" s="10"/>
      <c r="B13" s="11">
        <v>44601</v>
      </c>
      <c r="C13" s="17">
        <v>3</v>
      </c>
      <c r="D13" s="17" t="s">
        <v>21</v>
      </c>
      <c r="E13" s="18">
        <v>0</v>
      </c>
      <c r="F13" s="33">
        <f t="shared" si="0"/>
        <v>0</v>
      </c>
      <c r="G13" s="37">
        <f t="array" ref="G13">IF(COUNTIF($D$7:D12,D13),(LOOKUP(2,1/($D$7:D12=D13),$G$7:G12) - F13),VLOOKUP(D13,'Work Items'!$C$3:$E$8,3,FALSE)-F13)</f>
        <v>13.9</v>
      </c>
      <c r="H13" s="35">
        <f t="shared" si="1"/>
        <v>15.899999999999999</v>
      </c>
      <c r="I13" s="36">
        <f t="shared" si="2"/>
        <v>1.0588235294117647</v>
      </c>
      <c r="J13" s="37">
        <f t="shared" si="3"/>
        <v>11.647058823529413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15.899999999999999</v>
      </c>
      <c r="I14" s="36">
        <f t="shared" si="2"/>
        <v>1.0588235294117647</v>
      </c>
      <c r="J14" s="37">
        <f t="shared" si="3"/>
        <v>10.588235294117649</v>
      </c>
    </row>
    <row r="15" spans="1:24" ht="12.75" x14ac:dyDescent="0.2">
      <c r="A15" s="10"/>
      <c r="B15" s="11">
        <v>44603</v>
      </c>
      <c r="C15" s="17">
        <v>5</v>
      </c>
      <c r="D15" s="17" t="s">
        <v>21</v>
      </c>
      <c r="E15" s="18">
        <v>0.7</v>
      </c>
      <c r="F15" s="33">
        <f t="shared" si="0"/>
        <v>3.5</v>
      </c>
      <c r="G15" s="37">
        <f t="array" ref="G15">IF(COUNTIF($D$7:D14,D15),(LOOKUP(2,1/($D$7:D14=D15),$G$7:G14) - F15),VLOOKUP(D15,'Work Items'!$C$3:$E$8,3,FALSE)-F15)</f>
        <v>10.4</v>
      </c>
      <c r="H15" s="35">
        <f t="shared" si="1"/>
        <v>12.399999999999999</v>
      </c>
      <c r="I15" s="36">
        <f t="shared" si="2"/>
        <v>1.0588235294117647</v>
      </c>
      <c r="J15" s="37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12.399999999999999</v>
      </c>
      <c r="I16" s="36">
        <f t="shared" si="2"/>
        <v>1.0588235294117647</v>
      </c>
      <c r="J16" s="37">
        <f t="shared" si="3"/>
        <v>8.4705882352941195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12.399999999999999</v>
      </c>
      <c r="I17" s="36">
        <f t="shared" si="2"/>
        <v>1.0588235294117647</v>
      </c>
      <c r="J17" s="37">
        <f t="shared" si="3"/>
        <v>7.411764705882355</v>
      </c>
    </row>
    <row r="18" spans="1:24" ht="12.75" x14ac:dyDescent="0.2">
      <c r="A18" s="10"/>
      <c r="B18" s="11">
        <v>44606</v>
      </c>
      <c r="C18" s="17">
        <v>3</v>
      </c>
      <c r="D18" s="17" t="s">
        <v>21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8.6000000000000014</v>
      </c>
      <c r="H18" s="35">
        <f t="shared" si="1"/>
        <v>10.599999999999998</v>
      </c>
      <c r="I18" s="36">
        <f t="shared" si="2"/>
        <v>1.0588235294117647</v>
      </c>
      <c r="J18" s="37">
        <f t="shared" si="3"/>
        <v>6.3529411764705905</v>
      </c>
    </row>
    <row r="19" spans="1:24" ht="12.75" x14ac:dyDescent="0.2">
      <c r="A19" s="10"/>
      <c r="B19" s="11">
        <v>44607</v>
      </c>
      <c r="C19" s="17">
        <v>3</v>
      </c>
      <c r="D19" s="17" t="s">
        <v>21</v>
      </c>
      <c r="E19" s="18">
        <v>0.9</v>
      </c>
      <c r="F19" s="33">
        <f t="shared" si="0"/>
        <v>2.7</v>
      </c>
      <c r="G19" s="37">
        <f t="array" ref="G19">IF(COUNTIF($D$7:D18,D19),(LOOKUP(2,1/($D$7:D18=D19),$G$7:G18) - F19),VLOOKUP(D19,'Work Items'!$C$3:$E$8,3,FALSE)-F19)</f>
        <v>5.9000000000000012</v>
      </c>
      <c r="H19" s="35">
        <f t="shared" si="1"/>
        <v>7.8999999999999977</v>
      </c>
      <c r="I19" s="36">
        <f t="shared" si="2"/>
        <v>1.0588235294117647</v>
      </c>
      <c r="J19" s="37">
        <f t="shared" si="3"/>
        <v>5.294117647058826</v>
      </c>
    </row>
    <row r="20" spans="1:24" ht="12.75" x14ac:dyDescent="0.2">
      <c r="A20" s="10"/>
      <c r="B20" s="11">
        <v>44608</v>
      </c>
      <c r="C20" s="17">
        <v>6</v>
      </c>
      <c r="D20" s="17" t="s">
        <v>21</v>
      </c>
      <c r="E20" s="18">
        <v>0.85</v>
      </c>
      <c r="F20" s="33">
        <f t="shared" si="0"/>
        <v>5.0999999999999996</v>
      </c>
      <c r="G20" s="37">
        <f t="array" ref="G20">IF(COUNTIF($D$7:D19,D20),(LOOKUP(2,1/($D$7:D19=D20),$G$7:G19) - F20),VLOOKUP(D20,'Work Items'!$C$3:$E$8,3,FALSE)-F20)</f>
        <v>0.8000000000000016</v>
      </c>
      <c r="H20" s="35">
        <f t="shared" si="1"/>
        <v>2.799999999999998</v>
      </c>
      <c r="I20" s="36">
        <f t="shared" si="2"/>
        <v>1.0588235294117647</v>
      </c>
      <c r="J20" s="37">
        <f t="shared" si="3"/>
        <v>4.2352941176470615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2.799999999999998</v>
      </c>
      <c r="I21" s="36">
        <f t="shared" si="2"/>
        <v>1.0588235294117647</v>
      </c>
      <c r="J21" s="37">
        <f t="shared" si="3"/>
        <v>3.176470588235297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2.799999999999998</v>
      </c>
      <c r="I22" s="36">
        <f t="shared" si="2"/>
        <v>1.0588235294117647</v>
      </c>
      <c r="J22" s="37">
        <f t="shared" si="3"/>
        <v>2.1176470588235325</v>
      </c>
    </row>
    <row r="23" spans="1:24" ht="12.75" x14ac:dyDescent="0.2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3">
        <f t="shared" si="0"/>
        <v>3.57</v>
      </c>
      <c r="G23" s="37">
        <f t="array" ref="G23">IF(COUNTIF($D$7:D22,D23),(LOOKUP(2,1/($D$7:D22=D23),$G$7:G22) - F23),VLOOKUP(D23,'Work Items'!$C$3:$E$8,3,FALSE)-F23)</f>
        <v>-2.7699999999999982</v>
      </c>
      <c r="H23" s="35">
        <f t="shared" si="1"/>
        <v>-0.77000000000000179</v>
      </c>
      <c r="I23" s="36">
        <f t="shared" si="2"/>
        <v>1.0588235294117647</v>
      </c>
      <c r="J23" s="37">
        <f t="shared" si="3"/>
        <v>1.0588235294117678</v>
      </c>
    </row>
    <row r="24" spans="1:24" ht="12.75" x14ac:dyDescent="0.2">
      <c r="A24" s="10"/>
      <c r="B24" s="11">
        <v>44612</v>
      </c>
      <c r="C24" s="17">
        <v>4</v>
      </c>
      <c r="D24" s="17" t="s">
        <v>21</v>
      </c>
      <c r="E24" s="18">
        <v>0.6</v>
      </c>
      <c r="F24" s="33">
        <f t="shared" si="0"/>
        <v>2.4</v>
      </c>
      <c r="G24" s="37">
        <f t="array" ref="G24">IF(COUNTIF($D$7:D23,D24),(LOOKUP(2,1/($D$7:D23=D24),$G$7:G23) - F24),VLOOKUP(D24,'Work Items'!$C$3:$E$8,3,FALSE)-F24)</f>
        <v>-5.1699999999999982</v>
      </c>
      <c r="H24" s="35">
        <f t="shared" si="1"/>
        <v>-3.1700000000000017</v>
      </c>
      <c r="I24" s="36">
        <f t="shared" si="2"/>
        <v>1.0588235294117647</v>
      </c>
      <c r="J24" s="37">
        <f t="shared" si="3"/>
        <v>3.1086244689504383E-15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"/>
      <c r="B29" s="3"/>
      <c r="C29" s="3"/>
    </row>
    <row r="30" spans="1:24" ht="12.75" x14ac:dyDescent="0.2">
      <c r="A30" s="3"/>
      <c r="B30" s="3"/>
      <c r="C30" s="3"/>
    </row>
    <row r="31" spans="1:24" ht="12.75" x14ac:dyDescent="0.2">
      <c r="A31" s="3"/>
      <c r="B31" s="3"/>
      <c r="C31" s="3"/>
    </row>
    <row r="32" spans="1:24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workbookViewId="0">
      <selection activeCell="I6" sqref="I6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3.5703125" customWidth="1"/>
    <col min="5" max="5" width="13.7109375" customWidth="1"/>
    <col min="6" max="6" width="13.42578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25">
      <c r="A5" s="4"/>
      <c r="B5" s="59" t="s">
        <v>22</v>
      </c>
      <c r="C5" s="60"/>
      <c r="D5" s="60"/>
      <c r="E5" s="60"/>
      <c r="F5" s="60"/>
      <c r="G5" s="60"/>
      <c r="H5" s="60"/>
      <c r="I5" s="60"/>
      <c r="J5" s="61"/>
      <c r="K5" s="9"/>
      <c r="L5" s="9"/>
      <c r="M5" s="9"/>
      <c r="N5" s="9"/>
      <c r="O5" s="9"/>
      <c r="P5" s="9"/>
      <c r="Q5" s="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12</v>
      </c>
      <c r="I8" s="36">
        <f t="shared" ref="I8:I24" si="2">$I$7/(ROWS($B$7:$B$24)-1)</f>
        <v>0.70588235294117652</v>
      </c>
      <c r="J8" s="37">
        <f t="shared" ref="J8:J24" si="3">J7 - I8</f>
        <v>11.294117647058824</v>
      </c>
    </row>
    <row r="9" spans="1:24" ht="12.75" x14ac:dyDescent="0.2">
      <c r="A9" s="10"/>
      <c r="B9" s="11">
        <v>44597</v>
      </c>
      <c r="C9" s="17">
        <v>1</v>
      </c>
      <c r="D9" s="17" t="s">
        <v>23</v>
      </c>
      <c r="E9" s="18">
        <v>0.8</v>
      </c>
      <c r="F9" s="33">
        <f t="shared" si="0"/>
        <v>0.8</v>
      </c>
      <c r="G9" s="37">
        <f t="array" ref="G9">IF(COUNTIF($D$7:D8,D9),(LOOKUP(2,1/($D$7:D8=D9),$G$7:G8) - F9),VLOOKUP(D9,'Work Items'!$C$3:$E$8,3,FALSE)-F9)</f>
        <v>11.2</v>
      </c>
      <c r="H9" s="35">
        <f t="shared" si="1"/>
        <v>11.2</v>
      </c>
      <c r="I9" s="36">
        <f t="shared" si="2"/>
        <v>0.70588235294117652</v>
      </c>
      <c r="J9" s="37">
        <f t="shared" si="3"/>
        <v>10.588235294117649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11.2</v>
      </c>
      <c r="I10" s="36">
        <f t="shared" si="2"/>
        <v>0.70588235294117652</v>
      </c>
      <c r="J10" s="37">
        <f t="shared" si="3"/>
        <v>9.8823529411764728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11.2</v>
      </c>
      <c r="I11" s="36">
        <f t="shared" si="2"/>
        <v>0.70588235294117652</v>
      </c>
      <c r="J11" s="37">
        <f t="shared" si="3"/>
        <v>9.176470588235297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23</v>
      </c>
      <c r="E12" s="18">
        <v>0.5</v>
      </c>
      <c r="F12" s="33">
        <f t="shared" si="0"/>
        <v>1</v>
      </c>
      <c r="G12" s="37">
        <f t="array" ref="G12">IF(COUNTIF($D$7:D11,D12),(LOOKUP(2,1/($D$7:D11=D12),$G$7:G11) - F12),VLOOKUP(D12,'Work Items'!$C$3:$E$8,3,FALSE)-F12)</f>
        <v>10.199999999999999</v>
      </c>
      <c r="H12" s="35">
        <f t="shared" si="1"/>
        <v>10.199999999999999</v>
      </c>
      <c r="I12" s="36">
        <f t="shared" si="2"/>
        <v>0.70588235294117652</v>
      </c>
      <c r="J12" s="37">
        <f t="shared" si="3"/>
        <v>8.4705882352941213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10.199999999999999</v>
      </c>
      <c r="I13" s="36">
        <f t="shared" si="2"/>
        <v>0.70588235294117652</v>
      </c>
      <c r="J13" s="37">
        <f t="shared" si="3"/>
        <v>7.7647058823529447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10.199999999999999</v>
      </c>
      <c r="I14" s="36">
        <f t="shared" si="2"/>
        <v>0.70588235294117652</v>
      </c>
      <c r="J14" s="37">
        <f t="shared" si="3"/>
        <v>7.058823529411768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10.199999999999999</v>
      </c>
      <c r="I15" s="36">
        <f t="shared" si="2"/>
        <v>0.70588235294117652</v>
      </c>
      <c r="J15" s="37">
        <f t="shared" si="3"/>
        <v>6.3529411764705914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10.199999999999999</v>
      </c>
      <c r="I16" s="36">
        <f t="shared" si="2"/>
        <v>0.70588235294117652</v>
      </c>
      <c r="J16" s="37">
        <f t="shared" si="3"/>
        <v>5.6470588235294148</v>
      </c>
    </row>
    <row r="17" spans="1:24" ht="12.75" x14ac:dyDescent="0.2">
      <c r="A17" s="10"/>
      <c r="B17" s="11">
        <v>44605</v>
      </c>
      <c r="C17" s="17">
        <v>2</v>
      </c>
      <c r="D17" s="17" t="s">
        <v>23</v>
      </c>
      <c r="E17" s="18">
        <v>0.74</v>
      </c>
      <c r="F17" s="33">
        <f t="shared" si="0"/>
        <v>1.48</v>
      </c>
      <c r="G17" s="37">
        <f t="array" ref="G17">IF(COUNTIF($D$7:D16,D17),(LOOKUP(2,1/($D$7:D16=D17),$G$7:G16) - F17),VLOOKUP(D17,'Work Items'!$C$3:$E$8,3,FALSE)-F17)</f>
        <v>8.7199999999999989</v>
      </c>
      <c r="H17" s="35">
        <f t="shared" si="1"/>
        <v>8.7199999999999989</v>
      </c>
      <c r="I17" s="36">
        <f t="shared" si="2"/>
        <v>0.70588235294117652</v>
      </c>
      <c r="J17" s="37">
        <f t="shared" si="3"/>
        <v>4.9411764705882382</v>
      </c>
    </row>
    <row r="18" spans="1:24" ht="12.75" x14ac:dyDescent="0.2">
      <c r="A18" s="10"/>
      <c r="B18" s="11">
        <v>44606</v>
      </c>
      <c r="C18" s="17">
        <v>1</v>
      </c>
      <c r="D18" s="17" t="s">
        <v>23</v>
      </c>
      <c r="E18" s="18">
        <v>0.6</v>
      </c>
      <c r="F18" s="33">
        <f t="shared" si="0"/>
        <v>0.6</v>
      </c>
      <c r="G18" s="37">
        <f t="array" ref="G18">IF(COUNTIF($D$7:D17,D18),(LOOKUP(2,1/($D$7:D17=D18),$G$7:G17) - F18),VLOOKUP(D18,'Work Items'!$C$3:$E$8,3,FALSE)-F18)</f>
        <v>8.1199999999999992</v>
      </c>
      <c r="H18" s="35">
        <f t="shared" si="1"/>
        <v>8.1199999999999992</v>
      </c>
      <c r="I18" s="36">
        <f t="shared" si="2"/>
        <v>0.70588235294117652</v>
      </c>
      <c r="J18" s="37">
        <f t="shared" si="3"/>
        <v>4.2352941176470615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8.1199999999999992</v>
      </c>
      <c r="I19" s="36">
        <f t="shared" si="2"/>
        <v>0.70588235294117652</v>
      </c>
      <c r="J19" s="37">
        <f t="shared" si="3"/>
        <v>3.5294117647058849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8.1199999999999992</v>
      </c>
      <c r="I20" s="36">
        <f t="shared" si="2"/>
        <v>0.70588235294117652</v>
      </c>
      <c r="J20" s="37">
        <f t="shared" si="3"/>
        <v>2.8235294117647083</v>
      </c>
    </row>
    <row r="21" spans="1:24" ht="12.75" x14ac:dyDescent="0.2">
      <c r="A21" s="10"/>
      <c r="B21" s="11">
        <v>44609</v>
      </c>
      <c r="C21" s="17">
        <v>2</v>
      </c>
      <c r="D21" s="17" t="s">
        <v>23</v>
      </c>
      <c r="E21" s="18">
        <v>0.7</v>
      </c>
      <c r="F21" s="33">
        <f t="shared" si="0"/>
        <v>1.4</v>
      </c>
      <c r="G21" s="37">
        <f t="array" ref="G21">IF(COUNTIF($D$7:D20,D21),(LOOKUP(2,1/($D$7:D20=D21),$G$7:G20) - F21),VLOOKUP(D21,'Work Items'!$C$3:$E$8,3,FALSE)-F21)</f>
        <v>6.7199999999999989</v>
      </c>
      <c r="H21" s="35">
        <f t="shared" si="1"/>
        <v>6.7199999999999989</v>
      </c>
      <c r="I21" s="36">
        <f t="shared" si="2"/>
        <v>0.70588235294117652</v>
      </c>
      <c r="J21" s="37">
        <f t="shared" si="3"/>
        <v>2.1176470588235317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6.7199999999999989</v>
      </c>
      <c r="I22" s="36">
        <f t="shared" si="2"/>
        <v>0.70588235294117652</v>
      </c>
      <c r="J22" s="37">
        <f t="shared" si="3"/>
        <v>1.411764705882355</v>
      </c>
    </row>
    <row r="23" spans="1:24" ht="12.75" x14ac:dyDescent="0.2">
      <c r="A23" s="10"/>
      <c r="B23" s="11">
        <v>44611</v>
      </c>
      <c r="C23" s="17">
        <v>1</v>
      </c>
      <c r="D23" s="17" t="s">
        <v>23</v>
      </c>
      <c r="E23" s="18">
        <v>0.7</v>
      </c>
      <c r="F23" s="33">
        <f t="shared" si="0"/>
        <v>0.7</v>
      </c>
      <c r="G23" s="37">
        <f t="array" ref="G23">IF(COUNTIF($D$7:D22,D23),(LOOKUP(2,1/($D$7:D22=D23),$G$7:G22) - F23),VLOOKUP(D23,'Work Items'!$C$3:$E$8,3,FALSE)-F23)</f>
        <v>6.0199999999999987</v>
      </c>
      <c r="H23" s="35">
        <f t="shared" si="1"/>
        <v>6.0199999999999987</v>
      </c>
      <c r="I23" s="36">
        <f t="shared" si="2"/>
        <v>0.70588235294117652</v>
      </c>
      <c r="J23" s="37">
        <f t="shared" si="3"/>
        <v>0.70588235294117851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6.0199999999999987</v>
      </c>
      <c r="I24" s="36">
        <f t="shared" si="2"/>
        <v>0.70588235294117652</v>
      </c>
      <c r="J24" s="37">
        <f t="shared" si="3"/>
        <v>1.9984014443252818E-15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"/>
      <c r="B29" s="3"/>
      <c r="C29" s="3"/>
    </row>
    <row r="30" spans="1:24" ht="12.75" x14ac:dyDescent="0.2">
      <c r="A30" s="3"/>
      <c r="B30" s="3"/>
      <c r="C30" s="3"/>
    </row>
    <row r="31" spans="1:24" ht="12.75" x14ac:dyDescent="0.2">
      <c r="A31" s="3"/>
      <c r="B31" s="3"/>
      <c r="C31" s="3"/>
    </row>
    <row r="32" spans="1:24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51"/>
  <sheetViews>
    <sheetView workbookViewId="0"/>
  </sheetViews>
  <sheetFormatPr defaultColWidth="14.42578125" defaultRowHeight="15.75" customHeight="1" x14ac:dyDescent="0.2"/>
  <cols>
    <col min="1" max="1" width="6.7109375" customWidth="1"/>
    <col min="2" max="2" width="11.7109375" customWidth="1"/>
    <col min="3" max="3" width="10.85546875" customWidth="1"/>
    <col min="4" max="4" width="14.85546875" customWidth="1"/>
    <col min="5" max="5" width="15" customWidth="1"/>
    <col min="6" max="6" width="14.42578125" customWidth="1"/>
    <col min="7" max="7" width="13.85546875" customWidth="1"/>
    <col min="8" max="8" width="14.7109375" customWidth="1"/>
    <col min="10" max="10" width="14.28515625" customWidth="1"/>
    <col min="11" max="11" width="16.7109375" customWidth="1"/>
    <col min="12" max="12" width="29.7109375" customWidth="1"/>
  </cols>
  <sheetData>
    <row r="1" spans="1:22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x14ac:dyDescent="0.2">
      <c r="A2" s="3"/>
      <c r="B2" s="3"/>
      <c r="C2" s="3"/>
    </row>
    <row r="3" spans="1:22" ht="12.75" x14ac:dyDescent="0.2">
      <c r="A3" s="3"/>
      <c r="B3" s="3"/>
      <c r="C3" s="3"/>
    </row>
    <row r="4" spans="1:22" ht="15.75" customHeight="1" x14ac:dyDescent="0.25">
      <c r="A4" s="3"/>
      <c r="B4" s="3"/>
      <c r="C4" s="3"/>
      <c r="D4" s="4"/>
    </row>
    <row r="5" spans="1:22" ht="15.75" customHeight="1" x14ac:dyDescent="0.25">
      <c r="A5" s="3"/>
      <c r="B5" s="62" t="s">
        <v>24</v>
      </c>
      <c r="C5" s="60"/>
      <c r="D5" s="60"/>
      <c r="E5" s="60"/>
      <c r="F5" s="60"/>
      <c r="G5" s="60"/>
      <c r="H5" s="61"/>
    </row>
    <row r="6" spans="1:22" ht="63.75" x14ac:dyDescent="0.2">
      <c r="A6" s="5"/>
      <c r="B6" s="38" t="s">
        <v>1</v>
      </c>
      <c r="C6" s="38" t="s">
        <v>2</v>
      </c>
      <c r="D6" s="38" t="s">
        <v>25</v>
      </c>
      <c r="E6" s="38" t="s">
        <v>26</v>
      </c>
      <c r="F6" s="39" t="s">
        <v>27</v>
      </c>
      <c r="G6" s="40" t="s">
        <v>28</v>
      </c>
      <c r="H6" s="38" t="s">
        <v>29</v>
      </c>
      <c r="I6" s="9"/>
      <c r="J6" s="9"/>
      <c r="K6" s="9"/>
      <c r="L6" s="9"/>
      <c r="M6" s="9"/>
      <c r="N6" s="9"/>
      <c r="O6" s="9"/>
    </row>
    <row r="7" spans="1:22" ht="12.75" x14ac:dyDescent="0.2">
      <c r="A7" s="10"/>
      <c r="B7" s="11">
        <v>44595</v>
      </c>
      <c r="C7" s="12">
        <v>0</v>
      </c>
      <c r="D7" s="12">
        <v>0</v>
      </c>
      <c r="E7" s="12">
        <f>'Work Items'!$E$9 - D7</f>
        <v>106</v>
      </c>
      <c r="F7" s="13">
        <v>94</v>
      </c>
      <c r="G7" s="14">
        <v>94</v>
      </c>
      <c r="H7" s="12">
        <v>94</v>
      </c>
      <c r="I7" s="15" t="s">
        <v>11</v>
      </c>
      <c r="L7" s="16"/>
      <c r="M7" s="16"/>
    </row>
    <row r="8" spans="1:22" ht="12.75" x14ac:dyDescent="0.2">
      <c r="A8" s="10"/>
      <c r="B8" s="11">
        <v>44596</v>
      </c>
      <c r="C8" s="42">
        <f>'Colin Burndown'!C8 + 'An Burndown'!C8 + 'Andy Burndown'!C8 + 'Orion Burndown'!C8 + 'Leon Burndown'!C8</f>
        <v>3</v>
      </c>
      <c r="D8" s="19">
        <f>'Colin Burndown'!F8 + 'An Burndown'!F11 + 'Andy Burndown'!F8 + 'Orion Burndown'!F8 + 'Leon Burndown'!F8</f>
        <v>1.7999999999999998</v>
      </c>
      <c r="E8" s="43">
        <f t="shared" ref="E8:E24" si="0">E7-D8</f>
        <v>104.2</v>
      </c>
      <c r="F8" s="21">
        <f t="shared" ref="F8:F24" si="1">F7 - D8</f>
        <v>92.2</v>
      </c>
      <c r="G8" s="36">
        <f t="shared" ref="G8:G24" si="2">$G$7/(ROWS($B$7:$B$24)-1)</f>
        <v>5.5294117647058822</v>
      </c>
      <c r="H8" s="20">
        <f t="shared" ref="H8:H24" si="3">H7 - G8</f>
        <v>88.470588235294116</v>
      </c>
    </row>
    <row r="9" spans="1:22" ht="12.75" x14ac:dyDescent="0.2">
      <c r="A9" s="10"/>
      <c r="B9" s="11">
        <v>44597</v>
      </c>
      <c r="C9" s="42">
        <f>'Colin Burndown'!C9 + 'An Burndown'!C9 + 'Andy Burndown'!C9 + 'Orion Burndown'!C9 + 'Leon Burndown'!C9</f>
        <v>10</v>
      </c>
      <c r="D9" s="19">
        <f>'Colin Burndown'!F9 + 'An Burndown'!F12 + 'Andy Burndown'!F9 + 'Orion Burndown'!F9 + 'Leon Burndown'!F9</f>
        <v>5.9</v>
      </c>
      <c r="E9" s="43">
        <f t="shared" si="0"/>
        <v>98.3</v>
      </c>
      <c r="F9" s="21">
        <f t="shared" si="1"/>
        <v>86.3</v>
      </c>
      <c r="G9" s="36">
        <f t="shared" si="2"/>
        <v>5.5294117647058822</v>
      </c>
      <c r="H9" s="20">
        <f t="shared" si="3"/>
        <v>82.941176470588232</v>
      </c>
    </row>
    <row r="10" spans="1:22" ht="12.75" x14ac:dyDescent="0.2">
      <c r="A10" s="10"/>
      <c r="B10" s="11">
        <v>44598</v>
      </c>
      <c r="C10" s="42">
        <f>'Colin Burndown'!C10 + 'An Burndown'!C10 + 'Andy Burndown'!C10 + 'Orion Burndown'!C10 + 'Leon Burndown'!C10</f>
        <v>3</v>
      </c>
      <c r="D10" s="19">
        <f>'Colin Burndown'!F10 + 'An Burndown'!F13 + 'Andy Burndown'!F10 + 'Orion Burndown'!F10 + 'Leon Burndown'!F10</f>
        <v>1.7999999999999998</v>
      </c>
      <c r="E10" s="43">
        <f t="shared" si="0"/>
        <v>96.5</v>
      </c>
      <c r="F10" s="21">
        <f t="shared" si="1"/>
        <v>84.5</v>
      </c>
      <c r="G10" s="36">
        <f t="shared" si="2"/>
        <v>5.5294117647058822</v>
      </c>
      <c r="H10" s="20">
        <f t="shared" si="3"/>
        <v>77.411764705882348</v>
      </c>
      <c r="L10" s="24"/>
      <c r="M10" s="24"/>
    </row>
    <row r="11" spans="1:22" ht="12.75" x14ac:dyDescent="0.2">
      <c r="A11" s="10"/>
      <c r="B11" s="11">
        <v>44599</v>
      </c>
      <c r="C11" s="42">
        <f>'Colin Burndown'!C11 + 'An Burndown'!C11 + 'Andy Burndown'!C11 + 'Orion Burndown'!C11 + 'Leon Burndown'!C11</f>
        <v>4</v>
      </c>
      <c r="D11" s="19">
        <f>'Colin Burndown'!F11 + 'An Burndown'!F14 + 'Andy Burndown'!F11 + 'Orion Burndown'!F11 + 'Leon Burndown'!F11</f>
        <v>3</v>
      </c>
      <c r="E11" s="43">
        <f t="shared" si="0"/>
        <v>93.5</v>
      </c>
      <c r="F11" s="21">
        <f t="shared" si="1"/>
        <v>81.5</v>
      </c>
      <c r="G11" s="36">
        <f t="shared" si="2"/>
        <v>5.5294117647058822</v>
      </c>
      <c r="H11" s="20">
        <f t="shared" si="3"/>
        <v>71.882352941176464</v>
      </c>
      <c r="L11" s="24"/>
      <c r="M11" s="24"/>
    </row>
    <row r="12" spans="1:22" ht="12.75" x14ac:dyDescent="0.2">
      <c r="A12" s="10"/>
      <c r="B12" s="11">
        <v>44600</v>
      </c>
      <c r="C12" s="42">
        <f>'Colin Burndown'!C12 + 'An Burndown'!C12 + 'Andy Burndown'!C12 + 'Orion Burndown'!C12 + 'Leon Burndown'!C12</f>
        <v>4</v>
      </c>
      <c r="D12" s="19">
        <f>'Colin Burndown'!F12 + 'An Burndown'!F15 + 'Andy Burndown'!F12 + 'Orion Burndown'!F12 + 'Leon Burndown'!F12</f>
        <v>1.6</v>
      </c>
      <c r="E12" s="43">
        <f t="shared" si="0"/>
        <v>91.9</v>
      </c>
      <c r="F12" s="21">
        <f t="shared" si="1"/>
        <v>79.900000000000006</v>
      </c>
      <c r="G12" s="36">
        <f t="shared" si="2"/>
        <v>5.5294117647058822</v>
      </c>
      <c r="H12" s="20">
        <f t="shared" si="3"/>
        <v>66.35294117647058</v>
      </c>
    </row>
    <row r="13" spans="1:22" ht="12.75" x14ac:dyDescent="0.2">
      <c r="A13" s="10"/>
      <c r="B13" s="11">
        <v>44601</v>
      </c>
      <c r="C13" s="42">
        <f>'Colin Burndown'!C13 + 'An Burndown'!C13 + 'Andy Burndown'!C13 + 'Orion Burndown'!C13 + 'Leon Burndown'!C13</f>
        <v>5</v>
      </c>
      <c r="D13" s="19">
        <f>'Colin Burndown'!F13 + 'An Burndown'!F16 + 'Andy Burndown'!F13 + 'Orion Burndown'!F13 + 'Leon Burndown'!F13</f>
        <v>1.6</v>
      </c>
      <c r="E13" s="43">
        <f t="shared" si="0"/>
        <v>90.300000000000011</v>
      </c>
      <c r="F13" s="21">
        <f t="shared" si="1"/>
        <v>78.300000000000011</v>
      </c>
      <c r="G13" s="36">
        <f t="shared" si="2"/>
        <v>5.5294117647058822</v>
      </c>
      <c r="H13" s="20">
        <f t="shared" si="3"/>
        <v>60.823529411764696</v>
      </c>
    </row>
    <row r="14" spans="1:22" ht="12.75" x14ac:dyDescent="0.2">
      <c r="A14" s="10"/>
      <c r="B14" s="11">
        <v>44602</v>
      </c>
      <c r="C14" s="42">
        <f>'Colin Burndown'!C14 + 'An Burndown'!C14 + 'Andy Burndown'!C14 + 'Orion Burndown'!C14 + 'Leon Burndown'!C14</f>
        <v>3</v>
      </c>
      <c r="D14" s="19">
        <f>'Colin Burndown'!F14 + 'An Burndown'!F17 + 'Andy Burndown'!F14 + 'Orion Burndown'!F14 + 'Leon Burndown'!F14</f>
        <v>3.2800000000000002</v>
      </c>
      <c r="E14" s="43">
        <f t="shared" si="0"/>
        <v>87.02000000000001</v>
      </c>
      <c r="F14" s="21">
        <f t="shared" si="1"/>
        <v>75.02000000000001</v>
      </c>
      <c r="G14" s="36">
        <f t="shared" si="2"/>
        <v>5.5294117647058822</v>
      </c>
      <c r="H14" s="20">
        <f t="shared" si="3"/>
        <v>55.294117647058812</v>
      </c>
    </row>
    <row r="15" spans="1:22" ht="12.75" x14ac:dyDescent="0.2">
      <c r="A15" s="10"/>
      <c r="B15" s="11">
        <v>44603</v>
      </c>
      <c r="C15" s="42">
        <f>'Colin Burndown'!C15 + 'An Burndown'!C15 + 'Andy Burndown'!C15 + 'Orion Burndown'!C15 + 'Leon Burndown'!C15</f>
        <v>10</v>
      </c>
      <c r="D15" s="19">
        <f>'Colin Burndown'!F15 + 'An Burndown'!F18 + 'Andy Burndown'!F15 + 'Orion Burndown'!F15 + 'Leon Burndown'!F15</f>
        <v>7.6</v>
      </c>
      <c r="E15" s="43">
        <f t="shared" si="0"/>
        <v>79.420000000000016</v>
      </c>
      <c r="F15" s="21">
        <f t="shared" si="1"/>
        <v>67.420000000000016</v>
      </c>
      <c r="G15" s="36">
        <f t="shared" si="2"/>
        <v>5.5294117647058822</v>
      </c>
      <c r="H15" s="20">
        <f t="shared" si="3"/>
        <v>49.764705882352928</v>
      </c>
    </row>
    <row r="16" spans="1:22" ht="12.75" x14ac:dyDescent="0.2">
      <c r="A16" s="10"/>
      <c r="B16" s="11">
        <v>44604</v>
      </c>
      <c r="C16" s="42">
        <f>'Colin Burndown'!C16 + 'An Burndown'!C16 + 'Andy Burndown'!C16 + 'Orion Burndown'!C16 + 'Leon Burndown'!C16</f>
        <v>3</v>
      </c>
      <c r="D16" s="19">
        <f>'Colin Burndown'!F16 + 'An Burndown'!F19 + 'Andy Burndown'!F16 + 'Orion Burndown'!F16 + 'Leon Burndown'!F16</f>
        <v>1.9</v>
      </c>
      <c r="E16" s="43">
        <f t="shared" si="0"/>
        <v>77.52000000000001</v>
      </c>
      <c r="F16" s="21">
        <f t="shared" si="1"/>
        <v>65.52000000000001</v>
      </c>
      <c r="G16" s="36">
        <f t="shared" si="2"/>
        <v>5.5294117647058822</v>
      </c>
      <c r="H16" s="20">
        <f t="shared" si="3"/>
        <v>44.235294117647044</v>
      </c>
    </row>
    <row r="17" spans="1:22" ht="12.75" x14ac:dyDescent="0.2">
      <c r="A17" s="10"/>
      <c r="B17" s="11">
        <v>44605</v>
      </c>
      <c r="C17" s="42">
        <f>'Colin Burndown'!C17 + 'An Burndown'!C17 + 'Andy Burndown'!C17 + 'Orion Burndown'!C17 + 'Leon Burndown'!C17</f>
        <v>4</v>
      </c>
      <c r="D17" s="19">
        <f>'Colin Burndown'!F17 + 'An Burndown'!F20 + 'Andy Burndown'!F17 + 'Orion Burndown'!F17 + 'Leon Burndown'!F17</f>
        <v>1</v>
      </c>
      <c r="E17" s="43">
        <f t="shared" si="0"/>
        <v>76.52000000000001</v>
      </c>
      <c r="F17" s="21">
        <f t="shared" si="1"/>
        <v>64.52000000000001</v>
      </c>
      <c r="G17" s="36">
        <f t="shared" si="2"/>
        <v>5.5294117647058822</v>
      </c>
      <c r="H17" s="20">
        <f t="shared" si="3"/>
        <v>38.70588235294116</v>
      </c>
    </row>
    <row r="18" spans="1:22" ht="12.75" x14ac:dyDescent="0.2">
      <c r="A18" s="10"/>
      <c r="B18" s="11">
        <v>44606</v>
      </c>
      <c r="C18" s="42">
        <f>'Colin Burndown'!C18 + 'An Burndown'!C18 + 'Andy Burndown'!C18 + 'Orion Burndown'!C18 + 'Leon Burndown'!C18</f>
        <v>11</v>
      </c>
      <c r="D18" s="19">
        <f>'Colin Burndown'!F18 + 'An Burndown'!F21 + 'Andy Burndown'!F18 + 'Orion Burndown'!F18 + 'Leon Burndown'!F18</f>
        <v>7.3999999999999995</v>
      </c>
      <c r="E18" s="43">
        <f t="shared" si="0"/>
        <v>69.12</v>
      </c>
      <c r="F18" s="21">
        <f t="shared" si="1"/>
        <v>57.120000000000012</v>
      </c>
      <c r="G18" s="36">
        <f t="shared" si="2"/>
        <v>5.5294117647058822</v>
      </c>
      <c r="H18" s="20">
        <f t="shared" si="3"/>
        <v>33.176470588235276</v>
      </c>
    </row>
    <row r="19" spans="1:22" ht="12.75" x14ac:dyDescent="0.2">
      <c r="A19" s="10"/>
      <c r="B19" s="11">
        <v>44607</v>
      </c>
      <c r="C19" s="42">
        <f>'Colin Burndown'!C19 + 'An Burndown'!C19 + 'Andy Burndown'!C19 + 'Orion Burndown'!C19 + 'Leon Burndown'!C19</f>
        <v>5</v>
      </c>
      <c r="D19" s="19">
        <f>'Colin Burndown'!F19 + 'An Burndown'!F22 + 'Andy Burndown'!F19 + 'Orion Burndown'!F19 + 'Leon Burndown'!F19</f>
        <v>4.5</v>
      </c>
      <c r="E19" s="43">
        <f t="shared" si="0"/>
        <v>64.62</v>
      </c>
      <c r="F19" s="21">
        <f t="shared" si="1"/>
        <v>52.620000000000012</v>
      </c>
      <c r="G19" s="36">
        <f t="shared" si="2"/>
        <v>5.5294117647058822</v>
      </c>
      <c r="H19" s="20">
        <f t="shared" si="3"/>
        <v>27.647058823529392</v>
      </c>
    </row>
    <row r="20" spans="1:22" ht="12.75" x14ac:dyDescent="0.2">
      <c r="A20" s="10"/>
      <c r="B20" s="11">
        <v>44608</v>
      </c>
      <c r="C20" s="42">
        <f>'Colin Burndown'!C20 + 'An Burndown'!C20 + 'Andy Burndown'!C20 + 'Orion Burndown'!C20 + 'Leon Burndown'!C20</f>
        <v>9</v>
      </c>
      <c r="D20" s="19">
        <f>'Colin Burndown'!F20 + 'An Burndown'!F23 + 'Andy Burndown'!F20 + 'Orion Burndown'!F20 + 'Leon Burndown'!F20</f>
        <v>8.35</v>
      </c>
      <c r="E20" s="43">
        <f t="shared" si="0"/>
        <v>56.27</v>
      </c>
      <c r="F20" s="21">
        <f t="shared" si="1"/>
        <v>44.27000000000001</v>
      </c>
      <c r="G20" s="36">
        <f t="shared" si="2"/>
        <v>5.5294117647058822</v>
      </c>
      <c r="H20" s="20">
        <f t="shared" si="3"/>
        <v>22.117647058823508</v>
      </c>
    </row>
    <row r="21" spans="1:22" ht="12.75" x14ac:dyDescent="0.2">
      <c r="A21" s="10"/>
      <c r="B21" s="11">
        <v>44609</v>
      </c>
      <c r="C21" s="42">
        <f>'Colin Burndown'!C21 + 'An Burndown'!C21 + 'Andy Burndown'!C21 + 'Orion Burndown'!C21 + 'Leon Burndown'!C21</f>
        <v>8</v>
      </c>
      <c r="D21" s="19">
        <f>'Colin Burndown'!F21 + 'An Burndown'!F24 + 'Andy Burndown'!F21 + 'Orion Burndown'!F21 + 'Leon Burndown'!F21</f>
        <v>3.5999999999999996</v>
      </c>
      <c r="E21" s="43">
        <f t="shared" si="0"/>
        <v>52.67</v>
      </c>
      <c r="F21" s="21">
        <f t="shared" si="1"/>
        <v>40.670000000000009</v>
      </c>
      <c r="G21" s="36">
        <f t="shared" si="2"/>
        <v>5.5294117647058822</v>
      </c>
      <c r="H21" s="20">
        <f t="shared" si="3"/>
        <v>16.588235294117624</v>
      </c>
    </row>
    <row r="22" spans="1:22" ht="12.75" x14ac:dyDescent="0.2">
      <c r="A22" s="10"/>
      <c r="B22" s="11">
        <v>44610</v>
      </c>
      <c r="C22" s="42">
        <f>'Colin Burndown'!C22 + 'An Burndown'!C22 + 'Andy Burndown'!C22 + 'Orion Burndown'!C22 + 'Leon Burndown'!C22</f>
        <v>3</v>
      </c>
      <c r="D22" s="19">
        <f>'Colin Burndown'!F22 + 'An Burndown'!F25 + 'Andy Burndown'!F22 + 'Orion Burndown'!F22 + 'Leon Burndown'!F22</f>
        <v>2.4000000000000004</v>
      </c>
      <c r="E22" s="43">
        <f t="shared" si="0"/>
        <v>50.27</v>
      </c>
      <c r="F22" s="21">
        <f t="shared" si="1"/>
        <v>38.27000000000001</v>
      </c>
      <c r="G22" s="36">
        <f t="shared" si="2"/>
        <v>5.5294117647058822</v>
      </c>
      <c r="H22" s="20">
        <f t="shared" si="3"/>
        <v>11.058823529411741</v>
      </c>
    </row>
    <row r="23" spans="1:22" ht="12.75" x14ac:dyDescent="0.2">
      <c r="A23" s="10"/>
      <c r="B23" s="11">
        <v>44611</v>
      </c>
      <c r="C23" s="42">
        <f>'Colin Burndown'!C23 + 'An Burndown'!C23 + 'Andy Burndown'!C23 + 'Orion Burndown'!C23 + 'Leon Burndown'!C23</f>
        <v>19</v>
      </c>
      <c r="D23" s="19">
        <f>'Colin Burndown'!F23 + 'An Burndown'!F26 + 'Andy Burndown'!F23 + 'Orion Burndown'!F23 + 'Leon Burndown'!F23</f>
        <v>16.95</v>
      </c>
      <c r="E23" s="43">
        <f t="shared" si="0"/>
        <v>33.320000000000007</v>
      </c>
      <c r="F23" s="21">
        <f t="shared" si="1"/>
        <v>21.320000000000011</v>
      </c>
      <c r="G23" s="36">
        <f t="shared" si="2"/>
        <v>5.5294117647058822</v>
      </c>
      <c r="H23" s="20">
        <f t="shared" si="3"/>
        <v>5.5294117647058592</v>
      </c>
    </row>
    <row r="24" spans="1:22" ht="12.75" x14ac:dyDescent="0.2">
      <c r="A24" s="10"/>
      <c r="B24" s="11">
        <v>44612</v>
      </c>
      <c r="C24" s="42">
        <f>'Colin Burndown'!C24 + 'An Burndown'!C24 + 'Andy Burndown'!C24 + 'Orion Burndown'!C24 + 'Leon Burndown'!C24</f>
        <v>10</v>
      </c>
      <c r="D24" s="19">
        <f>'Colin Burndown'!F24 + 'An Burndown'!F27 + 'Andy Burndown'!F24 + 'Orion Burndown'!F24 + 'Leon Burndown'!F24</f>
        <v>6.9499999999999993</v>
      </c>
      <c r="E24" s="43">
        <f t="shared" si="0"/>
        <v>26.370000000000008</v>
      </c>
      <c r="F24" s="21">
        <f t="shared" si="1"/>
        <v>14.370000000000012</v>
      </c>
      <c r="G24" s="36">
        <f t="shared" si="2"/>
        <v>5.5294117647058822</v>
      </c>
      <c r="H24" s="20">
        <f t="shared" si="3"/>
        <v>-2.3092638912203256E-14</v>
      </c>
      <c r="I24" s="15" t="s">
        <v>14</v>
      </c>
    </row>
    <row r="25" spans="1:22" ht="12.75" x14ac:dyDescent="0.2">
      <c r="A25" s="3"/>
      <c r="B25" s="3"/>
      <c r="C25" s="3"/>
    </row>
    <row r="26" spans="1:22" ht="12.75" x14ac:dyDescent="0.2">
      <c r="A26" s="3"/>
      <c r="B26" s="44" t="s">
        <v>15</v>
      </c>
      <c r="C26" s="27">
        <f t="shared" ref="C26:D26" si="4">SUM(C8:C24)</f>
        <v>114</v>
      </c>
      <c r="D26" s="28">
        <f t="shared" si="4"/>
        <v>79.63</v>
      </c>
      <c r="E26" s="28">
        <f t="shared" ref="E26:F26" si="5">E24</f>
        <v>26.370000000000008</v>
      </c>
      <c r="F26" s="28">
        <f t="shared" si="5"/>
        <v>14.370000000000012</v>
      </c>
    </row>
    <row r="27" spans="1:22" ht="12.75" x14ac:dyDescent="0.2">
      <c r="A27" s="44"/>
      <c r="E27" s="3"/>
      <c r="F27" s="3"/>
      <c r="G27" s="3"/>
      <c r="H27" s="3"/>
    </row>
    <row r="28" spans="1:22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x14ac:dyDescent="0.2">
      <c r="A29" s="3"/>
      <c r="B29" s="3"/>
      <c r="C29" s="3"/>
    </row>
    <row r="30" spans="1:22" ht="12.75" x14ac:dyDescent="0.2">
      <c r="A30" s="3"/>
      <c r="B30" s="3"/>
      <c r="C30" s="3"/>
    </row>
    <row r="31" spans="1:22" ht="12.75" x14ac:dyDescent="0.2">
      <c r="A31" s="3"/>
      <c r="B31" s="3"/>
      <c r="C31" s="3"/>
    </row>
    <row r="32" spans="1:22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1" ht="12.75" x14ac:dyDescent="0.2">
      <c r="A81" s="3"/>
      <c r="B81" s="3"/>
      <c r="C81" s="3"/>
    </row>
    <row r="82" spans="1:11" ht="12.75" x14ac:dyDescent="0.2">
      <c r="A82" s="3"/>
      <c r="B82" s="3"/>
      <c r="C82" s="3"/>
    </row>
    <row r="83" spans="1:11" ht="12.75" x14ac:dyDescent="0.2">
      <c r="A83" s="3"/>
      <c r="B83" s="3"/>
      <c r="C83" s="3"/>
    </row>
    <row r="84" spans="1:11" ht="12.75" x14ac:dyDescent="0.2">
      <c r="A84" s="3"/>
      <c r="B84" s="3"/>
      <c r="C84" s="3"/>
    </row>
    <row r="85" spans="1:11" ht="12.75" x14ac:dyDescent="0.2">
      <c r="A85" s="3"/>
      <c r="B85" s="3"/>
      <c r="C85" s="3"/>
    </row>
    <row r="86" spans="1:11" ht="12.75" x14ac:dyDescent="0.2">
      <c r="A86" s="3"/>
      <c r="B86" s="3"/>
      <c r="C86" s="3"/>
    </row>
    <row r="87" spans="1:11" ht="12.75" x14ac:dyDescent="0.2">
      <c r="A87" s="3"/>
      <c r="B87" s="3"/>
      <c r="C87" s="3"/>
      <c r="K87" s="30"/>
    </row>
    <row r="88" spans="1:11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K88" s="30"/>
    </row>
    <row r="89" spans="1:11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K89" s="30"/>
    </row>
    <row r="90" spans="1:11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0"/>
    </row>
    <row r="91" spans="1:11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</row>
    <row r="92" spans="1:11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</row>
    <row r="93" spans="1:11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</row>
    <row r="94" spans="1:11" ht="12.75" x14ac:dyDescent="0.2">
      <c r="A94" s="3"/>
      <c r="B94" s="3"/>
      <c r="C94" s="3"/>
      <c r="J94" s="32"/>
    </row>
    <row r="95" spans="1:11" ht="12.75" x14ac:dyDescent="0.2">
      <c r="A95" s="3"/>
      <c r="B95" s="3"/>
      <c r="C95" s="3"/>
      <c r="J95" s="32"/>
    </row>
    <row r="96" spans="1:11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1">
    <mergeCell ref="B5:H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9"/>
  <sheetViews>
    <sheetView workbookViewId="0">
      <selection activeCell="D9" sqref="D9"/>
    </sheetView>
  </sheetViews>
  <sheetFormatPr defaultColWidth="14.42578125" defaultRowHeight="15.75" customHeight="1" x14ac:dyDescent="0.2"/>
  <cols>
    <col min="1" max="1" width="7.28515625" customWidth="1"/>
    <col min="2" max="2" width="8" customWidth="1"/>
    <col min="3" max="3" width="18" customWidth="1"/>
    <col min="4" max="4" width="17.7109375" customWidth="1"/>
    <col min="5" max="5" width="17.140625" customWidth="1"/>
    <col min="6" max="6" width="13.5703125" customWidth="1"/>
  </cols>
  <sheetData>
    <row r="2" spans="2:26" ht="34.5" customHeight="1" thickBot="1" x14ac:dyDescent="0.25">
      <c r="B2" s="104" t="s">
        <v>58</v>
      </c>
      <c r="C2" s="47" t="s">
        <v>3</v>
      </c>
      <c r="D2" s="48" t="s">
        <v>55</v>
      </c>
      <c r="E2" s="48" t="s">
        <v>56</v>
      </c>
      <c r="F2" s="48" t="s">
        <v>57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2:26" ht="13.5" thickTop="1" x14ac:dyDescent="0.2">
      <c r="B3" s="101">
        <v>7</v>
      </c>
      <c r="C3" s="49" t="s">
        <v>13</v>
      </c>
      <c r="D3" s="50">
        <v>8</v>
      </c>
      <c r="E3" s="51">
        <v>19</v>
      </c>
      <c r="F3" s="51" t="s">
        <v>31</v>
      </c>
    </row>
    <row r="4" spans="2:26" ht="12.75" x14ac:dyDescent="0.2">
      <c r="B4" s="102"/>
      <c r="C4" s="52" t="s">
        <v>21</v>
      </c>
      <c r="D4" s="53">
        <v>10</v>
      </c>
      <c r="E4" s="54">
        <v>16</v>
      </c>
      <c r="F4" s="54" t="s">
        <v>37</v>
      </c>
    </row>
    <row r="5" spans="2:26" ht="12.75" x14ac:dyDescent="0.2">
      <c r="B5" s="102"/>
      <c r="C5" s="52" t="s">
        <v>17</v>
      </c>
      <c r="D5" s="53">
        <v>14</v>
      </c>
      <c r="E5" s="54">
        <v>25</v>
      </c>
      <c r="F5" s="54" t="s">
        <v>35</v>
      </c>
    </row>
    <row r="6" spans="2:26" ht="12.75" x14ac:dyDescent="0.2">
      <c r="B6" s="102"/>
      <c r="C6" s="52" t="s">
        <v>19</v>
      </c>
      <c r="D6" s="53">
        <v>8</v>
      </c>
      <c r="E6" s="54">
        <v>27</v>
      </c>
      <c r="F6" s="54" t="s">
        <v>36</v>
      </c>
    </row>
    <row r="7" spans="2:26" ht="12.75" x14ac:dyDescent="0.2">
      <c r="B7" s="102"/>
      <c r="C7" s="52" t="s">
        <v>12</v>
      </c>
      <c r="D7" s="53">
        <v>5</v>
      </c>
      <c r="E7" s="54">
        <v>7</v>
      </c>
      <c r="F7" s="54" t="s">
        <v>31</v>
      </c>
    </row>
    <row r="8" spans="2:26" ht="13.5" thickBot="1" x14ac:dyDescent="0.25">
      <c r="B8" s="102"/>
      <c r="C8" s="55" t="s">
        <v>23</v>
      </c>
      <c r="D8" s="56">
        <v>5</v>
      </c>
      <c r="E8" s="56">
        <v>12</v>
      </c>
      <c r="F8" s="56" t="s">
        <v>33</v>
      </c>
    </row>
    <row r="9" spans="2:26" ht="13.5" thickTop="1" x14ac:dyDescent="0.2">
      <c r="B9" s="103"/>
      <c r="C9" s="57" t="s">
        <v>39</v>
      </c>
      <c r="D9" s="58">
        <f t="shared" ref="D9:E9" si="0">SUM(D3:D8)</f>
        <v>50</v>
      </c>
      <c r="E9" s="58">
        <f t="shared" si="0"/>
        <v>106</v>
      </c>
      <c r="F9" s="51"/>
    </row>
  </sheetData>
  <mergeCells count="1">
    <mergeCell ref="B3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G3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A37" sqref="A37"/>
    </sheetView>
  </sheetViews>
  <sheetFormatPr defaultColWidth="14.42578125" defaultRowHeight="15.75" customHeight="1" x14ac:dyDescent="0.2"/>
  <cols>
    <col min="1" max="1" width="9.85546875" style="63" customWidth="1"/>
    <col min="2" max="2" width="8.42578125" style="64" customWidth="1"/>
    <col min="3" max="3" width="10.28515625" style="65" customWidth="1"/>
    <col min="4" max="4" width="27" style="66" customWidth="1"/>
    <col min="5" max="5" width="12.7109375" style="63" customWidth="1"/>
    <col min="6" max="6" width="14" style="63" customWidth="1"/>
    <col min="7" max="7" width="11.5703125" style="67" customWidth="1"/>
    <col min="8" max="16" width="14.42578125" style="63"/>
    <col min="17" max="17" width="9.5703125" style="63" customWidth="1"/>
    <col min="18" max="18" width="23.5703125" style="63" customWidth="1"/>
    <col min="19" max="24" width="14.42578125" style="63"/>
    <col min="25" max="25" width="30.5703125" style="63" customWidth="1"/>
    <col min="26" max="31" width="14.42578125" style="63"/>
    <col min="32" max="32" width="16.5703125" style="63" customWidth="1"/>
    <col min="33" max="16384" width="14.42578125" style="63"/>
  </cols>
  <sheetData>
    <row r="2" spans="2:7" s="68" customFormat="1" ht="48" customHeight="1" thickBot="1" x14ac:dyDescent="0.3">
      <c r="B2" s="46" t="s">
        <v>58</v>
      </c>
      <c r="C2" s="69" t="s">
        <v>59</v>
      </c>
      <c r="D2" s="70" t="s">
        <v>3</v>
      </c>
      <c r="E2" s="46" t="s">
        <v>60</v>
      </c>
      <c r="F2" s="46" t="s">
        <v>61</v>
      </c>
      <c r="G2" s="100" t="s">
        <v>30</v>
      </c>
    </row>
    <row r="3" spans="2:7" ht="21" customHeight="1" thickTop="1" x14ac:dyDescent="0.2">
      <c r="B3" s="71">
        <v>3</v>
      </c>
      <c r="C3" s="72" t="s">
        <v>31</v>
      </c>
      <c r="D3" s="73" t="s">
        <v>32</v>
      </c>
      <c r="E3" s="74">
        <v>28</v>
      </c>
      <c r="F3" s="74">
        <v>46</v>
      </c>
      <c r="G3" s="75">
        <v>0.64300000000000002</v>
      </c>
    </row>
    <row r="4" spans="2:7" ht="21.75" customHeight="1" x14ac:dyDescent="0.2">
      <c r="B4" s="76"/>
      <c r="C4" s="77" t="s">
        <v>33</v>
      </c>
      <c r="D4" s="78" t="s">
        <v>34</v>
      </c>
      <c r="E4" s="79">
        <v>12</v>
      </c>
      <c r="F4" s="79">
        <v>10</v>
      </c>
      <c r="G4" s="75">
        <v>-0.16700000000000001</v>
      </c>
    </row>
    <row r="5" spans="2:7" ht="29.25" customHeight="1" x14ac:dyDescent="0.2">
      <c r="B5" s="76"/>
      <c r="C5" s="80" t="s">
        <v>35</v>
      </c>
      <c r="D5" s="81" t="s">
        <v>32</v>
      </c>
      <c r="E5" s="79">
        <v>8</v>
      </c>
      <c r="F5" s="79">
        <v>9</v>
      </c>
      <c r="G5" s="75">
        <v>0.125</v>
      </c>
    </row>
    <row r="6" spans="2:7" ht="30" customHeight="1" x14ac:dyDescent="0.2">
      <c r="B6" s="76"/>
      <c r="C6" s="82" t="s">
        <v>36</v>
      </c>
      <c r="D6" s="78" t="s">
        <v>32</v>
      </c>
      <c r="E6" s="79">
        <v>13</v>
      </c>
      <c r="F6" s="79">
        <v>15</v>
      </c>
      <c r="G6" s="75">
        <v>0.154</v>
      </c>
    </row>
    <row r="7" spans="2:7" ht="28.5" customHeight="1" thickBot="1" x14ac:dyDescent="0.25">
      <c r="B7" s="76"/>
      <c r="C7" s="83" t="s">
        <v>37</v>
      </c>
      <c r="D7" s="84" t="s">
        <v>38</v>
      </c>
      <c r="E7" s="85">
        <v>11</v>
      </c>
      <c r="F7" s="85">
        <v>9</v>
      </c>
      <c r="G7" s="75">
        <v>-0.182</v>
      </c>
    </row>
    <row r="8" spans="2:7" s="86" customFormat="1" ht="33" customHeight="1" thickTop="1" thickBot="1" x14ac:dyDescent="0.25">
      <c r="B8" s="87"/>
      <c r="C8" s="88" t="s">
        <v>39</v>
      </c>
      <c r="D8" s="89" t="s">
        <v>62</v>
      </c>
      <c r="E8" s="90">
        <v>72</v>
      </c>
      <c r="F8" s="90">
        <v>89</v>
      </c>
      <c r="G8" s="91">
        <v>0.23599999999999999</v>
      </c>
    </row>
    <row r="9" spans="2:7" ht="21.75" customHeight="1" thickTop="1" x14ac:dyDescent="0.2">
      <c r="B9" s="92">
        <v>4</v>
      </c>
      <c r="C9" s="72" t="s">
        <v>31</v>
      </c>
      <c r="D9" s="73" t="s">
        <v>40</v>
      </c>
      <c r="E9" s="78">
        <v>15</v>
      </c>
      <c r="F9" s="79">
        <v>23</v>
      </c>
      <c r="G9" s="75">
        <v>0.53300000000000003</v>
      </c>
    </row>
    <row r="10" spans="2:7" ht="22.5" customHeight="1" x14ac:dyDescent="0.2">
      <c r="B10" s="76"/>
      <c r="C10" s="77" t="s">
        <v>33</v>
      </c>
      <c r="D10" s="78" t="s">
        <v>41</v>
      </c>
      <c r="E10" s="78">
        <v>6</v>
      </c>
      <c r="F10" s="79">
        <v>8</v>
      </c>
      <c r="G10" s="75">
        <v>0.33300000000000002</v>
      </c>
    </row>
    <row r="11" spans="2:7" ht="20.25" customHeight="1" x14ac:dyDescent="0.2">
      <c r="B11" s="76"/>
      <c r="C11" s="80" t="s">
        <v>35</v>
      </c>
      <c r="D11" s="73" t="s">
        <v>42</v>
      </c>
      <c r="E11" s="79">
        <v>11</v>
      </c>
      <c r="F11" s="79">
        <v>14</v>
      </c>
      <c r="G11" s="75">
        <v>0.27300000000000002</v>
      </c>
    </row>
    <row r="12" spans="2:7" ht="24.75" customHeight="1" x14ac:dyDescent="0.2">
      <c r="B12" s="76"/>
      <c r="C12" s="82" t="s">
        <v>36</v>
      </c>
      <c r="D12" s="93" t="s">
        <v>43</v>
      </c>
      <c r="E12" s="79">
        <v>7</v>
      </c>
      <c r="F12" s="79">
        <v>6</v>
      </c>
      <c r="G12" s="75">
        <v>-0.14299999999999999</v>
      </c>
    </row>
    <row r="13" spans="2:7" ht="28.5" customHeight="1" thickBot="1" x14ac:dyDescent="0.25">
      <c r="B13" s="76"/>
      <c r="C13" s="83" t="s">
        <v>37</v>
      </c>
      <c r="D13" s="81" t="s">
        <v>44</v>
      </c>
      <c r="E13" s="85">
        <v>8</v>
      </c>
      <c r="F13" s="85">
        <v>10</v>
      </c>
      <c r="G13" s="75">
        <v>0.25</v>
      </c>
    </row>
    <row r="14" spans="2:7" s="86" customFormat="1" ht="34.5" customHeight="1" thickTop="1" thickBot="1" x14ac:dyDescent="0.25">
      <c r="B14" s="87"/>
      <c r="C14" s="88" t="s">
        <v>39</v>
      </c>
      <c r="D14" s="89" t="s">
        <v>62</v>
      </c>
      <c r="E14" s="90">
        <v>47</v>
      </c>
      <c r="F14" s="90">
        <v>61</v>
      </c>
      <c r="G14" s="91">
        <v>0.29799999999999999</v>
      </c>
    </row>
    <row r="15" spans="2:7" ht="24" customHeight="1" thickTop="1" x14ac:dyDescent="0.2">
      <c r="B15" s="92">
        <v>5</v>
      </c>
      <c r="C15" s="72" t="s">
        <v>31</v>
      </c>
      <c r="D15" s="73" t="s">
        <v>40</v>
      </c>
      <c r="E15" s="78">
        <v>40</v>
      </c>
      <c r="F15" s="79">
        <v>62</v>
      </c>
      <c r="G15" s="75">
        <v>0.55000000000000004</v>
      </c>
    </row>
    <row r="16" spans="2:7" ht="25.5" customHeight="1" x14ac:dyDescent="0.2">
      <c r="B16" s="76"/>
      <c r="C16" s="77" t="s">
        <v>33</v>
      </c>
      <c r="D16" s="78" t="s">
        <v>45</v>
      </c>
      <c r="E16" s="78">
        <v>14</v>
      </c>
      <c r="F16" s="79">
        <v>12</v>
      </c>
      <c r="G16" s="75">
        <v>-0.14299999999999999</v>
      </c>
    </row>
    <row r="17" spans="2:7" ht="22.5" customHeight="1" x14ac:dyDescent="0.2">
      <c r="B17" s="76"/>
      <c r="C17" s="80" t="s">
        <v>35</v>
      </c>
      <c r="D17" s="81" t="s">
        <v>46</v>
      </c>
      <c r="E17" s="79">
        <v>17</v>
      </c>
      <c r="F17" s="79">
        <v>16</v>
      </c>
      <c r="G17" s="75">
        <v>-5.8999999999999997E-2</v>
      </c>
    </row>
    <row r="18" spans="2:7" ht="26.25" customHeight="1" x14ac:dyDescent="0.2">
      <c r="B18" s="76"/>
      <c r="C18" s="82" t="s">
        <v>36</v>
      </c>
      <c r="D18" s="78" t="s">
        <v>47</v>
      </c>
      <c r="E18" s="79">
        <v>22</v>
      </c>
      <c r="F18" s="79">
        <v>25</v>
      </c>
      <c r="G18" s="75">
        <v>0.13600000000000001</v>
      </c>
    </row>
    <row r="19" spans="2:7" ht="28.5" customHeight="1" thickBot="1" x14ac:dyDescent="0.25">
      <c r="B19" s="76"/>
      <c r="C19" s="83" t="s">
        <v>37</v>
      </c>
      <c r="D19" s="81" t="s">
        <v>48</v>
      </c>
      <c r="E19" s="85">
        <v>18</v>
      </c>
      <c r="F19" s="85">
        <v>16</v>
      </c>
      <c r="G19" s="75">
        <v>-0.111</v>
      </c>
    </row>
    <row r="20" spans="2:7" s="86" customFormat="1" ht="30" customHeight="1" thickTop="1" thickBot="1" x14ac:dyDescent="0.25">
      <c r="B20" s="87"/>
      <c r="C20" s="88" t="s">
        <v>39</v>
      </c>
      <c r="D20" s="89" t="s">
        <v>62</v>
      </c>
      <c r="E20" s="90">
        <v>111</v>
      </c>
      <c r="F20" s="90">
        <v>131</v>
      </c>
      <c r="G20" s="91">
        <v>0.18</v>
      </c>
    </row>
    <row r="21" spans="2:7" ht="24.75" customHeight="1" thickTop="1" x14ac:dyDescent="0.2">
      <c r="B21" s="92">
        <v>6</v>
      </c>
      <c r="C21" s="72" t="s">
        <v>31</v>
      </c>
      <c r="D21" s="73" t="s">
        <v>49</v>
      </c>
      <c r="E21" s="78" t="s">
        <v>49</v>
      </c>
      <c r="F21" s="79" t="s">
        <v>49</v>
      </c>
      <c r="G21" s="75">
        <v>0.53</v>
      </c>
    </row>
    <row r="22" spans="2:7" ht="27" customHeight="1" x14ac:dyDescent="0.2">
      <c r="B22" s="76"/>
      <c r="C22" s="77" t="s">
        <v>33</v>
      </c>
      <c r="D22" s="78" t="s">
        <v>50</v>
      </c>
      <c r="E22" s="78">
        <v>6</v>
      </c>
      <c r="F22" s="79">
        <v>10</v>
      </c>
      <c r="G22" s="75">
        <v>0.66700000000000004</v>
      </c>
    </row>
    <row r="23" spans="2:7" ht="29.25" customHeight="1" x14ac:dyDescent="0.2">
      <c r="B23" s="76"/>
      <c r="C23" s="80" t="s">
        <v>35</v>
      </c>
      <c r="D23" s="81" t="s">
        <v>51</v>
      </c>
      <c r="E23" s="79">
        <v>7</v>
      </c>
      <c r="F23" s="79">
        <v>12</v>
      </c>
      <c r="G23" s="75">
        <v>0.71399999999999997</v>
      </c>
    </row>
    <row r="24" spans="2:7" ht="28.5" customHeight="1" x14ac:dyDescent="0.2">
      <c r="B24" s="76"/>
      <c r="C24" s="82" t="s">
        <v>36</v>
      </c>
      <c r="D24" s="78" t="s">
        <v>52</v>
      </c>
      <c r="E24" s="79">
        <v>11</v>
      </c>
      <c r="F24" s="79">
        <v>15</v>
      </c>
      <c r="G24" s="75">
        <v>0.36399999999999999</v>
      </c>
    </row>
    <row r="25" spans="2:7" ht="26.25" customHeight="1" thickBot="1" x14ac:dyDescent="0.25">
      <c r="B25" s="76"/>
      <c r="C25" s="83" t="s">
        <v>37</v>
      </c>
      <c r="D25" s="81" t="s">
        <v>53</v>
      </c>
      <c r="E25" s="85">
        <v>8</v>
      </c>
      <c r="F25" s="85">
        <v>11</v>
      </c>
      <c r="G25" s="75">
        <v>0.375</v>
      </c>
    </row>
    <row r="26" spans="2:7" s="86" customFormat="1" ht="33" customHeight="1" thickTop="1" thickBot="1" x14ac:dyDescent="0.25">
      <c r="B26" s="87"/>
      <c r="C26" s="88" t="s">
        <v>39</v>
      </c>
      <c r="D26" s="89" t="s">
        <v>62</v>
      </c>
      <c r="E26" s="90">
        <v>32</v>
      </c>
      <c r="F26" s="94">
        <v>48</v>
      </c>
      <c r="G26" s="91">
        <v>0.5</v>
      </c>
    </row>
    <row r="27" spans="2:7" ht="25.5" customHeight="1" thickTop="1" x14ac:dyDescent="0.2">
      <c r="B27" s="92">
        <v>7</v>
      </c>
      <c r="C27" s="72" t="s">
        <v>31</v>
      </c>
      <c r="D27" s="73" t="s">
        <v>54</v>
      </c>
      <c r="E27" s="78">
        <v>18</v>
      </c>
      <c r="F27" s="79">
        <v>20.7</v>
      </c>
      <c r="G27" s="75">
        <v>0.14699999999999999</v>
      </c>
    </row>
    <row r="28" spans="2:7" ht="27" customHeight="1" x14ac:dyDescent="0.2">
      <c r="B28" s="76"/>
      <c r="C28" s="95" t="s">
        <v>33</v>
      </c>
      <c r="D28" s="78" t="s">
        <v>23</v>
      </c>
      <c r="E28" s="78">
        <v>16</v>
      </c>
      <c r="F28" s="79">
        <v>6</v>
      </c>
      <c r="G28" s="75">
        <v>-0.626</v>
      </c>
    </row>
    <row r="29" spans="2:7" ht="30" customHeight="1" x14ac:dyDescent="0.2">
      <c r="B29" s="76"/>
      <c r="C29" s="96" t="s">
        <v>35</v>
      </c>
      <c r="D29" s="81" t="s">
        <v>17</v>
      </c>
      <c r="E29" s="79">
        <v>24</v>
      </c>
      <c r="F29" s="79">
        <v>6</v>
      </c>
      <c r="G29" s="75">
        <v>-0.75</v>
      </c>
    </row>
    <row r="30" spans="2:7" ht="29.25" customHeight="1" x14ac:dyDescent="0.2">
      <c r="B30" s="76"/>
      <c r="C30" s="97" t="s">
        <v>36</v>
      </c>
      <c r="D30" s="78" t="s">
        <v>19</v>
      </c>
      <c r="E30" s="78">
        <v>20</v>
      </c>
      <c r="F30" s="79">
        <v>20.7</v>
      </c>
      <c r="G30" s="75">
        <v>3.3000000000000002E-2</v>
      </c>
    </row>
    <row r="31" spans="2:7" ht="30.75" customHeight="1" thickBot="1" x14ac:dyDescent="0.25">
      <c r="B31" s="76"/>
      <c r="C31" s="98" t="s">
        <v>37</v>
      </c>
      <c r="D31" s="81" t="s">
        <v>21</v>
      </c>
      <c r="E31" s="85">
        <v>18</v>
      </c>
      <c r="F31" s="85">
        <v>21.2</v>
      </c>
      <c r="G31" s="75">
        <v>0.17599999999999999</v>
      </c>
    </row>
    <row r="32" spans="2:7" s="86" customFormat="1" ht="34.5" customHeight="1" thickTop="1" thickBot="1" x14ac:dyDescent="0.25">
      <c r="B32" s="87"/>
      <c r="C32" s="88" t="s">
        <v>39</v>
      </c>
      <c r="D32" s="89" t="s">
        <v>62</v>
      </c>
      <c r="E32" s="90">
        <v>96</v>
      </c>
      <c r="F32" s="90">
        <v>74.5</v>
      </c>
      <c r="G32" s="99">
        <v>-0.224</v>
      </c>
    </row>
    <row r="33" spans="1:1" ht="15.75" customHeight="1" thickTop="1" x14ac:dyDescent="0.2"/>
    <row r="34" spans="1:1" ht="15.75" customHeight="1" x14ac:dyDescent="0.2">
      <c r="A34" s="63">
        <v>3</v>
      </c>
    </row>
    <row r="35" spans="1:1" ht="15.75" customHeight="1" x14ac:dyDescent="0.2">
      <c r="A35" s="63">
        <v>4</v>
      </c>
    </row>
    <row r="36" spans="1:1" ht="15.75" customHeight="1" x14ac:dyDescent="0.2">
      <c r="A36" s="63">
        <v>5</v>
      </c>
    </row>
    <row r="37" spans="1:1" ht="15.75" customHeight="1" x14ac:dyDescent="0.2">
      <c r="A37" s="63">
        <v>6</v>
      </c>
    </row>
    <row r="38" spans="1:1" ht="15.75" customHeight="1" x14ac:dyDescent="0.2">
      <c r="A38" s="63">
        <v>7</v>
      </c>
    </row>
  </sheetData>
  <mergeCells count="5"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Work Items</vt:lpstr>
      <vt:lpstr>Sprint Velocity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Creasman</cp:lastModifiedBy>
  <dcterms:modified xsi:type="dcterms:W3CDTF">2022-02-21T23:53:09Z</dcterms:modified>
</cp:coreProperties>
</file>