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Maln\Documents\GitHub\housing_stats\"/>
    </mc:Choice>
  </mc:AlternateContent>
  <xr:revisionPtr revIDLastSave="0" documentId="13_ncr:1_{A08950A9-94CD-47B8-8A01-3B675B979513}" xr6:coauthVersionLast="45" xr6:coauthVersionMax="45" xr10:uidLastSave="{00000000-0000-0000-0000-000000000000}"/>
  <bookViews>
    <workbookView xWindow="6930" yWindow="2070" windowWidth="17520" windowHeight="12765" activeTab="2" xr2:uid="{00000000-000D-0000-FFFF-FFFF00000000}"/>
  </bookViews>
  <sheets>
    <sheet name="1" sheetId="2" r:id="rId1"/>
    <sheet name="Long Term Outlook" sheetId="3" r:id="rId2"/>
    <sheet name="aggregate" sheetId="4" r:id="rId3"/>
  </sheet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'1'!$A$1:$P$143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G13" i="3"/>
  <c r="G16" i="3" l="1"/>
  <c r="G15" i="3"/>
  <c r="G14" i="3"/>
  <c r="L112" i="2"/>
  <c r="L109" i="2"/>
  <c r="L106" i="2"/>
  <c r="M112" i="2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14" i="3"/>
  <c r="L103" i="2"/>
  <c r="M100" i="2"/>
  <c r="L94" i="2"/>
  <c r="L97" i="2"/>
  <c r="L100" i="2"/>
  <c r="B147" i="2" l="1"/>
  <c r="B146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</calcChain>
</file>

<file path=xl/sharedStrings.xml><?xml version="1.0" encoding="utf-8"?>
<sst xmlns="http://schemas.openxmlformats.org/spreadsheetml/2006/main" count="78" uniqueCount="76">
  <si>
    <t>Short-Term Energy Outlook, April 2020</t>
  </si>
  <si>
    <t>Series names for chart</t>
  </si>
  <si>
    <t>WTI spot price</t>
  </si>
  <si>
    <t>WTIPUUS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</si>
  <si>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</si>
  <si>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</si>
  <si>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</si>
  <si>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</si>
  <si>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</si>
  <si>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</si>
  <si>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</si>
  <si>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</si>
  <si>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Month</t>
  </si>
  <si>
    <t>Price</t>
  </si>
  <si>
    <t>Forecast</t>
  </si>
  <si>
    <t>Volatility</t>
  </si>
  <si>
    <t>Expiry</t>
  </si>
  <si>
    <t>Lower</t>
  </si>
  <si>
    <t>Upper</t>
  </si>
  <si>
    <t>Sources: Short-Term Energy Outlook, April 2020, and CME Group</t>
  </si>
  <si>
    <t>Note: Confidence interval derived from options market information for the five trading days ending Apr 2, 2020. Intervals not calculated for months with sparse trading in near-the-money options contracts.</t>
  </si>
  <si>
    <t>Where:</t>
  </si>
  <si>
    <t>High Oil Price</t>
  </si>
  <si>
    <t>Low Oil Price</t>
  </si>
  <si>
    <t xml:space="preserve">Reference 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</si>
  <si>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</si>
  <si>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</si>
  <si>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</si>
  <si>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</si>
  <si>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</si>
  <si>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</si>
  <si>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</si>
  <si>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</si>
  <si>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</si>
  <si>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</si>
  <si>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</si>
  <si>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</si>
  <si>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</si>
  <si>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</si>
  <si>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</si>
  <si>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</si>
  <si>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</si>
  <si>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</si>
  <si>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</si>
  <si>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</si>
  <si>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</si>
  <si>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</si>
  <si>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</si>
  <si>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</si>
  <si>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</si>
  <si>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</si>
  <si>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</si>
  <si>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</si>
  <si>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</si>
  <si>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</si>
  <si>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</si>
  <si>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</si>
  <si>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</si>
  <si>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</si>
  <si>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</si>
  <si>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</si>
  <si>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</si>
  <si>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</si>
  <si>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</si>
  <si>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</si>
  <si>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</si>
  <si>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Low-Mid Avg</t>
  </si>
  <si>
    <t>Deloitte</t>
  </si>
  <si>
    <t>Q2-2020</t>
  </si>
  <si>
    <t>Q3-2020</t>
  </si>
  <si>
    <t>Q4-2020</t>
  </si>
  <si>
    <t>Q1-2021</t>
  </si>
  <si>
    <t>Q2-2021</t>
  </si>
  <si>
    <t>Q3-2021</t>
  </si>
  <si>
    <t>Q4-2021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</si>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</sst>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mmm\ yyyy"/>
    <numFmt numFmtId="166" formatCode="0.0%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color theme="4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164" fontId="5" fillId="0" borderId="0" xfId="1" applyNumberFormat="1" applyFont="1"/>
    <xf numFmtId="0" fontId="6" fillId="0" borderId="0" xfId="2" applyAlignment="1" applyProtection="1"/>
    <xf numFmtId="0" fontId="6" fillId="0" borderId="1" xfId="2" applyBorder="1" applyAlignment="1" applyProtection="1"/>
    <xf numFmtId="0" fontId="7" fillId="0" borderId="2" xfId="1" applyFont="1" applyBorder="1"/>
    <xf numFmtId="0" fontId="2" fillId="0" borderId="3" xfId="1" applyBorder="1"/>
    <xf numFmtId="0" fontId="2" fillId="0" borderId="2" xfId="1" applyBorder="1"/>
    <xf numFmtId="0" fontId="7" fillId="2" borderId="0" xfId="1" applyFont="1" applyFill="1"/>
    <xf numFmtId="0" fontId="2" fillId="2" borderId="0" xfId="1" applyFill="1"/>
    <xf numFmtId="0" fontId="7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4" xfId="1" applyFont="1" applyBorder="1"/>
    <xf numFmtId="0" fontId="7" fillId="0" borderId="4" xfId="1" applyFont="1" applyFill="1" applyBorder="1" applyAlignment="1">
      <alignment horizontal="center"/>
    </xf>
    <xf numFmtId="0" fontId="2" fillId="0" borderId="0" xfId="1" applyFont="1"/>
    <xf numFmtId="165" fontId="2" fillId="0" borderId="0" xfId="1" quotePrefix="1" applyNumberFormat="1" applyFont="1" applyBorder="1" applyAlignment="1">
      <alignment horizontal="right"/>
    </xf>
    <xf numFmtId="2" fontId="2" fillId="0" borderId="5" xfId="1" quotePrefix="1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right"/>
    </xf>
    <xf numFmtId="2" fontId="2" fillId="0" borderId="0" xfId="1" applyNumberFormat="1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5" fontId="2" fillId="0" borderId="4" xfId="1" applyNumberFormat="1" applyFont="1" applyBorder="1" applyAlignment="1">
      <alignment horizontal="right"/>
    </xf>
    <xf numFmtId="2" fontId="2" fillId="0" borderId="6" xfId="1" quotePrefix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1" fillId="0" borderId="0" xfId="1" applyFont="1"/>
    <xf numFmtId="0" fontId="5" fillId="0" borderId="0" xfId="1" applyFont="1"/>
    <xf numFmtId="167" fontId="2" fillId="0" borderId="0" xfId="1" applyNumberFormat="1" applyAlignment="1">
      <alignment horizontal="left"/>
    </xf>
    <xf numFmtId="0" fontId="0" fillId="0" borderId="0" xfId="0"/>
    <xf numFmtId="0" fontId="0" fillId="0" borderId="0" xfId="0" applyNumberFormat="1"/>
    <xf numFmtId="2" fontId="2" fillId="0" borderId="0" xfId="1" applyNumberFormat="1"/>
    <xf numFmtId="9" fontId="8" fillId="2" borderId="0" xfId="3" applyFont="1" applyFill="1" applyAlignment="1">
      <alignment horizontal="center"/>
    </xf>
    <xf numFmtId="0" fontId="7" fillId="0" borderId="0" xfId="1" applyFont="1" applyAlignment="1">
      <alignment horizontal="center"/>
    </xf>
    <xf numFmtId="0" fontId="1" fillId="0" borderId="0" xfId="1" applyFont="1" applyAlignment="1">
      <alignment wrapText="1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 2" xfId="3" xr:uid="{00000000-0005-0000-0000-000003000000}"/>
  </cellStyles>
  <dxfs count="8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93689813163604E-2"/>
          <c:y val="0.15933963875817297"/>
          <c:w val="0.72379598891601959"/>
          <c:h val="0.59773563807482644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'1'!$B$29:$B$112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'1'!$C$29:$C$112</c:f>
              <c:numCache>
                <c:formatCode>0.00</c:formatCode>
                <c:ptCount val="84"/>
                <c:pt idx="0">
                  <c:v>47.216999999999999</c:v>
                </c:pt>
                <c:pt idx="1">
                  <c:v>50.584000000000003</c:v>
                </c:pt>
                <c:pt idx="2">
                  <c:v>47.823</c:v>
                </c:pt>
                <c:pt idx="3">
                  <c:v>54.453000000000003</c:v>
                </c:pt>
                <c:pt idx="4">
                  <c:v>59.265000000000001</c:v>
                </c:pt>
                <c:pt idx="5">
                  <c:v>59.819000000000003</c:v>
                </c:pt>
                <c:pt idx="6">
                  <c:v>50.901000000000003</c:v>
                </c:pt>
                <c:pt idx="7">
                  <c:v>42.866999999999997</c:v>
                </c:pt>
                <c:pt idx="8">
                  <c:v>45.478999999999999</c:v>
                </c:pt>
                <c:pt idx="9">
                  <c:v>46.222999999999999</c:v>
                </c:pt>
                <c:pt idx="10">
                  <c:v>42.442999999999998</c:v>
                </c:pt>
                <c:pt idx="11">
                  <c:v>37.189</c:v>
                </c:pt>
                <c:pt idx="12">
                  <c:v>31.683</c:v>
                </c:pt>
                <c:pt idx="13">
                  <c:v>30.323</c:v>
                </c:pt>
                <c:pt idx="14">
                  <c:v>37.545000000000002</c:v>
                </c:pt>
                <c:pt idx="15">
                  <c:v>40.753999999999998</c:v>
                </c:pt>
                <c:pt idx="16">
                  <c:v>46.712000000000003</c:v>
                </c:pt>
                <c:pt idx="17">
                  <c:v>48.756999999999998</c:v>
                </c:pt>
                <c:pt idx="18">
                  <c:v>44.651000000000003</c:v>
                </c:pt>
                <c:pt idx="19">
                  <c:v>44.723999999999997</c:v>
                </c:pt>
                <c:pt idx="20">
                  <c:v>45.182000000000002</c:v>
                </c:pt>
                <c:pt idx="21">
                  <c:v>49.774999999999999</c:v>
                </c:pt>
                <c:pt idx="22">
                  <c:v>45.661000000000001</c:v>
                </c:pt>
                <c:pt idx="23">
                  <c:v>51.972000000000001</c:v>
                </c:pt>
                <c:pt idx="24">
                  <c:v>52.503999999999998</c:v>
                </c:pt>
                <c:pt idx="25">
                  <c:v>53.468000000000004</c:v>
                </c:pt>
                <c:pt idx="26">
                  <c:v>49.328000000000003</c:v>
                </c:pt>
                <c:pt idx="27">
                  <c:v>51.06</c:v>
                </c:pt>
                <c:pt idx="28">
                  <c:v>48.475999999999999</c:v>
                </c:pt>
                <c:pt idx="29">
                  <c:v>45.177999999999997</c:v>
                </c:pt>
                <c:pt idx="30">
                  <c:v>46.63</c:v>
                </c:pt>
                <c:pt idx="31">
                  <c:v>48.036999999999999</c:v>
                </c:pt>
                <c:pt idx="32">
                  <c:v>49.822000000000003</c:v>
                </c:pt>
                <c:pt idx="33">
                  <c:v>51.578000000000003</c:v>
                </c:pt>
                <c:pt idx="34">
                  <c:v>56.639000000000003</c:v>
                </c:pt>
                <c:pt idx="35">
                  <c:v>57.881</c:v>
                </c:pt>
                <c:pt idx="36">
                  <c:v>63.698</c:v>
                </c:pt>
                <c:pt idx="37">
                  <c:v>62.228999999999999</c:v>
                </c:pt>
                <c:pt idx="38">
                  <c:v>62.725000000000001</c:v>
                </c:pt>
                <c:pt idx="39">
                  <c:v>66.254000000000005</c:v>
                </c:pt>
                <c:pt idx="40">
                  <c:v>69.977999999999994</c:v>
                </c:pt>
                <c:pt idx="41">
                  <c:v>67.873000000000005</c:v>
                </c:pt>
                <c:pt idx="42">
                  <c:v>70.980999999999995</c:v>
                </c:pt>
                <c:pt idx="43">
                  <c:v>68.055000000000007</c:v>
                </c:pt>
                <c:pt idx="44">
                  <c:v>70.230999999999995</c:v>
                </c:pt>
                <c:pt idx="45">
                  <c:v>70.748999999999995</c:v>
                </c:pt>
                <c:pt idx="46">
                  <c:v>56.963000000000001</c:v>
                </c:pt>
                <c:pt idx="47">
                  <c:v>49.523000000000003</c:v>
                </c:pt>
                <c:pt idx="48">
                  <c:v>51.375999999999998</c:v>
                </c:pt>
                <c:pt idx="49">
                  <c:v>54.954000000000001</c:v>
                </c:pt>
                <c:pt idx="50">
                  <c:v>58.151000000000003</c:v>
                </c:pt>
                <c:pt idx="51">
                  <c:v>63.862000000000002</c:v>
                </c:pt>
                <c:pt idx="52">
                  <c:v>60.826999999999998</c:v>
                </c:pt>
                <c:pt idx="53">
                  <c:v>54.656999999999996</c:v>
                </c:pt>
                <c:pt idx="54">
                  <c:v>57.353999999999999</c:v>
                </c:pt>
                <c:pt idx="55">
                  <c:v>54.805</c:v>
                </c:pt>
                <c:pt idx="56">
                  <c:v>56.947000000000003</c:v>
                </c:pt>
                <c:pt idx="57">
                  <c:v>53.963000000000001</c:v>
                </c:pt>
                <c:pt idx="58">
                  <c:v>57.027000000000001</c:v>
                </c:pt>
                <c:pt idx="59">
                  <c:v>59.877000000000002</c:v>
                </c:pt>
                <c:pt idx="60">
                  <c:v>57.52</c:v>
                </c:pt>
                <c:pt idx="61">
                  <c:v>50.62</c:v>
                </c:pt>
                <c:pt idx="62">
                  <c:v>29.207699999999999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B3-B797-0D8B13472605}"/>
            </c:ext>
          </c:extLst>
        </c:ser>
        <c:ser>
          <c:idx val="1"/>
          <c:order val="1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'1'!$B$29:$B$112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'1'!$D$29:$D$112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29.207699999999999</c:v>
                </c:pt>
                <c:pt idx="63">
                  <c:v>20</c:v>
                </c:pt>
                <c:pt idx="64">
                  <c:v>20.5</c:v>
                </c:pt>
                <c:pt idx="65">
                  <c:v>20</c:v>
                </c:pt>
                <c:pt idx="66">
                  <c:v>21.5</c:v>
                </c:pt>
                <c:pt idx="67">
                  <c:v>23.5</c:v>
                </c:pt>
                <c:pt idx="68">
                  <c:v>25.5</c:v>
                </c:pt>
                <c:pt idx="69">
                  <c:v>27</c:v>
                </c:pt>
                <c:pt idx="70">
                  <c:v>29</c:v>
                </c:pt>
                <c:pt idx="71">
                  <c:v>31</c:v>
                </c:pt>
                <c:pt idx="72">
                  <c:v>33.5</c:v>
                </c:pt>
                <c:pt idx="73">
                  <c:v>36.5</c:v>
                </c:pt>
                <c:pt idx="74">
                  <c:v>39.5</c:v>
                </c:pt>
                <c:pt idx="75">
                  <c:v>40.5</c:v>
                </c:pt>
                <c:pt idx="76">
                  <c:v>40.5</c:v>
                </c:pt>
                <c:pt idx="77">
                  <c:v>41.5</c:v>
                </c:pt>
                <c:pt idx="78">
                  <c:v>42.5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2-4EB3-B797-0D8B13472605}"/>
            </c:ext>
          </c:extLst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'1'!$B$29:$B$112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'1'!$E$29:$E$112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25.107999999999997</c:v>
                </c:pt>
                <c:pt idx="66">
                  <c:v>27.911999999999999</c:v>
                </c:pt>
                <c:pt idx="67">
                  <c:v>29.724</c:v>
                </c:pt>
                <c:pt idx="68">
                  <c:v>30.893999999999998</c:v>
                </c:pt>
                <c:pt idx="69">
                  <c:v>31.753999999999998</c:v>
                </c:pt>
                <c:pt idx="70">
                  <c:v>32.519999999999996</c:v>
                </c:pt>
                <c:pt idx="71">
                  <c:v>33.160000000000004</c:v>
                </c:pt>
                <c:pt idx="72">
                  <c:v>33.694000000000003</c:v>
                </c:pt>
                <c:pt idx="73">
                  <c:v>34.155999999999999</c:v>
                </c:pt>
                <c:pt idx="74">
                  <c:v>34.584000000000003</c:v>
                </c:pt>
                <c:pt idx="75">
                  <c:v>34.980000000000004</c:v>
                </c:pt>
                <c:pt idx="76">
                  <c:v>35.339999999999996</c:v>
                </c:pt>
                <c:pt idx="77">
                  <c:v>35.646000000000001</c:v>
                </c:pt>
                <c:pt idx="78">
                  <c:v>35.910000000000004</c:v>
                </c:pt>
                <c:pt idx="79">
                  <c:v>36.175999999999995</c:v>
                </c:pt>
                <c:pt idx="80">
                  <c:v>36.453999999999994</c:v>
                </c:pt>
                <c:pt idx="81">
                  <c:v>36.725999999999999</c:v>
                </c:pt>
                <c:pt idx="82">
                  <c:v>37.010000000000005</c:v>
                </c:pt>
                <c:pt idx="83">
                  <c:v>37.29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2-4EB3-B797-0D8B13472605}"/>
            </c:ext>
          </c:extLst>
        </c:ser>
        <c:ser>
          <c:idx val="3"/>
          <c:order val="3"/>
          <c:tx>
            <c:strRef>
              <c:f>'1'!$B$146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'1'!$B$29:$B$112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'1'!$H$29:$H$112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11.191731015588774</c:v>
                </c:pt>
                <c:pt idx="66">
                  <c:v>11.835307787473726</c:v>
                </c:pt>
                <c:pt idx="67">
                  <c:v>12.716796672994455</c:v>
                </c:pt>
                <c:pt idx="68">
                  <c:v>13.317359448128737</c:v>
                </c:pt>
                <c:pt idx="69">
                  <c:v>13.600745138967479</c:v>
                </c:pt>
                <c:pt idx="70">
                  <c:v>13.920079690369137</c:v>
                </c:pt>
                <c:pt idx="71">
                  <c:v>14.127968024312441</c:v>
                </c:pt>
                <c:pt idx="72">
                  <c:v>14.235755799090345</c:v>
                </c:pt>
                <c:pt idx="73">
                  <c:v>14.490017811069961</c:v>
                </c:pt>
                <c:pt idx="74">
                  <c:v>14.620099111111077</c:v>
                </c:pt>
                <c:pt idx="75">
                  <c:v>#N/A</c:v>
                </c:pt>
                <c:pt idx="76">
                  <c:v>#N/A</c:v>
                </c:pt>
                <c:pt idx="77">
                  <c:v>14.845879376172133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15.419973720359927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2-4EB3-B797-0D8B13472605}"/>
            </c:ext>
          </c:extLst>
        </c:ser>
        <c:ser>
          <c:idx val="4"/>
          <c:order val="4"/>
          <c:tx>
            <c:strRef>
              <c:f>'1'!$B$147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'1'!$B$29:$B$112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'1'!$I$29:$I$112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56.328343052733324</c:v>
                </c:pt>
                <c:pt idx="66">
                  <c:v>65.826741305753259</c:v>
                </c:pt>
                <c:pt idx="67">
                  <c:v>69.476315358273027</c:v>
                </c:pt>
                <c:pt idx="68">
                  <c:v>71.668804894660326</c:v>
                </c:pt>
                <c:pt idx="69">
                  <c:v>74.136858363081402</c:v>
                </c:pt>
                <c:pt idx="70">
                  <c:v>75.973013339261655</c:v>
                </c:pt>
                <c:pt idx="71">
                  <c:v>77.830413977986979</c:v>
                </c:pt>
                <c:pt idx="72">
                  <c:v>79.748883868360835</c:v>
                </c:pt>
                <c:pt idx="73">
                  <c:v>80.512829674282798</c:v>
                </c:pt>
                <c:pt idx="74">
                  <c:v>81.80881996148824</c:v>
                </c:pt>
                <c:pt idx="75">
                  <c:v>#N/A</c:v>
                </c:pt>
                <c:pt idx="76">
                  <c:v>#N/A</c:v>
                </c:pt>
                <c:pt idx="77">
                  <c:v>85.588551799726503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90.178110885103536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2-4EB3-B797-0D8B1347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3120"/>
        <c:axId val="1183229312"/>
      </c:lineChart>
      <c:catAx>
        <c:axId val="1183233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83229312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183229312"/>
        <c:scaling>
          <c:orientation val="minMax"/>
          <c:max val="12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1183233120"/>
        <c:crosses val="autoZero"/>
        <c:crossBetween val="midCat"/>
        <c:majorUnit val="20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24</xdr:row>
      <xdr:rowOff>66675</xdr:rowOff>
    </xdr:from>
    <xdr:to>
      <xdr:col>7</xdr:col>
      <xdr:colOff>9525</xdr:colOff>
      <xdr:row>24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3676650" y="3990975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129</xdr:row>
      <xdr:rowOff>9525</xdr:rowOff>
    </xdr:from>
    <xdr:to>
      <xdr:col>6</xdr:col>
      <xdr:colOff>495300</xdr:colOff>
      <xdr:row>132</xdr:row>
      <xdr:rowOff>123825</xdr:rowOff>
    </xdr:to>
    <xdr:sp macro="" textlink="">
      <xdr:nvSpPr>
        <xdr:cNvPr id="4" name="Object 3">
          <a:extLst>
            <a:ext uri="{63B3BB69-23CF-44E3-9099-C40C66FF867C}">
              <a14:compatExt xmlns:a14="http://schemas.microsoft.com/office/drawing/2010/main" spid="_x0000_s478211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609600" y="2093595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9525</xdr:colOff>
      <xdr:row>134</xdr:row>
      <xdr:rowOff>9525</xdr:rowOff>
    </xdr:from>
    <xdr:to>
      <xdr:col>11</xdr:col>
      <xdr:colOff>428625</xdr:colOff>
      <xdr:row>142</xdr:row>
      <xdr:rowOff>123825</xdr:rowOff>
    </xdr:to>
    <xdr:sp macro="" textlink="">
      <xdr:nvSpPr>
        <xdr:cNvPr id="5" name="Object 4">
          <a:extLst>
            <a:ext uri="{63B3BB69-23CF-44E3-9099-C40C66FF867C}">
              <a14:compatExt xmlns:a14="http://schemas.microsoft.com/office/drawing/2010/main" spid="_x0000_s478212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619125" y="2178367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0</xdr:colOff>
      <xdr:row>129</xdr:row>
      <xdr:rowOff>9525</xdr:rowOff>
    </xdr:from>
    <xdr:to>
      <xdr:col>6</xdr:col>
      <xdr:colOff>495300</xdr:colOff>
      <xdr:row>132</xdr:row>
      <xdr:rowOff>123825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3595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  <xdr:twoCellAnchor>
    <xdr:from>
      <xdr:col>1</xdr:col>
      <xdr:colOff>9525</xdr:colOff>
      <xdr:row>134</xdr:row>
      <xdr:rowOff>9525</xdr:rowOff>
    </xdr:from>
    <xdr:to>
      <xdr:col>11</xdr:col>
      <xdr:colOff>428625</xdr:colOff>
      <xdr:row>142</xdr:row>
      <xdr:rowOff>123825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178367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0.00174</cdr:x>
      <cdr:y>0.92251</cdr:y>
    </cdr:from>
    <cdr:ext cx="4235983" cy="211380"/>
    <cdr:sp macro="" textlink="'1'!$B$12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9526" y="2969984"/>
          <a:ext cx="4235983" cy="211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53D2551-A50C-47B6-8645-978CE5E94D0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Sources: Short-Term Energy Outlook, April 2020, and CME Group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3.10937E-6</cdr:x>
      <cdr:y>0.82084</cdr:y>
    </cdr:from>
    <cdr:ext cx="5467333" cy="357722"/>
    <cdr:sp macro="" textlink="'1'!$B$126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7" y="2642653"/>
          <a:ext cx="5467333" cy="357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60427B-599B-4BA4-8C53-02A7D8E25CA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Confidence interval derived from options market information for the five trading days ending Apr 2, 2020.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0.26655</cdr:x>
      <cdr:y>0.25444</cdr:y>
    </cdr:from>
    <cdr:to>
      <cdr:x>0.6115</cdr:x>
      <cdr:y>0.39053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57326" y="819151"/>
          <a:ext cx="18859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West Texas</a:t>
          </a:r>
        </a:p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Intermediate (WTI) spot price</a:t>
          </a:r>
        </a:p>
      </cdr:txBody>
    </cdr:sp>
  </cdr:relSizeAnchor>
  <cdr:relSizeAnchor xmlns:cdr="http://schemas.openxmlformats.org/drawingml/2006/chartDrawing">
    <cdr:from>
      <cdr:x>0.78746</cdr:x>
      <cdr:y>0.16272</cdr:y>
    </cdr:from>
    <cdr:to>
      <cdr:x>1</cdr:x>
      <cdr:y>0.78402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305319" y="523874"/>
          <a:ext cx="1162031" cy="2000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95% NYMEX 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futures price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confidence interval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upper bound</a:t>
          </a: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STEO forecast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 interval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lower bound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0.00871</cdr:x>
      <cdr:y>0.00888</cdr:y>
    </cdr:from>
    <cdr:to>
      <cdr:x>0.91289</cdr:x>
      <cdr:y>0.15681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28576"/>
          <a:ext cx="49434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 Texas Intermediate (WTI) crude oil price and NYMEX confidence intervals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barrel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0.92335</cdr:x>
      <cdr:y>0.89349</cdr:y>
    </cdr:from>
    <cdr:to>
      <cdr:x>0.99308</cdr:x>
      <cdr:y>0.9838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C4B975D2-CB93-43DB-B296-7D80BFF4B01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48251" y="2876551"/>
          <a:ext cx="381273" cy="29075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47"/>
  <sheetViews>
    <sheetView topLeftCell="A82" zoomScaleNormal="100" workbookViewId="0">
      <selection activeCell="P107" sqref="P107"/>
    </sheetView>
  </sheetViews>
  <sheetFormatPr defaultRowHeight="12.75" x14ac:dyDescent="0.2"/>
  <cols>
    <col min="1" max="9" width="9.140625" style="1"/>
    <col min="10" max="11" width="9.140625" style="1" hidden="1" customWidth="1"/>
    <col min="12" max="15" width="9.140625" style="1"/>
    <col min="16" max="16" width="12.28515625" style="1" customWidth="1"/>
    <col min="17" max="17" width="12.5703125" style="1" customWidth="1"/>
    <col min="18" max="18" width="10.85546875" style="1" customWidth="1"/>
    <col min="19" max="16384" width="9.140625" style="1"/>
  </cols>
  <sheetData>
    <row r="1" spans="1:18" x14ac:dyDescent="0.2">
      <c r="N1" s="2"/>
      <c r="P1" s="3"/>
    </row>
    <row r="2" spans="1:18" ht="15.75" x14ac:dyDescent="0.25">
      <c r="A2" s="4" t="s">
        <v>0</v>
      </c>
      <c r="P2" s="3"/>
    </row>
    <row r="3" spans="1:18" x14ac:dyDescent="0.2">
      <c r="A3" s="5"/>
      <c r="D3" s="6"/>
      <c r="P3" s="3"/>
    </row>
    <row r="5" spans="1:18" x14ac:dyDescent="0.2">
      <c r="Q5" s="7" t="s">
        <v>1</v>
      </c>
      <c r="R5" s="8"/>
    </row>
    <row r="6" spans="1:18" x14ac:dyDescent="0.2">
      <c r="Q6" s="9" t="s">
        <v>2</v>
      </c>
      <c r="R6" s="8" t="s">
        <v>3</v>
      </c>
    </row>
    <row r="24" spans="2:13" x14ac:dyDescent="0.2">
      <c r="B24" s="10" t="s">
        <v>4</v>
      </c>
      <c r="C24" s="11"/>
      <c r="D24" s="11"/>
      <c r="E24" s="11"/>
      <c r="F24" s="11"/>
    </row>
    <row r="25" spans="2:13" x14ac:dyDescent="0.2">
      <c r="B25" s="10" t="s">
        <v>5</v>
      </c>
      <c r="C25" s="11"/>
      <c r="D25" s="11"/>
      <c r="E25" s="11"/>
      <c r="F25" s="11"/>
      <c r="H25" s="38">
        <v>0.95</v>
      </c>
      <c r="I25" s="38"/>
    </row>
    <row r="27" spans="2:13" x14ac:dyDescent="0.2">
      <c r="B27" s="12"/>
      <c r="C27" s="12" t="s">
        <v>6</v>
      </c>
      <c r="D27" s="12" t="s">
        <v>7</v>
      </c>
      <c r="E27" s="12" t="s">
        <v>8</v>
      </c>
      <c r="F27" s="12" t="s">
        <v>9</v>
      </c>
      <c r="G27" s="12" t="s">
        <v>10</v>
      </c>
      <c r="H27" s="39" t="s">
        <v>11</v>
      </c>
      <c r="I27" s="39"/>
    </row>
    <row r="28" spans="2:13" x14ac:dyDescent="0.2">
      <c r="B28" s="13" t="s">
        <v>12</v>
      </c>
      <c r="C28" s="13" t="s">
        <v>13</v>
      </c>
      <c r="D28" s="13" t="s">
        <v>14</v>
      </c>
      <c r="E28" s="13" t="s">
        <v>13</v>
      </c>
      <c r="F28" s="14" t="s">
        <v>15</v>
      </c>
      <c r="G28" s="15" t="s">
        <v>16</v>
      </c>
      <c r="H28" s="15" t="s">
        <v>17</v>
      </c>
      <c r="I28" s="15" t="s">
        <v>18</v>
      </c>
      <c r="M28" s="16"/>
    </row>
    <row r="29" spans="2:13" x14ac:dyDescent="0.2">
      <c r="B29" s="17">
        <v>42005</v>
      </c>
      <c r="C29" s="18">
        <v>47.216999999999999</v>
      </c>
      <c r="D29" s="19" t="e">
        <v>#N/A</v>
      </c>
      <c r="E29" s="19" t="e">
        <v>#N/A</v>
      </c>
      <c r="F29" s="20" t="e">
        <v>#N/A</v>
      </c>
      <c r="G29" s="21" t="e">
        <v>#N/A</v>
      </c>
      <c r="H29" s="19" t="e">
        <f t="shared" ref="H29:H92" si="0">$E29*EXP((+NORMSINV((1-$H$25)/2)*$F29*SQRT($G29/252)))</f>
        <v>#N/A</v>
      </c>
      <c r="I29" s="19" t="e">
        <f t="shared" ref="I29:I92" si="1">$E29*EXP(-NORMSINV((1-$H$25)/2)*$F29*SQRT($G29/252))</f>
        <v>#N/A</v>
      </c>
      <c r="M29" s="16"/>
    </row>
    <row r="30" spans="2:13" x14ac:dyDescent="0.2">
      <c r="B30" s="22">
        <v>42036</v>
      </c>
      <c r="C30" s="18">
        <v>50.584000000000003</v>
      </c>
      <c r="D30" s="19" t="e">
        <v>#N/A</v>
      </c>
      <c r="E30" s="23" t="e">
        <v>#N/A</v>
      </c>
      <c r="F30" s="24" t="e">
        <v>#N/A</v>
      </c>
      <c r="G30" s="25" t="e">
        <v>#N/A</v>
      </c>
      <c r="H30" s="23" t="e">
        <f t="shared" si="0"/>
        <v>#N/A</v>
      </c>
      <c r="I30" s="23" t="e">
        <f t="shared" si="1"/>
        <v>#N/A</v>
      </c>
      <c r="M30" s="16"/>
    </row>
    <row r="31" spans="2:13" x14ac:dyDescent="0.2">
      <c r="B31" s="22">
        <v>42064</v>
      </c>
      <c r="C31" s="18">
        <v>47.823</v>
      </c>
      <c r="D31" s="19" t="e">
        <v>#N/A</v>
      </c>
      <c r="E31" s="23" t="e">
        <v>#N/A</v>
      </c>
      <c r="F31" s="24" t="e">
        <v>#N/A</v>
      </c>
      <c r="G31" s="25" t="e">
        <v>#N/A</v>
      </c>
      <c r="H31" s="23" t="e">
        <f t="shared" si="0"/>
        <v>#N/A</v>
      </c>
      <c r="I31" s="23" t="e">
        <f t="shared" si="1"/>
        <v>#N/A</v>
      </c>
      <c r="M31" s="16"/>
    </row>
    <row r="32" spans="2:13" x14ac:dyDescent="0.2">
      <c r="B32" s="22">
        <v>42095</v>
      </c>
      <c r="C32" s="18">
        <v>54.453000000000003</v>
      </c>
      <c r="D32" s="19" t="e">
        <v>#N/A</v>
      </c>
      <c r="E32" s="23" t="e">
        <v>#N/A</v>
      </c>
      <c r="F32" s="24" t="e">
        <v>#N/A</v>
      </c>
      <c r="G32" s="25" t="e">
        <v>#N/A</v>
      </c>
      <c r="H32" s="23" t="e">
        <f t="shared" si="0"/>
        <v>#N/A</v>
      </c>
      <c r="I32" s="23" t="e">
        <f t="shared" si="1"/>
        <v>#N/A</v>
      </c>
      <c r="M32" s="16"/>
    </row>
    <row r="33" spans="2:13" x14ac:dyDescent="0.2">
      <c r="B33" s="22">
        <v>42125</v>
      </c>
      <c r="C33" s="18">
        <v>59.265000000000001</v>
      </c>
      <c r="D33" s="19" t="e">
        <v>#N/A</v>
      </c>
      <c r="E33" s="23" t="e">
        <v>#N/A</v>
      </c>
      <c r="F33" s="24" t="e">
        <v>#N/A</v>
      </c>
      <c r="G33" s="25" t="e">
        <v>#N/A</v>
      </c>
      <c r="H33" s="23" t="e">
        <f t="shared" si="0"/>
        <v>#N/A</v>
      </c>
      <c r="I33" s="23" t="e">
        <f t="shared" si="1"/>
        <v>#N/A</v>
      </c>
      <c r="M33" s="16"/>
    </row>
    <row r="34" spans="2:13" x14ac:dyDescent="0.2">
      <c r="B34" s="22">
        <v>42156</v>
      </c>
      <c r="C34" s="18">
        <v>59.819000000000003</v>
      </c>
      <c r="D34" s="19" t="e">
        <v>#N/A</v>
      </c>
      <c r="E34" s="23" t="e">
        <v>#N/A</v>
      </c>
      <c r="F34" s="24" t="e">
        <v>#N/A</v>
      </c>
      <c r="G34" s="25" t="e">
        <v>#N/A</v>
      </c>
      <c r="H34" s="23" t="e">
        <f t="shared" si="0"/>
        <v>#N/A</v>
      </c>
      <c r="I34" s="23" t="e">
        <f t="shared" si="1"/>
        <v>#N/A</v>
      </c>
      <c r="M34" s="16"/>
    </row>
    <row r="35" spans="2:13" x14ac:dyDescent="0.2">
      <c r="B35" s="22">
        <v>42186</v>
      </c>
      <c r="C35" s="18">
        <v>50.901000000000003</v>
      </c>
      <c r="D35" s="19" t="e">
        <v>#N/A</v>
      </c>
      <c r="E35" s="23" t="e">
        <v>#N/A</v>
      </c>
      <c r="F35" s="24" t="e">
        <v>#N/A</v>
      </c>
      <c r="G35" s="25" t="e">
        <v>#N/A</v>
      </c>
      <c r="H35" s="23" t="e">
        <f t="shared" si="0"/>
        <v>#N/A</v>
      </c>
      <c r="I35" s="23" t="e">
        <f t="shared" si="1"/>
        <v>#N/A</v>
      </c>
      <c r="M35" s="16"/>
    </row>
    <row r="36" spans="2:13" x14ac:dyDescent="0.2">
      <c r="B36" s="22">
        <v>42217</v>
      </c>
      <c r="C36" s="18">
        <v>42.866999999999997</v>
      </c>
      <c r="D36" s="19" t="e">
        <v>#N/A</v>
      </c>
      <c r="E36" s="23" t="e">
        <v>#N/A</v>
      </c>
      <c r="F36" s="24" t="e">
        <v>#N/A</v>
      </c>
      <c r="G36" s="25" t="e">
        <v>#N/A</v>
      </c>
      <c r="H36" s="23" t="e">
        <f t="shared" si="0"/>
        <v>#N/A</v>
      </c>
      <c r="I36" s="23" t="e">
        <f t="shared" si="1"/>
        <v>#N/A</v>
      </c>
      <c r="M36" s="16"/>
    </row>
    <row r="37" spans="2:13" x14ac:dyDescent="0.2">
      <c r="B37" s="22">
        <v>42248</v>
      </c>
      <c r="C37" s="18">
        <v>45.478999999999999</v>
      </c>
      <c r="D37" s="19" t="e">
        <v>#N/A</v>
      </c>
      <c r="E37" s="23" t="e">
        <v>#N/A</v>
      </c>
      <c r="F37" s="24" t="e">
        <v>#N/A</v>
      </c>
      <c r="G37" s="25" t="e">
        <v>#N/A</v>
      </c>
      <c r="H37" s="23" t="e">
        <f t="shared" si="0"/>
        <v>#N/A</v>
      </c>
      <c r="I37" s="23" t="e">
        <f t="shared" si="1"/>
        <v>#N/A</v>
      </c>
      <c r="M37" s="16"/>
    </row>
    <row r="38" spans="2:13" x14ac:dyDescent="0.2">
      <c r="B38" s="22">
        <v>42278</v>
      </c>
      <c r="C38" s="18">
        <v>46.222999999999999</v>
      </c>
      <c r="D38" s="19" t="e">
        <v>#N/A</v>
      </c>
      <c r="E38" s="23" t="e">
        <v>#N/A</v>
      </c>
      <c r="F38" s="24" t="e">
        <v>#N/A</v>
      </c>
      <c r="G38" s="25" t="e">
        <v>#N/A</v>
      </c>
      <c r="H38" s="23" t="e">
        <f t="shared" si="0"/>
        <v>#N/A</v>
      </c>
      <c r="I38" s="23" t="e">
        <f t="shared" si="1"/>
        <v>#N/A</v>
      </c>
      <c r="M38" s="16"/>
    </row>
    <row r="39" spans="2:13" x14ac:dyDescent="0.2">
      <c r="B39" s="22">
        <v>42309</v>
      </c>
      <c r="C39" s="18">
        <v>42.442999999999998</v>
      </c>
      <c r="D39" s="19" t="e">
        <v>#N/A</v>
      </c>
      <c r="E39" s="23" t="e">
        <v>#N/A</v>
      </c>
      <c r="F39" s="24" t="e">
        <v>#N/A</v>
      </c>
      <c r="G39" s="25" t="e">
        <v>#N/A</v>
      </c>
      <c r="H39" s="23" t="e">
        <f t="shared" si="0"/>
        <v>#N/A</v>
      </c>
      <c r="I39" s="23" t="e">
        <f t="shared" si="1"/>
        <v>#N/A</v>
      </c>
      <c r="M39" s="16"/>
    </row>
    <row r="40" spans="2:13" x14ac:dyDescent="0.2">
      <c r="B40" s="22">
        <v>42339</v>
      </c>
      <c r="C40" s="18">
        <v>37.189</v>
      </c>
      <c r="D40" s="19" t="e">
        <v>#N/A</v>
      </c>
      <c r="E40" s="23" t="e">
        <v>#N/A</v>
      </c>
      <c r="F40" s="24" t="e">
        <v>#N/A</v>
      </c>
      <c r="G40" s="25" t="e">
        <v>#N/A</v>
      </c>
      <c r="H40" s="23" t="e">
        <f t="shared" si="0"/>
        <v>#N/A</v>
      </c>
      <c r="I40" s="23" t="e">
        <f t="shared" si="1"/>
        <v>#N/A</v>
      </c>
      <c r="M40" s="16"/>
    </row>
    <row r="41" spans="2:13" x14ac:dyDescent="0.2">
      <c r="B41" s="22">
        <v>42370</v>
      </c>
      <c r="C41" s="18">
        <v>31.683</v>
      </c>
      <c r="D41" s="19" t="e">
        <v>#N/A</v>
      </c>
      <c r="E41" s="19" t="e">
        <v>#N/A</v>
      </c>
      <c r="F41" s="20" t="e">
        <v>#N/A</v>
      </c>
      <c r="G41" s="21" t="e">
        <v>#N/A</v>
      </c>
      <c r="H41" s="19" t="e">
        <f t="shared" si="0"/>
        <v>#N/A</v>
      </c>
      <c r="I41" s="19" t="e">
        <f t="shared" si="1"/>
        <v>#N/A</v>
      </c>
      <c r="M41" s="16"/>
    </row>
    <row r="42" spans="2:13" x14ac:dyDescent="0.2">
      <c r="B42" s="22">
        <v>42401</v>
      </c>
      <c r="C42" s="18">
        <v>30.323</v>
      </c>
      <c r="D42" s="19" t="e">
        <v>#N/A</v>
      </c>
      <c r="E42" s="23" t="e">
        <v>#N/A</v>
      </c>
      <c r="F42" s="24" t="e">
        <v>#N/A</v>
      </c>
      <c r="G42" s="25" t="e">
        <v>#N/A</v>
      </c>
      <c r="H42" s="23" t="e">
        <f t="shared" si="0"/>
        <v>#N/A</v>
      </c>
      <c r="I42" s="23" t="e">
        <f t="shared" si="1"/>
        <v>#N/A</v>
      </c>
      <c r="M42" s="16"/>
    </row>
    <row r="43" spans="2:13" x14ac:dyDescent="0.2">
      <c r="B43" s="22">
        <v>42430</v>
      </c>
      <c r="C43" s="18">
        <v>37.545000000000002</v>
      </c>
      <c r="D43" s="19" t="e">
        <v>#N/A</v>
      </c>
      <c r="E43" s="23" t="e">
        <v>#N/A</v>
      </c>
      <c r="F43" s="24" t="e">
        <v>#N/A</v>
      </c>
      <c r="G43" s="25" t="e">
        <v>#N/A</v>
      </c>
      <c r="H43" s="23" t="e">
        <f t="shared" si="0"/>
        <v>#N/A</v>
      </c>
      <c r="I43" s="23" t="e">
        <f t="shared" si="1"/>
        <v>#N/A</v>
      </c>
      <c r="M43" s="16"/>
    </row>
    <row r="44" spans="2:13" x14ac:dyDescent="0.2">
      <c r="B44" s="22">
        <v>42461</v>
      </c>
      <c r="C44" s="18">
        <v>40.753999999999998</v>
      </c>
      <c r="D44" s="19" t="e">
        <v>#N/A</v>
      </c>
      <c r="E44" s="23" t="e">
        <v>#N/A</v>
      </c>
      <c r="F44" s="24" t="e">
        <v>#N/A</v>
      </c>
      <c r="G44" s="25" t="e">
        <v>#N/A</v>
      </c>
      <c r="H44" s="23" t="e">
        <f t="shared" si="0"/>
        <v>#N/A</v>
      </c>
      <c r="I44" s="23" t="e">
        <f t="shared" si="1"/>
        <v>#N/A</v>
      </c>
      <c r="M44" s="16"/>
    </row>
    <row r="45" spans="2:13" x14ac:dyDescent="0.2">
      <c r="B45" s="22">
        <v>42491</v>
      </c>
      <c r="C45" s="18">
        <v>46.712000000000003</v>
      </c>
      <c r="D45" s="19" t="e">
        <v>#N/A</v>
      </c>
      <c r="E45" s="23" t="e">
        <v>#N/A</v>
      </c>
      <c r="F45" s="24" t="e">
        <v>#N/A</v>
      </c>
      <c r="G45" s="25" t="e">
        <v>#N/A</v>
      </c>
      <c r="H45" s="23" t="e">
        <f t="shared" si="0"/>
        <v>#N/A</v>
      </c>
      <c r="I45" s="23" t="e">
        <f t="shared" si="1"/>
        <v>#N/A</v>
      </c>
      <c r="M45" s="16"/>
    </row>
    <row r="46" spans="2:13" x14ac:dyDescent="0.2">
      <c r="B46" s="22">
        <v>42522</v>
      </c>
      <c r="C46" s="18">
        <v>48.756999999999998</v>
      </c>
      <c r="D46" s="19" t="e">
        <v>#N/A</v>
      </c>
      <c r="E46" s="23" t="e">
        <v>#N/A</v>
      </c>
      <c r="F46" s="24" t="e">
        <v>#N/A</v>
      </c>
      <c r="G46" s="25" t="e">
        <v>#N/A</v>
      </c>
      <c r="H46" s="23" t="e">
        <f t="shared" si="0"/>
        <v>#N/A</v>
      </c>
      <c r="I46" s="23" t="e">
        <f t="shared" si="1"/>
        <v>#N/A</v>
      </c>
      <c r="M46" s="16"/>
    </row>
    <row r="47" spans="2:13" x14ac:dyDescent="0.2">
      <c r="B47" s="22">
        <v>42552</v>
      </c>
      <c r="C47" s="18">
        <v>44.651000000000003</v>
      </c>
      <c r="D47" s="19" t="e">
        <v>#N/A</v>
      </c>
      <c r="E47" s="23" t="e">
        <v>#N/A</v>
      </c>
      <c r="F47" s="24" t="e">
        <v>#N/A</v>
      </c>
      <c r="G47" s="25" t="e">
        <v>#N/A</v>
      </c>
      <c r="H47" s="23" t="e">
        <f t="shared" si="0"/>
        <v>#N/A</v>
      </c>
      <c r="I47" s="23" t="e">
        <f t="shared" si="1"/>
        <v>#N/A</v>
      </c>
      <c r="M47" s="16"/>
    </row>
    <row r="48" spans="2:13" x14ac:dyDescent="0.2">
      <c r="B48" s="22">
        <v>42583</v>
      </c>
      <c r="C48" s="18">
        <v>44.723999999999997</v>
      </c>
      <c r="D48" s="19" t="e">
        <v>#N/A</v>
      </c>
      <c r="E48" s="23" t="e">
        <v>#N/A</v>
      </c>
      <c r="F48" s="24" t="e">
        <v>#N/A</v>
      </c>
      <c r="G48" s="25" t="e">
        <v>#N/A</v>
      </c>
      <c r="H48" s="23" t="e">
        <f t="shared" si="0"/>
        <v>#N/A</v>
      </c>
      <c r="I48" s="23" t="e">
        <f t="shared" si="1"/>
        <v>#N/A</v>
      </c>
      <c r="M48" s="16"/>
    </row>
    <row r="49" spans="2:13" x14ac:dyDescent="0.2">
      <c r="B49" s="22">
        <v>42614</v>
      </c>
      <c r="C49" s="18">
        <v>45.182000000000002</v>
      </c>
      <c r="D49" s="19" t="e">
        <v>#N/A</v>
      </c>
      <c r="E49" s="23" t="e">
        <v>#N/A</v>
      </c>
      <c r="F49" s="24" t="e">
        <v>#N/A</v>
      </c>
      <c r="G49" s="25" t="e">
        <v>#N/A</v>
      </c>
      <c r="H49" s="23" t="e">
        <f t="shared" si="0"/>
        <v>#N/A</v>
      </c>
      <c r="I49" s="23" t="e">
        <f t="shared" si="1"/>
        <v>#N/A</v>
      </c>
      <c r="M49" s="16"/>
    </row>
    <row r="50" spans="2:13" x14ac:dyDescent="0.2">
      <c r="B50" s="22">
        <v>42644</v>
      </c>
      <c r="C50" s="18">
        <v>49.774999999999999</v>
      </c>
      <c r="D50" s="19" t="e">
        <v>#N/A</v>
      </c>
      <c r="E50" s="23" t="e">
        <v>#N/A</v>
      </c>
      <c r="F50" s="24" t="e">
        <v>#N/A</v>
      </c>
      <c r="G50" s="25" t="e">
        <v>#N/A</v>
      </c>
      <c r="H50" s="23" t="e">
        <f t="shared" si="0"/>
        <v>#N/A</v>
      </c>
      <c r="I50" s="23" t="e">
        <f t="shared" si="1"/>
        <v>#N/A</v>
      </c>
      <c r="M50" s="16"/>
    </row>
    <row r="51" spans="2:13" x14ac:dyDescent="0.2">
      <c r="B51" s="22">
        <v>42675</v>
      </c>
      <c r="C51" s="18">
        <v>45.661000000000001</v>
      </c>
      <c r="D51" s="19" t="e">
        <v>#N/A</v>
      </c>
      <c r="E51" s="23" t="e">
        <v>#N/A</v>
      </c>
      <c r="F51" s="24" t="e">
        <v>#N/A</v>
      </c>
      <c r="G51" s="25" t="e">
        <v>#N/A</v>
      </c>
      <c r="H51" s="23" t="e">
        <f t="shared" si="0"/>
        <v>#N/A</v>
      </c>
      <c r="I51" s="23" t="e">
        <f t="shared" si="1"/>
        <v>#N/A</v>
      </c>
      <c r="M51" s="16"/>
    </row>
    <row r="52" spans="2:13" x14ac:dyDescent="0.2">
      <c r="B52" s="22">
        <v>42705</v>
      </c>
      <c r="C52" s="18">
        <v>51.972000000000001</v>
      </c>
      <c r="D52" s="19" t="e">
        <v>#N/A</v>
      </c>
      <c r="E52" s="23" t="e">
        <v>#N/A</v>
      </c>
      <c r="F52" s="24" t="e">
        <v>#N/A</v>
      </c>
      <c r="G52" s="25" t="e">
        <v>#N/A</v>
      </c>
      <c r="H52" s="23" t="e">
        <f t="shared" si="0"/>
        <v>#N/A</v>
      </c>
      <c r="I52" s="23" t="e">
        <f t="shared" si="1"/>
        <v>#N/A</v>
      </c>
      <c r="M52" s="16"/>
    </row>
    <row r="53" spans="2:13" x14ac:dyDescent="0.2">
      <c r="B53" s="22">
        <v>42736</v>
      </c>
      <c r="C53" s="18">
        <v>52.503999999999998</v>
      </c>
      <c r="D53" s="19" t="e">
        <v>#N/A</v>
      </c>
      <c r="E53" s="19" t="e">
        <v>#N/A</v>
      </c>
      <c r="F53" s="20" t="e">
        <v>#N/A</v>
      </c>
      <c r="G53" s="21" t="e">
        <v>#N/A</v>
      </c>
      <c r="H53" s="19" t="e">
        <f t="shared" si="0"/>
        <v>#N/A</v>
      </c>
      <c r="I53" s="19" t="e">
        <f t="shared" si="1"/>
        <v>#N/A</v>
      </c>
      <c r="M53" s="16"/>
    </row>
    <row r="54" spans="2:13" x14ac:dyDescent="0.2">
      <c r="B54" s="22">
        <v>42767</v>
      </c>
      <c r="C54" s="18">
        <v>53.468000000000004</v>
      </c>
      <c r="D54" s="19" t="e">
        <v>#N/A</v>
      </c>
      <c r="E54" s="23" t="e">
        <v>#N/A</v>
      </c>
      <c r="F54" s="24" t="e">
        <v>#N/A</v>
      </c>
      <c r="G54" s="25" t="e">
        <v>#N/A</v>
      </c>
      <c r="H54" s="23" t="e">
        <f t="shared" si="0"/>
        <v>#N/A</v>
      </c>
      <c r="I54" s="23" t="e">
        <f t="shared" si="1"/>
        <v>#N/A</v>
      </c>
      <c r="M54" s="16"/>
    </row>
    <row r="55" spans="2:13" x14ac:dyDescent="0.2">
      <c r="B55" s="22">
        <v>42795</v>
      </c>
      <c r="C55" s="18">
        <v>49.328000000000003</v>
      </c>
      <c r="D55" s="19" t="e">
        <v>#N/A</v>
      </c>
      <c r="E55" s="23" t="e">
        <v>#N/A</v>
      </c>
      <c r="F55" s="24" t="e">
        <v>#N/A</v>
      </c>
      <c r="G55" s="25" t="e">
        <v>#N/A</v>
      </c>
      <c r="H55" s="23" t="e">
        <f t="shared" si="0"/>
        <v>#N/A</v>
      </c>
      <c r="I55" s="23" t="e">
        <f t="shared" si="1"/>
        <v>#N/A</v>
      </c>
      <c r="M55" s="16"/>
    </row>
    <row r="56" spans="2:13" x14ac:dyDescent="0.2">
      <c r="B56" s="22">
        <v>42826</v>
      </c>
      <c r="C56" s="18">
        <v>51.06</v>
      </c>
      <c r="D56" s="19" t="e">
        <v>#N/A</v>
      </c>
      <c r="E56" s="23" t="e">
        <v>#N/A</v>
      </c>
      <c r="F56" s="24" t="e">
        <v>#N/A</v>
      </c>
      <c r="G56" s="25" t="e">
        <v>#N/A</v>
      </c>
      <c r="H56" s="23" t="e">
        <f t="shared" si="0"/>
        <v>#N/A</v>
      </c>
      <c r="I56" s="23" t="e">
        <f t="shared" si="1"/>
        <v>#N/A</v>
      </c>
      <c r="M56" s="16"/>
    </row>
    <row r="57" spans="2:13" x14ac:dyDescent="0.2">
      <c r="B57" s="22">
        <v>42856</v>
      </c>
      <c r="C57" s="18">
        <v>48.475999999999999</v>
      </c>
      <c r="D57" s="19" t="e">
        <v>#N/A</v>
      </c>
      <c r="E57" s="23" t="e">
        <v>#N/A</v>
      </c>
      <c r="F57" s="24" t="e">
        <v>#N/A</v>
      </c>
      <c r="G57" s="25" t="e">
        <v>#N/A</v>
      </c>
      <c r="H57" s="23" t="e">
        <f t="shared" si="0"/>
        <v>#N/A</v>
      </c>
      <c r="I57" s="23" t="e">
        <f t="shared" si="1"/>
        <v>#N/A</v>
      </c>
      <c r="M57" s="16"/>
    </row>
    <row r="58" spans="2:13" x14ac:dyDescent="0.2">
      <c r="B58" s="22">
        <v>42887</v>
      </c>
      <c r="C58" s="18">
        <v>45.177999999999997</v>
      </c>
      <c r="D58" s="19" t="e">
        <v>#N/A</v>
      </c>
      <c r="E58" s="23" t="e">
        <v>#N/A</v>
      </c>
      <c r="F58" s="24" t="e">
        <v>#N/A</v>
      </c>
      <c r="G58" s="25" t="e">
        <v>#N/A</v>
      </c>
      <c r="H58" s="23" t="e">
        <f t="shared" si="0"/>
        <v>#N/A</v>
      </c>
      <c r="I58" s="23" t="e">
        <f t="shared" si="1"/>
        <v>#N/A</v>
      </c>
      <c r="M58" s="16"/>
    </row>
    <row r="59" spans="2:13" x14ac:dyDescent="0.2">
      <c r="B59" s="22">
        <v>42917</v>
      </c>
      <c r="C59" s="18">
        <v>46.63</v>
      </c>
      <c r="D59" s="19" t="e">
        <v>#N/A</v>
      </c>
      <c r="E59" s="23" t="e">
        <v>#N/A</v>
      </c>
      <c r="F59" s="24" t="e">
        <v>#N/A</v>
      </c>
      <c r="G59" s="25" t="e">
        <v>#N/A</v>
      </c>
      <c r="H59" s="23" t="e">
        <f t="shared" si="0"/>
        <v>#N/A</v>
      </c>
      <c r="I59" s="23" t="e">
        <f t="shared" si="1"/>
        <v>#N/A</v>
      </c>
      <c r="M59" s="16"/>
    </row>
    <row r="60" spans="2:13" x14ac:dyDescent="0.2">
      <c r="B60" s="22">
        <v>42948</v>
      </c>
      <c r="C60" s="18">
        <v>48.036999999999999</v>
      </c>
      <c r="D60" s="19" t="e">
        <v>#N/A</v>
      </c>
      <c r="E60" s="23" t="e">
        <v>#N/A</v>
      </c>
      <c r="F60" s="24" t="e">
        <v>#N/A</v>
      </c>
      <c r="G60" s="25" t="e">
        <v>#N/A</v>
      </c>
      <c r="H60" s="23" t="e">
        <f t="shared" si="0"/>
        <v>#N/A</v>
      </c>
      <c r="I60" s="23" t="e">
        <f t="shared" si="1"/>
        <v>#N/A</v>
      </c>
      <c r="M60" s="16"/>
    </row>
    <row r="61" spans="2:13" x14ac:dyDescent="0.2">
      <c r="B61" s="22">
        <v>42979</v>
      </c>
      <c r="C61" s="18">
        <v>49.822000000000003</v>
      </c>
      <c r="D61" s="19" t="e">
        <v>#N/A</v>
      </c>
      <c r="E61" s="23" t="e">
        <v>#N/A</v>
      </c>
      <c r="F61" s="24" t="e">
        <v>#N/A</v>
      </c>
      <c r="G61" s="25" t="e">
        <v>#N/A</v>
      </c>
      <c r="H61" s="23" t="e">
        <f t="shared" si="0"/>
        <v>#N/A</v>
      </c>
      <c r="I61" s="23" t="e">
        <f t="shared" si="1"/>
        <v>#N/A</v>
      </c>
      <c r="M61" s="16"/>
    </row>
    <row r="62" spans="2:13" x14ac:dyDescent="0.2">
      <c r="B62" s="22">
        <v>43009</v>
      </c>
      <c r="C62" s="18">
        <v>51.578000000000003</v>
      </c>
      <c r="D62" s="19" t="e">
        <v>#N/A</v>
      </c>
      <c r="E62" s="23" t="e">
        <v>#N/A</v>
      </c>
      <c r="F62" s="24" t="e">
        <v>#N/A</v>
      </c>
      <c r="G62" s="25" t="e">
        <v>#N/A</v>
      </c>
      <c r="H62" s="23" t="e">
        <f t="shared" si="0"/>
        <v>#N/A</v>
      </c>
      <c r="I62" s="23" t="e">
        <f t="shared" si="1"/>
        <v>#N/A</v>
      </c>
      <c r="M62" s="16"/>
    </row>
    <row r="63" spans="2:13" x14ac:dyDescent="0.2">
      <c r="B63" s="22">
        <v>43040</v>
      </c>
      <c r="C63" s="18">
        <v>56.639000000000003</v>
      </c>
      <c r="D63" s="19" t="e">
        <v>#N/A</v>
      </c>
      <c r="E63" s="23" t="e">
        <v>#N/A</v>
      </c>
      <c r="F63" s="24" t="e">
        <v>#N/A</v>
      </c>
      <c r="G63" s="25" t="e">
        <v>#N/A</v>
      </c>
      <c r="H63" s="23" t="e">
        <f t="shared" si="0"/>
        <v>#N/A</v>
      </c>
      <c r="I63" s="23" t="e">
        <f t="shared" si="1"/>
        <v>#N/A</v>
      </c>
      <c r="M63" s="16"/>
    </row>
    <row r="64" spans="2:13" x14ac:dyDescent="0.2">
      <c r="B64" s="22">
        <v>43070</v>
      </c>
      <c r="C64" s="18">
        <v>57.881</v>
      </c>
      <c r="D64" s="19" t="e">
        <v>#N/A</v>
      </c>
      <c r="E64" s="23" t="e">
        <v>#N/A</v>
      </c>
      <c r="F64" s="24" t="e">
        <v>#N/A</v>
      </c>
      <c r="G64" s="25" t="e">
        <v>#N/A</v>
      </c>
      <c r="H64" s="23" t="e">
        <f t="shared" si="0"/>
        <v>#N/A</v>
      </c>
      <c r="I64" s="23" t="e">
        <f t="shared" si="1"/>
        <v>#N/A</v>
      </c>
      <c r="M64" s="16"/>
    </row>
    <row r="65" spans="2:13" x14ac:dyDescent="0.2">
      <c r="B65" s="22">
        <v>43101</v>
      </c>
      <c r="C65" s="18">
        <v>63.698</v>
      </c>
      <c r="D65" s="19" t="e">
        <v>#N/A</v>
      </c>
      <c r="E65" s="19" t="e">
        <v>#N/A</v>
      </c>
      <c r="F65" s="20" t="e">
        <v>#N/A</v>
      </c>
      <c r="G65" s="21" t="e">
        <v>#N/A</v>
      </c>
      <c r="H65" s="19" t="e">
        <f t="shared" si="0"/>
        <v>#N/A</v>
      </c>
      <c r="I65" s="19" t="e">
        <f t="shared" si="1"/>
        <v>#N/A</v>
      </c>
      <c r="M65" s="16"/>
    </row>
    <row r="66" spans="2:13" x14ac:dyDescent="0.2">
      <c r="B66" s="22">
        <v>43132</v>
      </c>
      <c r="C66" s="18">
        <v>62.228999999999999</v>
      </c>
      <c r="D66" s="19" t="e">
        <v>#N/A</v>
      </c>
      <c r="E66" s="23" t="e">
        <v>#N/A</v>
      </c>
      <c r="F66" s="24" t="e">
        <v>#N/A</v>
      </c>
      <c r="G66" s="25" t="e">
        <v>#N/A</v>
      </c>
      <c r="H66" s="23" t="e">
        <f t="shared" si="0"/>
        <v>#N/A</v>
      </c>
      <c r="I66" s="23" t="e">
        <f t="shared" si="1"/>
        <v>#N/A</v>
      </c>
      <c r="M66" s="16"/>
    </row>
    <row r="67" spans="2:13" x14ac:dyDescent="0.2">
      <c r="B67" s="22">
        <v>43160</v>
      </c>
      <c r="C67" s="18">
        <v>62.725000000000001</v>
      </c>
      <c r="D67" s="19" t="e">
        <v>#N/A</v>
      </c>
      <c r="E67" s="23" t="e">
        <v>#N/A</v>
      </c>
      <c r="F67" s="24" t="e">
        <v>#N/A</v>
      </c>
      <c r="G67" s="25" t="e">
        <v>#N/A</v>
      </c>
      <c r="H67" s="23" t="e">
        <f t="shared" si="0"/>
        <v>#N/A</v>
      </c>
      <c r="I67" s="23" t="e">
        <f t="shared" si="1"/>
        <v>#N/A</v>
      </c>
      <c r="M67" s="16"/>
    </row>
    <row r="68" spans="2:13" x14ac:dyDescent="0.2">
      <c r="B68" s="22">
        <v>43191</v>
      </c>
      <c r="C68" s="18">
        <v>66.254000000000005</v>
      </c>
      <c r="D68" s="19" t="e">
        <v>#N/A</v>
      </c>
      <c r="E68" s="23" t="e">
        <v>#N/A</v>
      </c>
      <c r="F68" s="24" t="e">
        <v>#N/A</v>
      </c>
      <c r="G68" s="25" t="e">
        <v>#N/A</v>
      </c>
      <c r="H68" s="23" t="e">
        <f t="shared" si="0"/>
        <v>#N/A</v>
      </c>
      <c r="I68" s="23" t="e">
        <f t="shared" si="1"/>
        <v>#N/A</v>
      </c>
      <c r="M68" s="16"/>
    </row>
    <row r="69" spans="2:13" x14ac:dyDescent="0.2">
      <c r="B69" s="22">
        <v>43221</v>
      </c>
      <c r="C69" s="18">
        <v>69.977999999999994</v>
      </c>
      <c r="D69" s="19" t="e">
        <v>#N/A</v>
      </c>
      <c r="E69" s="23" t="e">
        <v>#N/A</v>
      </c>
      <c r="F69" s="24" t="e">
        <v>#N/A</v>
      </c>
      <c r="G69" s="25" t="e">
        <v>#N/A</v>
      </c>
      <c r="H69" s="23" t="e">
        <f t="shared" si="0"/>
        <v>#N/A</v>
      </c>
      <c r="I69" s="23" t="e">
        <f t="shared" si="1"/>
        <v>#N/A</v>
      </c>
      <c r="M69" s="16"/>
    </row>
    <row r="70" spans="2:13" x14ac:dyDescent="0.2">
      <c r="B70" s="22">
        <v>43252</v>
      </c>
      <c r="C70" s="18">
        <v>67.873000000000005</v>
      </c>
      <c r="D70" s="19" t="e">
        <v>#N/A</v>
      </c>
      <c r="E70" s="23" t="e">
        <v>#N/A</v>
      </c>
      <c r="F70" s="24" t="e">
        <v>#N/A</v>
      </c>
      <c r="G70" s="25" t="e">
        <v>#N/A</v>
      </c>
      <c r="H70" s="23" t="e">
        <f t="shared" si="0"/>
        <v>#N/A</v>
      </c>
      <c r="I70" s="23" t="e">
        <f t="shared" si="1"/>
        <v>#N/A</v>
      </c>
      <c r="M70" s="16"/>
    </row>
    <row r="71" spans="2:13" x14ac:dyDescent="0.2">
      <c r="B71" s="22">
        <v>43282</v>
      </c>
      <c r="C71" s="18">
        <v>70.980999999999995</v>
      </c>
      <c r="D71" s="19" t="e">
        <v>#N/A</v>
      </c>
      <c r="E71" s="23" t="e">
        <v>#N/A</v>
      </c>
      <c r="F71" s="24" t="e">
        <v>#N/A</v>
      </c>
      <c r="G71" s="25" t="e">
        <v>#N/A</v>
      </c>
      <c r="H71" s="23" t="e">
        <f t="shared" si="0"/>
        <v>#N/A</v>
      </c>
      <c r="I71" s="23" t="e">
        <f t="shared" si="1"/>
        <v>#N/A</v>
      </c>
      <c r="M71" s="16"/>
    </row>
    <row r="72" spans="2:13" x14ac:dyDescent="0.2">
      <c r="B72" s="22">
        <v>43313</v>
      </c>
      <c r="C72" s="18">
        <v>68.055000000000007</v>
      </c>
      <c r="D72" s="19" t="e">
        <v>#N/A</v>
      </c>
      <c r="E72" s="23" t="e">
        <v>#N/A</v>
      </c>
      <c r="F72" s="24" t="e">
        <v>#N/A</v>
      </c>
      <c r="G72" s="25" t="e">
        <v>#N/A</v>
      </c>
      <c r="H72" s="23" t="e">
        <f t="shared" si="0"/>
        <v>#N/A</v>
      </c>
      <c r="I72" s="23" t="e">
        <f t="shared" si="1"/>
        <v>#N/A</v>
      </c>
      <c r="M72" s="16"/>
    </row>
    <row r="73" spans="2:13" x14ac:dyDescent="0.2">
      <c r="B73" s="22">
        <v>43344</v>
      </c>
      <c r="C73" s="18">
        <v>70.230999999999995</v>
      </c>
      <c r="D73" s="19" t="e">
        <v>#N/A</v>
      </c>
      <c r="E73" s="23" t="e">
        <v>#N/A</v>
      </c>
      <c r="F73" s="24" t="e">
        <v>#N/A</v>
      </c>
      <c r="G73" s="25" t="e">
        <v>#N/A</v>
      </c>
      <c r="H73" s="23" t="e">
        <f t="shared" si="0"/>
        <v>#N/A</v>
      </c>
      <c r="I73" s="23" t="e">
        <f t="shared" si="1"/>
        <v>#N/A</v>
      </c>
      <c r="M73" s="16"/>
    </row>
    <row r="74" spans="2:13" x14ac:dyDescent="0.2">
      <c r="B74" s="22">
        <v>43374</v>
      </c>
      <c r="C74" s="18">
        <v>70.748999999999995</v>
      </c>
      <c r="D74" s="19" t="e">
        <v>#N/A</v>
      </c>
      <c r="E74" s="23" t="e">
        <v>#N/A</v>
      </c>
      <c r="F74" s="24" t="e">
        <v>#N/A</v>
      </c>
      <c r="G74" s="25" t="e">
        <v>#N/A</v>
      </c>
      <c r="H74" s="23" t="e">
        <f t="shared" si="0"/>
        <v>#N/A</v>
      </c>
      <c r="I74" s="23" t="e">
        <f t="shared" si="1"/>
        <v>#N/A</v>
      </c>
      <c r="M74" s="16"/>
    </row>
    <row r="75" spans="2:13" x14ac:dyDescent="0.2">
      <c r="B75" s="22">
        <v>43405</v>
      </c>
      <c r="C75" s="18">
        <v>56.963000000000001</v>
      </c>
      <c r="D75" s="19" t="e">
        <v>#N/A</v>
      </c>
      <c r="E75" s="23" t="e">
        <v>#N/A</v>
      </c>
      <c r="F75" s="24" t="e">
        <v>#N/A</v>
      </c>
      <c r="G75" s="25" t="e">
        <v>#N/A</v>
      </c>
      <c r="H75" s="23" t="e">
        <f t="shared" si="0"/>
        <v>#N/A</v>
      </c>
      <c r="I75" s="23" t="e">
        <f t="shared" si="1"/>
        <v>#N/A</v>
      </c>
      <c r="M75" s="16"/>
    </row>
    <row r="76" spans="2:13" x14ac:dyDescent="0.2">
      <c r="B76" s="22">
        <v>43435</v>
      </c>
      <c r="C76" s="18">
        <v>49.523000000000003</v>
      </c>
      <c r="D76" s="19" t="e">
        <v>#N/A</v>
      </c>
      <c r="E76" s="23" t="e">
        <v>#N/A</v>
      </c>
      <c r="F76" s="24" t="e">
        <v>#N/A</v>
      </c>
      <c r="G76" s="25" t="e">
        <v>#N/A</v>
      </c>
      <c r="H76" s="23" t="e">
        <f t="shared" si="0"/>
        <v>#N/A</v>
      </c>
      <c r="I76" s="23" t="e">
        <f t="shared" si="1"/>
        <v>#N/A</v>
      </c>
      <c r="M76" s="16"/>
    </row>
    <row r="77" spans="2:13" x14ac:dyDescent="0.2">
      <c r="B77" s="22">
        <v>43466</v>
      </c>
      <c r="C77" s="18">
        <v>51.375999999999998</v>
      </c>
      <c r="D77" s="19" t="e">
        <v>#N/A</v>
      </c>
      <c r="E77" s="19" t="e">
        <v>#N/A</v>
      </c>
      <c r="F77" s="20" t="e">
        <v>#N/A</v>
      </c>
      <c r="G77" s="21" t="e">
        <v>#N/A</v>
      </c>
      <c r="H77" s="19" t="e">
        <f t="shared" si="0"/>
        <v>#N/A</v>
      </c>
      <c r="I77" s="19" t="e">
        <f t="shared" si="1"/>
        <v>#N/A</v>
      </c>
      <c r="J77" s="1" t="e">
        <f>$E77*EXP((-1.959963985*$F77*SQRT($G77/252)))</f>
        <v>#N/A</v>
      </c>
      <c r="K77" s="1" t="e">
        <f>$E77*EXP(1.959963985*$F77*SQRT($G77/252))</f>
        <v>#N/A</v>
      </c>
    </row>
    <row r="78" spans="2:13" x14ac:dyDescent="0.2">
      <c r="B78" s="22">
        <v>43497</v>
      </c>
      <c r="C78" s="18">
        <v>54.954000000000001</v>
      </c>
      <c r="D78" s="19" t="e">
        <v>#N/A</v>
      </c>
      <c r="E78" s="23" t="e">
        <v>#N/A</v>
      </c>
      <c r="F78" s="24" t="e">
        <v>#N/A</v>
      </c>
      <c r="G78" s="25" t="e">
        <v>#N/A</v>
      </c>
      <c r="H78" s="23" t="e">
        <f t="shared" si="0"/>
        <v>#N/A</v>
      </c>
      <c r="I78" s="23" t="e">
        <f t="shared" si="1"/>
        <v>#N/A</v>
      </c>
      <c r="J78" s="1" t="e">
        <f t="shared" ref="J78:J112" si="2">$E78*EXP((-1.959963985*$F78*SQRT($G78/252)))</f>
        <v>#N/A</v>
      </c>
      <c r="K78" s="1" t="e">
        <f t="shared" ref="K78:K112" si="3">$E78*EXP(1.959963985*$F78*SQRT($G78/252))</f>
        <v>#N/A</v>
      </c>
    </row>
    <row r="79" spans="2:13" x14ac:dyDescent="0.2">
      <c r="B79" s="22">
        <v>43525</v>
      </c>
      <c r="C79" s="18">
        <v>58.151000000000003</v>
      </c>
      <c r="D79" s="19" t="e">
        <v>#N/A</v>
      </c>
      <c r="E79" s="23" t="e">
        <v>#N/A</v>
      </c>
      <c r="F79" s="24" t="e">
        <v>#N/A</v>
      </c>
      <c r="G79" s="25" t="e">
        <v>#N/A</v>
      </c>
      <c r="H79" s="23" t="e">
        <f t="shared" si="0"/>
        <v>#N/A</v>
      </c>
      <c r="I79" s="23" t="e">
        <f t="shared" si="1"/>
        <v>#N/A</v>
      </c>
      <c r="J79" s="1" t="e">
        <f t="shared" si="2"/>
        <v>#N/A</v>
      </c>
      <c r="K79" s="1" t="e">
        <f t="shared" si="3"/>
        <v>#N/A</v>
      </c>
    </row>
    <row r="80" spans="2:13" x14ac:dyDescent="0.2">
      <c r="B80" s="22">
        <v>43556</v>
      </c>
      <c r="C80" s="18">
        <v>63.862000000000002</v>
      </c>
      <c r="D80" s="19" t="e">
        <v>#N/A</v>
      </c>
      <c r="E80" s="23" t="e">
        <v>#N/A</v>
      </c>
      <c r="F80" s="24" t="e">
        <v>#N/A</v>
      </c>
      <c r="G80" s="25" t="e">
        <v>#N/A</v>
      </c>
      <c r="H80" s="23" t="e">
        <f t="shared" si="0"/>
        <v>#N/A</v>
      </c>
      <c r="I80" s="23" t="e">
        <f t="shared" si="1"/>
        <v>#N/A</v>
      </c>
      <c r="J80" s="1" t="e">
        <f t="shared" si="2"/>
        <v>#N/A</v>
      </c>
      <c r="K80" s="1" t="e">
        <f t="shared" si="3"/>
        <v>#N/A</v>
      </c>
    </row>
    <row r="81" spans="2:14" x14ac:dyDescent="0.2">
      <c r="B81" s="22">
        <v>43586</v>
      </c>
      <c r="C81" s="18">
        <v>60.826999999999998</v>
      </c>
      <c r="D81" s="19" t="e">
        <v>#N/A</v>
      </c>
      <c r="E81" s="23" t="e">
        <v>#N/A</v>
      </c>
      <c r="F81" s="24" t="e">
        <v>#N/A</v>
      </c>
      <c r="G81" s="25" t="e">
        <v>#N/A</v>
      </c>
      <c r="H81" s="23" t="e">
        <f t="shared" si="0"/>
        <v>#N/A</v>
      </c>
      <c r="I81" s="23" t="e">
        <f t="shared" si="1"/>
        <v>#N/A</v>
      </c>
      <c r="J81" s="1" t="e">
        <f t="shared" si="2"/>
        <v>#N/A</v>
      </c>
      <c r="K81" s="1" t="e">
        <f t="shared" si="3"/>
        <v>#N/A</v>
      </c>
    </row>
    <row r="82" spans="2:14" x14ac:dyDescent="0.2">
      <c r="B82" s="22">
        <v>43617</v>
      </c>
      <c r="C82" s="18">
        <v>54.656999999999996</v>
      </c>
      <c r="D82" s="19" t="e">
        <v>#N/A</v>
      </c>
      <c r="E82" s="23" t="e">
        <v>#N/A</v>
      </c>
      <c r="F82" s="24" t="e">
        <v>#N/A</v>
      </c>
      <c r="G82" s="25" t="e">
        <v>#N/A</v>
      </c>
      <c r="H82" s="23" t="e">
        <f t="shared" si="0"/>
        <v>#N/A</v>
      </c>
      <c r="I82" s="23" t="e">
        <f t="shared" si="1"/>
        <v>#N/A</v>
      </c>
      <c r="J82" s="1" t="e">
        <f t="shared" si="2"/>
        <v>#N/A</v>
      </c>
      <c r="K82" s="1" t="e">
        <f t="shared" si="3"/>
        <v>#N/A</v>
      </c>
    </row>
    <row r="83" spans="2:14" x14ac:dyDescent="0.2">
      <c r="B83" s="22">
        <v>43647</v>
      </c>
      <c r="C83" s="18">
        <v>57.353999999999999</v>
      </c>
      <c r="D83" s="19" t="e">
        <v>#N/A</v>
      </c>
      <c r="E83" s="23" t="e">
        <v>#N/A</v>
      </c>
      <c r="F83" s="24" t="e">
        <v>#N/A</v>
      </c>
      <c r="G83" s="25" t="e">
        <v>#N/A</v>
      </c>
      <c r="H83" s="23" t="e">
        <f t="shared" si="0"/>
        <v>#N/A</v>
      </c>
      <c r="I83" s="23" t="e">
        <f t="shared" si="1"/>
        <v>#N/A</v>
      </c>
      <c r="J83" s="1" t="e">
        <f t="shared" si="2"/>
        <v>#N/A</v>
      </c>
      <c r="K83" s="1" t="e">
        <f t="shared" si="3"/>
        <v>#N/A</v>
      </c>
    </row>
    <row r="84" spans="2:14" x14ac:dyDescent="0.2">
      <c r="B84" s="22">
        <v>43678</v>
      </c>
      <c r="C84" s="18">
        <v>54.805</v>
      </c>
      <c r="D84" s="19" t="e">
        <v>#N/A</v>
      </c>
      <c r="E84" s="23" t="e">
        <v>#N/A</v>
      </c>
      <c r="F84" s="24" t="e">
        <v>#N/A</v>
      </c>
      <c r="G84" s="25" t="e">
        <v>#N/A</v>
      </c>
      <c r="H84" s="23" t="e">
        <f t="shared" si="0"/>
        <v>#N/A</v>
      </c>
      <c r="I84" s="23" t="e">
        <f t="shared" si="1"/>
        <v>#N/A</v>
      </c>
      <c r="J84" s="1" t="e">
        <f t="shared" si="2"/>
        <v>#N/A</v>
      </c>
      <c r="K84" s="1" t="e">
        <f t="shared" si="3"/>
        <v>#N/A</v>
      </c>
    </row>
    <row r="85" spans="2:14" x14ac:dyDescent="0.2">
      <c r="B85" s="22">
        <v>43709</v>
      </c>
      <c r="C85" s="18">
        <v>56.947000000000003</v>
      </c>
      <c r="D85" s="19" t="e">
        <v>#N/A</v>
      </c>
      <c r="E85" s="23" t="e">
        <v>#N/A</v>
      </c>
      <c r="F85" s="24" t="e">
        <v>#N/A</v>
      </c>
      <c r="G85" s="25" t="e">
        <v>#N/A</v>
      </c>
      <c r="H85" s="23" t="e">
        <f t="shared" si="0"/>
        <v>#N/A</v>
      </c>
      <c r="I85" s="23" t="e">
        <f t="shared" si="1"/>
        <v>#N/A</v>
      </c>
      <c r="J85" s="1" t="e">
        <f t="shared" si="2"/>
        <v>#N/A</v>
      </c>
      <c r="K85" s="1" t="e">
        <f t="shared" si="3"/>
        <v>#N/A</v>
      </c>
    </row>
    <row r="86" spans="2:14" x14ac:dyDescent="0.2">
      <c r="B86" s="22">
        <v>43739</v>
      </c>
      <c r="C86" s="18">
        <v>53.963000000000001</v>
      </c>
      <c r="D86" s="19" t="e">
        <v>#N/A</v>
      </c>
      <c r="E86" s="23" t="e">
        <v>#N/A</v>
      </c>
      <c r="F86" s="24" t="e">
        <v>#N/A</v>
      </c>
      <c r="G86" s="25" t="e">
        <v>#N/A</v>
      </c>
      <c r="H86" s="23" t="e">
        <f t="shared" si="0"/>
        <v>#N/A</v>
      </c>
      <c r="I86" s="23" t="e">
        <f t="shared" si="1"/>
        <v>#N/A</v>
      </c>
      <c r="J86" s="1" t="e">
        <f t="shared" si="2"/>
        <v>#N/A</v>
      </c>
      <c r="K86" s="1" t="e">
        <f t="shared" si="3"/>
        <v>#N/A</v>
      </c>
    </row>
    <row r="87" spans="2:14" x14ac:dyDescent="0.2">
      <c r="B87" s="22">
        <v>43770</v>
      </c>
      <c r="C87" s="18">
        <v>57.027000000000001</v>
      </c>
      <c r="D87" s="19" t="e">
        <v>#N/A</v>
      </c>
      <c r="E87" s="23" t="e">
        <v>#N/A</v>
      </c>
      <c r="F87" s="24" t="e">
        <v>#N/A</v>
      </c>
      <c r="G87" s="25" t="e">
        <v>#N/A</v>
      </c>
      <c r="H87" s="23" t="e">
        <f t="shared" si="0"/>
        <v>#N/A</v>
      </c>
      <c r="I87" s="23" t="e">
        <f t="shared" si="1"/>
        <v>#N/A</v>
      </c>
      <c r="J87" s="1" t="e">
        <f t="shared" si="2"/>
        <v>#N/A</v>
      </c>
      <c r="K87" s="1" t="e">
        <f t="shared" si="3"/>
        <v>#N/A</v>
      </c>
    </row>
    <row r="88" spans="2:14" x14ac:dyDescent="0.2">
      <c r="B88" s="22">
        <v>43800</v>
      </c>
      <c r="C88" s="18">
        <v>59.877000000000002</v>
      </c>
      <c r="D88" s="19" t="e">
        <v>#N/A</v>
      </c>
      <c r="E88" s="23" t="e">
        <v>#N/A</v>
      </c>
      <c r="F88" s="24" t="e">
        <v>#N/A</v>
      </c>
      <c r="G88" s="25" t="e">
        <v>#N/A</v>
      </c>
      <c r="H88" s="23" t="e">
        <f t="shared" si="0"/>
        <v>#N/A</v>
      </c>
      <c r="I88" s="23" t="e">
        <f t="shared" si="1"/>
        <v>#N/A</v>
      </c>
      <c r="J88" s="1" t="e">
        <f t="shared" si="2"/>
        <v>#N/A</v>
      </c>
      <c r="K88" s="1" t="e">
        <f t="shared" si="3"/>
        <v>#N/A</v>
      </c>
    </row>
    <row r="89" spans="2:14" x14ac:dyDescent="0.2">
      <c r="B89" s="22">
        <v>43831</v>
      </c>
      <c r="C89" s="18">
        <v>57.52</v>
      </c>
      <c r="D89" s="19" t="e">
        <v>#N/A</v>
      </c>
      <c r="E89" s="23" t="e">
        <v>#N/A</v>
      </c>
      <c r="F89" s="24" t="e">
        <v>#N/A</v>
      </c>
      <c r="G89" s="25" t="e">
        <v>#N/A</v>
      </c>
      <c r="H89" s="23" t="e">
        <f t="shared" si="0"/>
        <v>#N/A</v>
      </c>
      <c r="I89" s="23" t="e">
        <f t="shared" si="1"/>
        <v>#N/A</v>
      </c>
      <c r="J89" s="1" t="e">
        <f t="shared" si="2"/>
        <v>#N/A</v>
      </c>
      <c r="K89" s="1" t="e">
        <f t="shared" si="3"/>
        <v>#N/A</v>
      </c>
    </row>
    <row r="90" spans="2:14" x14ac:dyDescent="0.2">
      <c r="B90" s="22">
        <v>43862</v>
      </c>
      <c r="C90" s="18">
        <v>50.62</v>
      </c>
      <c r="D90" s="19" t="e">
        <v>#N/A</v>
      </c>
      <c r="E90" s="23" t="e">
        <v>#N/A</v>
      </c>
      <c r="F90" s="24" t="e">
        <v>#N/A</v>
      </c>
      <c r="G90" s="25" t="e">
        <v>#N/A</v>
      </c>
      <c r="H90" s="23" t="e">
        <f t="shared" si="0"/>
        <v>#N/A</v>
      </c>
      <c r="I90" s="23" t="e">
        <f t="shared" si="1"/>
        <v>#N/A</v>
      </c>
      <c r="J90" s="1" t="e">
        <f t="shared" si="2"/>
        <v>#N/A</v>
      </c>
      <c r="K90" s="1" t="e">
        <f t="shared" si="3"/>
        <v>#N/A</v>
      </c>
    </row>
    <row r="91" spans="2:14" x14ac:dyDescent="0.2">
      <c r="B91" s="22">
        <v>43891</v>
      </c>
      <c r="C91" s="18">
        <v>29.207699999999999</v>
      </c>
      <c r="D91" s="19">
        <v>29.207699999999999</v>
      </c>
      <c r="E91" s="23" t="e">
        <v>#N/A</v>
      </c>
      <c r="F91" s="24" t="e">
        <v>#N/A</v>
      </c>
      <c r="G91" s="25" t="e">
        <v>#N/A</v>
      </c>
      <c r="H91" s="23" t="e">
        <f t="shared" si="0"/>
        <v>#N/A</v>
      </c>
      <c r="I91" s="23" t="e">
        <f t="shared" si="1"/>
        <v>#N/A</v>
      </c>
      <c r="J91" s="1" t="e">
        <f t="shared" si="2"/>
        <v>#N/A</v>
      </c>
      <c r="K91" s="1" t="e">
        <f t="shared" si="3"/>
        <v>#N/A</v>
      </c>
    </row>
    <row r="92" spans="2:14" x14ac:dyDescent="0.2">
      <c r="B92" s="22">
        <v>43922</v>
      </c>
      <c r="C92" s="18" t="e">
        <v>#N/A</v>
      </c>
      <c r="D92" s="19">
        <v>20</v>
      </c>
      <c r="E92" s="23" t="e">
        <v>#N/A</v>
      </c>
      <c r="F92" s="24" t="e">
        <v>#N/A</v>
      </c>
      <c r="G92" s="25" t="e">
        <v>#N/A</v>
      </c>
      <c r="H92" s="23" t="e">
        <f t="shared" si="0"/>
        <v>#N/A</v>
      </c>
      <c r="I92" s="23" t="e">
        <f t="shared" si="1"/>
        <v>#N/A</v>
      </c>
      <c r="J92" s="1" t="e">
        <f t="shared" si="2"/>
        <v>#N/A</v>
      </c>
      <c r="K92" s="1" t="e">
        <f t="shared" si="3"/>
        <v>#N/A</v>
      </c>
    </row>
    <row r="93" spans="2:14" x14ac:dyDescent="0.2">
      <c r="B93" s="22">
        <v>43952</v>
      </c>
      <c r="C93" s="18" t="e">
        <v>#N/A</v>
      </c>
      <c r="D93" s="19">
        <v>20.5</v>
      </c>
      <c r="E93" s="23" t="e">
        <v>#N/A</v>
      </c>
      <c r="F93" s="24" t="e">
        <v>#N/A</v>
      </c>
      <c r="G93" s="25" t="e">
        <v>#N/A</v>
      </c>
      <c r="H93" s="23" t="e">
        <f t="shared" ref="H93:H112" si="4">$E93*EXP((+NORMSINV((1-$H$25)/2)*$F93*SQRT($G93/252)))</f>
        <v>#N/A</v>
      </c>
      <c r="I93" s="23" t="e">
        <f t="shared" ref="I93:I112" si="5">$E93*EXP(-NORMSINV((1-$H$25)/2)*$F93*SQRT($G93/252))</f>
        <v>#N/A</v>
      </c>
      <c r="J93" s="1" t="e">
        <f t="shared" si="2"/>
        <v>#N/A</v>
      </c>
      <c r="K93" s="1" t="e">
        <f t="shared" si="3"/>
        <v>#N/A</v>
      </c>
    </row>
    <row r="94" spans="2:14" x14ac:dyDescent="0.2">
      <c r="B94" s="22">
        <v>43983</v>
      </c>
      <c r="C94" s="18" t="e">
        <v>#N/A</v>
      </c>
      <c r="D94" s="19">
        <v>20</v>
      </c>
      <c r="E94" s="23">
        <v>25.107999999999997</v>
      </c>
      <c r="F94" s="24">
        <v>1.2152639750000001</v>
      </c>
      <c r="G94" s="25">
        <v>29</v>
      </c>
      <c r="H94" s="23">
        <f t="shared" si="4"/>
        <v>11.191731015588774</v>
      </c>
      <c r="I94" s="23">
        <f t="shared" si="5"/>
        <v>56.328343052733324</v>
      </c>
      <c r="J94" s="1">
        <f t="shared" si="2"/>
        <v>11.191731013466633</v>
      </c>
      <c r="K94" s="1">
        <f t="shared" si="3"/>
        <v>56.32834306341411</v>
      </c>
      <c r="L94" s="37">
        <f>AVERAGE(D92:D94)</f>
        <v>20.166666666666668</v>
      </c>
      <c r="N94" s="1" t="s">
        <v>68</v>
      </c>
    </row>
    <row r="95" spans="2:14" x14ac:dyDescent="0.2">
      <c r="B95" s="22">
        <v>44013</v>
      </c>
      <c r="C95" s="18" t="e">
        <v>#N/A</v>
      </c>
      <c r="D95" s="19">
        <v>21.5</v>
      </c>
      <c r="E95" s="23">
        <v>27.911999999999999</v>
      </c>
      <c r="F95" s="24">
        <v>0.96365667499999996</v>
      </c>
      <c r="G95" s="25">
        <v>52</v>
      </c>
      <c r="H95" s="23">
        <f t="shared" si="4"/>
        <v>11.835307787473726</v>
      </c>
      <c r="I95" s="23">
        <f t="shared" si="5"/>
        <v>65.826741305753259</v>
      </c>
      <c r="J95" s="1">
        <f t="shared" si="2"/>
        <v>11.8353077850908</v>
      </c>
      <c r="K95" s="1">
        <f t="shared" si="3"/>
        <v>65.826741319006842</v>
      </c>
    </row>
    <row r="96" spans="2:14" x14ac:dyDescent="0.2">
      <c r="B96" s="22">
        <v>44044</v>
      </c>
      <c r="C96" s="18" t="e">
        <v>#N/A</v>
      </c>
      <c r="D96" s="19">
        <v>23.5</v>
      </c>
      <c r="E96" s="23">
        <v>29.724</v>
      </c>
      <c r="F96" s="24">
        <v>0.81041885000000013</v>
      </c>
      <c r="G96" s="25">
        <v>72</v>
      </c>
      <c r="H96" s="23">
        <f t="shared" si="4"/>
        <v>12.716796672994455</v>
      </c>
      <c r="I96" s="23">
        <f t="shared" si="5"/>
        <v>69.476315358273027</v>
      </c>
      <c r="J96" s="1">
        <f t="shared" si="2"/>
        <v>12.716796670460726</v>
      </c>
      <c r="K96" s="1">
        <f t="shared" si="3"/>
        <v>69.476315372115693</v>
      </c>
    </row>
    <row r="97" spans="2:14" x14ac:dyDescent="0.2">
      <c r="B97" s="22">
        <v>44075</v>
      </c>
      <c r="C97" s="18" t="e">
        <v>#N/A</v>
      </c>
      <c r="D97" s="19">
        <v>25.5</v>
      </c>
      <c r="E97" s="23">
        <v>30.893999999999998</v>
      </c>
      <c r="F97" s="24">
        <v>0.70297367499999996</v>
      </c>
      <c r="G97" s="25">
        <v>94</v>
      </c>
      <c r="H97" s="23">
        <f t="shared" si="4"/>
        <v>13.317359448128737</v>
      </c>
      <c r="I97" s="23">
        <f t="shared" si="5"/>
        <v>71.668804894660326</v>
      </c>
      <c r="J97" s="1">
        <f t="shared" si="2"/>
        <v>13.317359445498905</v>
      </c>
      <c r="K97" s="1">
        <f t="shared" si="3"/>
        <v>71.668804908813058</v>
      </c>
      <c r="L97" s="37">
        <f>AVERAGE(D95:D97)</f>
        <v>23.5</v>
      </c>
      <c r="N97" s="1" t="s">
        <v>69</v>
      </c>
    </row>
    <row r="98" spans="2:14" x14ac:dyDescent="0.2">
      <c r="B98" s="22">
        <v>44105</v>
      </c>
      <c r="C98" s="18" t="e">
        <v>#N/A</v>
      </c>
      <c r="D98" s="19">
        <v>27</v>
      </c>
      <c r="E98" s="23">
        <v>31.753999999999998</v>
      </c>
      <c r="F98" s="24">
        <v>0.63762422499999993</v>
      </c>
      <c r="G98" s="25">
        <v>116</v>
      </c>
      <c r="H98" s="23">
        <f t="shared" si="4"/>
        <v>13.600745138967479</v>
      </c>
      <c r="I98" s="23">
        <f t="shared" si="5"/>
        <v>74.136858363081402</v>
      </c>
      <c r="J98" s="1">
        <f t="shared" si="2"/>
        <v>13.600745136261258</v>
      </c>
      <c r="K98" s="1">
        <f t="shared" si="3"/>
        <v>74.136858377832851</v>
      </c>
    </row>
    <row r="99" spans="2:14" x14ac:dyDescent="0.2">
      <c r="B99" s="22">
        <v>44136</v>
      </c>
      <c r="C99" s="18" t="e">
        <v>#N/A</v>
      </c>
      <c r="D99" s="19">
        <v>29</v>
      </c>
      <c r="E99" s="23">
        <v>32.519999999999996</v>
      </c>
      <c r="F99" s="24">
        <v>0.58931337142857143</v>
      </c>
      <c r="G99" s="25">
        <v>136</v>
      </c>
      <c r="H99" s="23">
        <f t="shared" si="4"/>
        <v>13.920079690369137</v>
      </c>
      <c r="I99" s="23">
        <f t="shared" si="5"/>
        <v>75.973013339261655</v>
      </c>
      <c r="J99" s="1">
        <f t="shared" si="2"/>
        <v>13.920079687597321</v>
      </c>
      <c r="K99" s="1">
        <f t="shared" si="3"/>
        <v>75.973013354389678</v>
      </c>
    </row>
    <row r="100" spans="2:14" x14ac:dyDescent="0.2">
      <c r="B100" s="22">
        <v>44166</v>
      </c>
      <c r="C100" s="18" t="e">
        <v>#N/A</v>
      </c>
      <c r="D100" s="19">
        <v>31</v>
      </c>
      <c r="E100" s="23">
        <v>33.160000000000004</v>
      </c>
      <c r="F100" s="24">
        <v>0.54802242499999998</v>
      </c>
      <c r="G100" s="25">
        <v>159</v>
      </c>
      <c r="H100" s="23">
        <f t="shared" si="4"/>
        <v>14.127968024312441</v>
      </c>
      <c r="I100" s="23">
        <f t="shared" si="5"/>
        <v>77.830413977986979</v>
      </c>
      <c r="J100" s="1">
        <f t="shared" si="2"/>
        <v>14.127968021483765</v>
      </c>
      <c r="K100" s="1">
        <f t="shared" si="3"/>
        <v>77.830413993570048</v>
      </c>
      <c r="L100" s="37">
        <f>AVERAGE(D98:D100)</f>
        <v>29</v>
      </c>
      <c r="M100" s="37">
        <f>AVERAGE(D91:D100,C89:C90)</f>
        <v>29.612308333333331</v>
      </c>
      <c r="N100" s="1" t="s">
        <v>70</v>
      </c>
    </row>
    <row r="101" spans="2:14" x14ac:dyDescent="0.2">
      <c r="B101" s="22">
        <v>44197</v>
      </c>
      <c r="C101" s="18" t="e">
        <v>#N/A</v>
      </c>
      <c r="D101" s="19">
        <v>33.5</v>
      </c>
      <c r="E101" s="23">
        <v>33.694000000000003</v>
      </c>
      <c r="F101" s="24">
        <v>0.52157010000000004</v>
      </c>
      <c r="G101" s="25">
        <v>179</v>
      </c>
      <c r="H101" s="23">
        <f t="shared" si="4"/>
        <v>14.235755799090345</v>
      </c>
      <c r="I101" s="23">
        <f t="shared" si="5"/>
        <v>79.748883868360835</v>
      </c>
      <c r="J101" s="1">
        <f t="shared" si="2"/>
        <v>14.235755796212107</v>
      </c>
      <c r="K101" s="1">
        <f t="shared" si="3"/>
        <v>79.748883884484741</v>
      </c>
    </row>
    <row r="102" spans="2:14" x14ac:dyDescent="0.2">
      <c r="B102" s="22">
        <v>44228</v>
      </c>
      <c r="C102" s="18" t="e">
        <v>#N/A</v>
      </c>
      <c r="D102" s="19">
        <v>36.5</v>
      </c>
      <c r="E102" s="23">
        <v>34.155999999999999</v>
      </c>
      <c r="F102" s="24">
        <v>0.49356313333333335</v>
      </c>
      <c r="G102" s="25">
        <v>198</v>
      </c>
      <c r="H102" s="23">
        <f t="shared" si="4"/>
        <v>14.490017811069961</v>
      </c>
      <c r="I102" s="23">
        <f t="shared" si="5"/>
        <v>80.512829674282798</v>
      </c>
      <c r="J102" s="1">
        <f t="shared" si="2"/>
        <v>14.490017808154207</v>
      </c>
      <c r="K102" s="1">
        <f t="shared" si="3"/>
        <v>80.512829690483997</v>
      </c>
    </row>
    <row r="103" spans="2:14" x14ac:dyDescent="0.2">
      <c r="B103" s="22">
        <v>44256</v>
      </c>
      <c r="C103" s="18" t="e">
        <v>#N/A</v>
      </c>
      <c r="D103" s="19">
        <v>39.5</v>
      </c>
      <c r="E103" s="23">
        <v>34.584000000000003</v>
      </c>
      <c r="F103" s="24">
        <v>0.47015485000000001</v>
      </c>
      <c r="G103" s="25">
        <v>220</v>
      </c>
      <c r="H103" s="23">
        <f t="shared" si="4"/>
        <v>14.620099111111077</v>
      </c>
      <c r="I103" s="23">
        <f t="shared" si="5"/>
        <v>81.80881996148824</v>
      </c>
      <c r="J103" s="1">
        <f t="shared" si="2"/>
        <v>14.620099108157085</v>
      </c>
      <c r="K103" s="1">
        <f t="shared" si="3"/>
        <v>81.808819978017709</v>
      </c>
      <c r="L103" s="37">
        <f>AVERAGE(D101:D103)</f>
        <v>36.5</v>
      </c>
      <c r="N103" s="1" t="s">
        <v>71</v>
      </c>
    </row>
    <row r="104" spans="2:14" x14ac:dyDescent="0.2">
      <c r="B104" s="22">
        <v>44287</v>
      </c>
      <c r="C104" s="18" t="e">
        <v>#N/A</v>
      </c>
      <c r="D104" s="19">
        <v>40.5</v>
      </c>
      <c r="E104" s="23">
        <v>34.980000000000004</v>
      </c>
      <c r="F104" s="24" t="e">
        <v>#N/A</v>
      </c>
      <c r="G104" s="25">
        <v>240</v>
      </c>
      <c r="H104" s="23" t="e">
        <f t="shared" si="4"/>
        <v>#N/A</v>
      </c>
      <c r="I104" s="23" t="e">
        <f t="shared" si="5"/>
        <v>#N/A</v>
      </c>
      <c r="J104" s="1" t="e">
        <f t="shared" si="2"/>
        <v>#N/A</v>
      </c>
      <c r="K104" s="1" t="e">
        <f t="shared" si="3"/>
        <v>#N/A</v>
      </c>
    </row>
    <row r="105" spans="2:14" x14ac:dyDescent="0.2">
      <c r="B105" s="22">
        <v>44317</v>
      </c>
      <c r="C105" s="18" t="e">
        <v>#N/A</v>
      </c>
      <c r="D105" s="19">
        <v>40.5</v>
      </c>
      <c r="E105" s="23">
        <v>35.339999999999996</v>
      </c>
      <c r="F105" s="24" t="e">
        <v>#N/A</v>
      </c>
      <c r="G105" s="25">
        <v>260</v>
      </c>
      <c r="H105" s="23" t="e">
        <f t="shared" si="4"/>
        <v>#N/A</v>
      </c>
      <c r="I105" s="23" t="e">
        <f t="shared" si="5"/>
        <v>#N/A</v>
      </c>
      <c r="J105" s="1" t="e">
        <f t="shared" si="2"/>
        <v>#N/A</v>
      </c>
      <c r="K105" s="1" t="e">
        <f t="shared" si="3"/>
        <v>#N/A</v>
      </c>
    </row>
    <row r="106" spans="2:14" x14ac:dyDescent="0.2">
      <c r="B106" s="22">
        <v>44348</v>
      </c>
      <c r="C106" s="18" t="e">
        <v>#N/A</v>
      </c>
      <c r="D106" s="19">
        <v>41.5</v>
      </c>
      <c r="E106" s="23">
        <v>35.646000000000001</v>
      </c>
      <c r="F106" s="24">
        <v>0.42246369</v>
      </c>
      <c r="G106" s="25">
        <v>282</v>
      </c>
      <c r="H106" s="23">
        <f t="shared" si="4"/>
        <v>14.845879376172133</v>
      </c>
      <c r="I106" s="23">
        <f t="shared" si="5"/>
        <v>85.588551799726503</v>
      </c>
      <c r="J106" s="1">
        <f t="shared" si="2"/>
        <v>14.845879373120543</v>
      </c>
      <c r="K106" s="1">
        <f t="shared" si="3"/>
        <v>85.588551817319342</v>
      </c>
      <c r="L106" s="37">
        <f>AVERAGE(D104:D106)</f>
        <v>40.833333333333336</v>
      </c>
      <c r="N106" s="1" t="s">
        <v>72</v>
      </c>
    </row>
    <row r="107" spans="2:14" x14ac:dyDescent="0.2">
      <c r="B107" s="22">
        <v>44378</v>
      </c>
      <c r="C107" s="18" t="e">
        <v>#N/A</v>
      </c>
      <c r="D107" s="19">
        <v>42.5</v>
      </c>
      <c r="E107" s="23">
        <v>35.910000000000004</v>
      </c>
      <c r="F107" s="24" t="e">
        <v>#N/A</v>
      </c>
      <c r="G107" s="25">
        <v>304</v>
      </c>
      <c r="H107" s="23" t="e">
        <f t="shared" si="4"/>
        <v>#N/A</v>
      </c>
      <c r="I107" s="23" t="e">
        <f t="shared" si="5"/>
        <v>#N/A</v>
      </c>
      <c r="J107" s="1" t="e">
        <f t="shared" si="2"/>
        <v>#N/A</v>
      </c>
      <c r="K107" s="1" t="e">
        <f t="shared" si="3"/>
        <v>#N/A</v>
      </c>
    </row>
    <row r="108" spans="2:14" x14ac:dyDescent="0.2">
      <c r="B108" s="22">
        <v>44409</v>
      </c>
      <c r="C108" s="18" t="e">
        <v>#N/A</v>
      </c>
      <c r="D108" s="19">
        <v>43.5</v>
      </c>
      <c r="E108" s="23">
        <v>36.175999999999995</v>
      </c>
      <c r="F108" s="24" t="e">
        <v>#N/A</v>
      </c>
      <c r="G108" s="25">
        <v>323</v>
      </c>
      <c r="H108" s="23" t="e">
        <f t="shared" si="4"/>
        <v>#N/A</v>
      </c>
      <c r="I108" s="23" t="e">
        <f t="shared" si="5"/>
        <v>#N/A</v>
      </c>
      <c r="J108" s="1" t="e">
        <f t="shared" si="2"/>
        <v>#N/A</v>
      </c>
      <c r="K108" s="1" t="e">
        <f t="shared" si="3"/>
        <v>#N/A</v>
      </c>
    </row>
    <row r="109" spans="2:14" x14ac:dyDescent="0.2">
      <c r="B109" s="22">
        <v>44440</v>
      </c>
      <c r="C109" s="18" t="e">
        <v>#N/A</v>
      </c>
      <c r="D109" s="19">
        <v>43.5</v>
      </c>
      <c r="E109" s="23">
        <v>36.453999999999994</v>
      </c>
      <c r="F109" s="24" t="e">
        <v>#N/A</v>
      </c>
      <c r="G109" s="25">
        <v>346</v>
      </c>
      <c r="H109" s="23" t="e">
        <f t="shared" si="4"/>
        <v>#N/A</v>
      </c>
      <c r="I109" s="23" t="e">
        <f t="shared" si="5"/>
        <v>#N/A</v>
      </c>
      <c r="J109" s="1" t="e">
        <f t="shared" si="2"/>
        <v>#N/A</v>
      </c>
      <c r="K109" s="1" t="e">
        <f t="shared" si="3"/>
        <v>#N/A</v>
      </c>
      <c r="L109" s="37">
        <f>AVERAGE(D107:D109)</f>
        <v>43.166666666666664</v>
      </c>
      <c r="N109" s="1" t="s">
        <v>73</v>
      </c>
    </row>
    <row r="110" spans="2:14" x14ac:dyDescent="0.2">
      <c r="B110" s="22">
        <v>44470</v>
      </c>
      <c r="C110" s="18" t="e">
        <v>#N/A</v>
      </c>
      <c r="D110" s="19">
        <v>43.5</v>
      </c>
      <c r="E110" s="23">
        <v>36.725999999999999</v>
      </c>
      <c r="F110" s="24" t="e">
        <v>#N/A</v>
      </c>
      <c r="G110" s="25">
        <v>367</v>
      </c>
      <c r="H110" s="23" t="e">
        <f t="shared" si="4"/>
        <v>#N/A</v>
      </c>
      <c r="I110" s="23" t="e">
        <f t="shared" si="5"/>
        <v>#N/A</v>
      </c>
      <c r="J110" s="1" t="e">
        <f t="shared" si="2"/>
        <v>#N/A</v>
      </c>
      <c r="K110" s="1" t="e">
        <f t="shared" si="3"/>
        <v>#N/A</v>
      </c>
    </row>
    <row r="111" spans="2:14" x14ac:dyDescent="0.2">
      <c r="B111" s="22">
        <v>44501</v>
      </c>
      <c r="C111" s="18" t="e">
        <v>#N/A</v>
      </c>
      <c r="D111" s="19">
        <v>43.5</v>
      </c>
      <c r="E111" s="23">
        <v>37.010000000000005</v>
      </c>
      <c r="F111" s="24" t="e">
        <v>#N/A</v>
      </c>
      <c r="G111" s="25">
        <v>388</v>
      </c>
      <c r="H111" s="23" t="e">
        <f t="shared" si="4"/>
        <v>#N/A</v>
      </c>
      <c r="I111" s="23" t="e">
        <f t="shared" si="5"/>
        <v>#N/A</v>
      </c>
      <c r="J111" s="1" t="e">
        <f t="shared" si="2"/>
        <v>#N/A</v>
      </c>
      <c r="K111" s="1" t="e">
        <f t="shared" si="3"/>
        <v>#N/A</v>
      </c>
    </row>
    <row r="112" spans="2:14" x14ac:dyDescent="0.2">
      <c r="B112" s="26">
        <v>44531</v>
      </c>
      <c r="C112" s="27" t="e">
        <v>#N/A</v>
      </c>
      <c r="D112" s="28">
        <v>43.5</v>
      </c>
      <c r="E112" s="29">
        <v>37.29</v>
      </c>
      <c r="F112" s="30">
        <v>0.35322482333333338</v>
      </c>
      <c r="G112" s="31">
        <v>410</v>
      </c>
      <c r="H112" s="29">
        <f t="shared" si="4"/>
        <v>15.419973720359927</v>
      </c>
      <c r="I112" s="29">
        <f t="shared" si="5"/>
        <v>90.178110885103536</v>
      </c>
      <c r="J112" s="1">
        <f t="shared" si="2"/>
        <v>15.419973717164464</v>
      </c>
      <c r="K112" s="1">
        <f t="shared" si="3"/>
        <v>90.178110903791023</v>
      </c>
      <c r="L112" s="37">
        <f>AVERAGE(D110:D112)</f>
        <v>43.5</v>
      </c>
      <c r="M112" s="37">
        <f>AVERAGE(D101:D112)</f>
        <v>41</v>
      </c>
      <c r="N112" s="1" t="s">
        <v>74</v>
      </c>
    </row>
    <row r="113" spans="2:13" x14ac:dyDescent="0.2">
      <c r="B113" s="22"/>
      <c r="C113" s="23"/>
      <c r="D113" s="23"/>
      <c r="E113" s="23"/>
      <c r="F113" s="24"/>
      <c r="G113" s="25"/>
      <c r="H113" s="23"/>
      <c r="I113" s="23"/>
    </row>
    <row r="114" spans="2:13" x14ac:dyDescent="0.2">
      <c r="B114" s="22"/>
      <c r="C114" s="23"/>
      <c r="D114" s="23"/>
      <c r="E114" s="23"/>
      <c r="F114" s="24"/>
      <c r="G114" s="25"/>
      <c r="H114" s="23"/>
      <c r="I114" s="23"/>
    </row>
    <row r="115" spans="2:13" x14ac:dyDescent="0.2">
      <c r="B115" s="22"/>
      <c r="C115" s="23"/>
      <c r="D115" s="23"/>
      <c r="E115" s="23"/>
      <c r="F115" s="24"/>
      <c r="G115" s="25"/>
      <c r="H115" s="23"/>
      <c r="I115" s="23"/>
    </row>
    <row r="116" spans="2:13" x14ac:dyDescent="0.2">
      <c r="B116" s="22"/>
      <c r="C116" s="23"/>
      <c r="D116" s="23"/>
      <c r="E116" s="23"/>
      <c r="F116" s="24"/>
      <c r="G116" s="25"/>
      <c r="H116" s="23"/>
      <c r="I116" s="23"/>
    </row>
    <row r="117" spans="2:13" x14ac:dyDescent="0.2">
      <c r="B117" s="22"/>
      <c r="C117" s="23"/>
      <c r="D117" s="23"/>
      <c r="E117" s="23"/>
      <c r="F117" s="24"/>
      <c r="G117" s="25"/>
      <c r="H117" s="23"/>
      <c r="I117" s="23"/>
    </row>
    <row r="118" spans="2:13" x14ac:dyDescent="0.2">
      <c r="B118" s="22"/>
      <c r="C118" s="23"/>
      <c r="D118" s="23"/>
      <c r="E118" s="23"/>
      <c r="F118" s="24"/>
      <c r="G118" s="25"/>
      <c r="H118" s="23"/>
      <c r="I118" s="23"/>
    </row>
    <row r="119" spans="2:13" x14ac:dyDescent="0.2">
      <c r="B119" s="22"/>
      <c r="C119" s="23"/>
      <c r="D119" s="23"/>
      <c r="E119" s="23"/>
      <c r="F119" s="24"/>
      <c r="G119" s="25"/>
      <c r="H119" s="23"/>
      <c r="I119" s="23"/>
    </row>
    <row r="120" spans="2:13" x14ac:dyDescent="0.2">
      <c r="B120" s="22"/>
      <c r="C120" s="23"/>
      <c r="D120" s="23"/>
      <c r="E120" s="23"/>
      <c r="F120" s="24"/>
      <c r="G120" s="25"/>
      <c r="H120" s="23"/>
      <c r="I120" s="23"/>
    </row>
    <row r="121" spans="2:13" x14ac:dyDescent="0.2">
      <c r="B121" s="22"/>
      <c r="C121" s="23"/>
      <c r="D121" s="23"/>
      <c r="E121" s="23"/>
      <c r="F121" s="24"/>
      <c r="G121" s="25"/>
      <c r="H121" s="23"/>
      <c r="I121" s="23"/>
    </row>
    <row r="122" spans="2:13" x14ac:dyDescent="0.2">
      <c r="B122" s="22"/>
      <c r="C122" s="23"/>
      <c r="D122" s="23"/>
      <c r="E122" s="23"/>
      <c r="F122" s="24"/>
      <c r="G122" s="25"/>
      <c r="H122" s="23"/>
      <c r="I122" s="23"/>
    </row>
    <row r="123" spans="2:13" x14ac:dyDescent="0.2">
      <c r="B123" s="22"/>
      <c r="C123" s="23"/>
      <c r="D123" s="23"/>
      <c r="E123" s="23"/>
      <c r="F123" s="24"/>
      <c r="G123" s="25"/>
      <c r="H123" s="23"/>
      <c r="I123" s="23"/>
    </row>
    <row r="124" spans="2:13" x14ac:dyDescent="0.2">
      <c r="B124" s="22"/>
      <c r="C124" s="23"/>
      <c r="D124" s="23"/>
      <c r="E124" s="23"/>
      <c r="F124" s="24"/>
      <c r="G124" s="25"/>
      <c r="H124" s="23"/>
      <c r="I124" s="23"/>
    </row>
    <row r="125" spans="2:13" x14ac:dyDescent="0.2">
      <c r="B125" s="32" t="s">
        <v>19</v>
      </c>
    </row>
    <row r="126" spans="2:13" ht="12.75" customHeight="1" x14ac:dyDescent="0.2">
      <c r="B126" s="40" t="s">
        <v>20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spans="2:13" x14ac:dyDescent="0.2"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34" spans="2:2" ht="15.75" x14ac:dyDescent="0.25">
      <c r="B134" s="33" t="s">
        <v>21</v>
      </c>
    </row>
    <row r="145" spans="2:2" x14ac:dyDescent="0.2">
      <c r="B145" s="34"/>
    </row>
    <row r="146" spans="2:2" x14ac:dyDescent="0.2">
      <c r="B146" s="1" t="str">
        <f>(100*$H$25)&amp;"% NYMEX futures upper confidence interval"</f>
        <v>95% NYMEX futures upper confidence interval</v>
      </c>
    </row>
    <row r="147" spans="2:2" x14ac:dyDescent="0.2">
      <c r="B147" s="1" t="str">
        <f>(100*$H$25)&amp;"% NYMEX futures lower confidence interval"</f>
        <v>95% NYMEX futures lower confidence interval</v>
      </c>
    </row>
  </sheetData>
  <mergeCells count="3">
    <mergeCell ref="H25:I25"/>
    <mergeCell ref="H27:I27"/>
    <mergeCell ref="B126:M127"/>
  </mergeCells>
  <phoneticPr fontId="9" type="noConversion"/>
  <conditionalFormatting sqref="C113:I124 E77:I112">
    <cfRule type="expression" dxfId="7" priority="8" stopIfTrue="1">
      <formula>ISNA(C77)</formula>
    </cfRule>
  </conditionalFormatting>
  <conditionalFormatting sqref="E41:I52">
    <cfRule type="expression" dxfId="6" priority="5" stopIfTrue="1">
      <formula>ISNA(E41)</formula>
    </cfRule>
  </conditionalFormatting>
  <conditionalFormatting sqref="C30:C112">
    <cfRule type="expression" dxfId="5" priority="1" stopIfTrue="1">
      <formula>ISNA(C30)</formula>
    </cfRule>
  </conditionalFormatting>
  <conditionalFormatting sqref="C29:I29 E30:I40">
    <cfRule type="expression" dxfId="4" priority="7" stopIfTrue="1">
      <formula>ISNA(C29)</formula>
    </cfRule>
  </conditionalFormatting>
  <conditionalFormatting sqref="C29">
    <cfRule type="expression" dxfId="3" priority="6" stopIfTrue="1">
      <formula>ISNA(C29)</formula>
    </cfRule>
  </conditionalFormatting>
  <conditionalFormatting sqref="E65:I76">
    <cfRule type="expression" dxfId="2" priority="3" stopIfTrue="1">
      <formula>ISNA(E65)</formula>
    </cfRule>
  </conditionalFormatting>
  <conditionalFormatting sqref="E53:I64">
    <cfRule type="expression" dxfId="1" priority="4" stopIfTrue="1">
      <formula>ISNA(E53)</formula>
    </cfRule>
  </conditionalFormatting>
  <conditionalFormatting sqref="C30:D112">
    <cfRule type="expression" dxfId="0" priority="2" stopIfTrue="1">
      <formula>ISNA(C30)</formula>
    </cfRule>
  </conditionalFormatting>
  <dataValidations disablePrompts="1" count="1">
    <dataValidation type="decimal" errorStyle="information" operator="lessThan" allowBlank="1" showInputMessage="1" showErrorMessage="1" errorTitle="Invalid entry" error="Value must be less than 100%" sqref="H25:I25" xr:uid="{00000000-0002-0000-0000-000000000000}">
      <formula1>1</formula1>
    </dataValidation>
  </dataValidations>
  <pageMargins left="0.75" right="0.75" top="1" bottom="1" header="0.5" footer="0.5"/>
  <pageSetup scale="2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09E4-AE91-4374-8121-00235B415F46}">
  <dimension ref="A1:H42"/>
  <sheetViews>
    <sheetView workbookViewId="0">
      <selection activeCell="F13" sqref="F13"/>
    </sheetView>
  </sheetViews>
  <sheetFormatPr defaultRowHeight="15" x14ac:dyDescent="0.25"/>
  <cols>
    <col min="5" max="5" width="16" customWidth="1"/>
  </cols>
  <sheetData>
    <row r="1" spans="1:8" x14ac:dyDescent="0.25">
      <c r="A1" s="35"/>
      <c r="B1" s="35" t="s">
        <v>22</v>
      </c>
      <c r="C1" s="35" t="s">
        <v>23</v>
      </c>
      <c r="D1" s="35" t="s">
        <v>24</v>
      </c>
      <c r="E1" t="s">
        <v>66</v>
      </c>
      <c r="F1" t="s">
        <v>67</v>
      </c>
    </row>
    <row r="2" spans="1:8" x14ac:dyDescent="0.25">
      <c r="A2" s="36" t="s">
        <v>25</v>
      </c>
      <c r="B2" s="36">
        <v>91.016642054024132</v>
      </c>
      <c r="C2" s="36">
        <v>91.016642054024132</v>
      </c>
      <c r="D2" s="36">
        <v>91.016642054024132</v>
      </c>
    </row>
    <row r="3" spans="1:8" x14ac:dyDescent="0.25">
      <c r="A3" s="36" t="s">
        <v>26</v>
      </c>
      <c r="B3" s="36">
        <v>124.65848957090451</v>
      </c>
      <c r="C3" s="36">
        <v>124.65848957090451</v>
      </c>
      <c r="D3" s="36">
        <v>124.65848957090451</v>
      </c>
    </row>
    <row r="4" spans="1:8" x14ac:dyDescent="0.25">
      <c r="A4" s="36" t="s">
        <v>27</v>
      </c>
      <c r="B4" s="36">
        <v>122.7559326614995</v>
      </c>
      <c r="C4" s="36">
        <v>122.7559326614995</v>
      </c>
      <c r="D4" s="36">
        <v>122.7559326614995</v>
      </c>
    </row>
    <row r="5" spans="1:8" x14ac:dyDescent="0.25">
      <c r="A5" s="36" t="s">
        <v>28</v>
      </c>
      <c r="B5" s="36">
        <v>117.458381982105</v>
      </c>
      <c r="C5" s="36">
        <v>117.458381982105</v>
      </c>
      <c r="D5" s="36">
        <v>117.458381982105</v>
      </c>
    </row>
    <row r="6" spans="1:8" x14ac:dyDescent="0.25">
      <c r="A6" s="36" t="s">
        <v>29</v>
      </c>
      <c r="B6" s="36">
        <v>105.112768219815</v>
      </c>
      <c r="C6" s="36">
        <v>105.112768219815</v>
      </c>
      <c r="D6" s="36">
        <v>105.112768219815</v>
      </c>
    </row>
    <row r="7" spans="1:8" x14ac:dyDescent="0.25">
      <c r="A7" s="36" t="s">
        <v>30</v>
      </c>
      <c r="B7" s="36">
        <v>55.01970516411388</v>
      </c>
      <c r="C7" s="36">
        <v>55.01970516411388</v>
      </c>
      <c r="D7" s="36">
        <v>55.01970516411388</v>
      </c>
    </row>
    <row r="8" spans="1:8" x14ac:dyDescent="0.25">
      <c r="A8" s="36" t="s">
        <v>31</v>
      </c>
      <c r="B8" s="36">
        <v>45.418394704112217</v>
      </c>
      <c r="C8" s="36">
        <v>45.418394704112217</v>
      </c>
      <c r="D8" s="36">
        <v>45.418394704112217</v>
      </c>
    </row>
    <row r="9" spans="1:8" x14ac:dyDescent="0.25">
      <c r="A9" s="36" t="s">
        <v>32</v>
      </c>
      <c r="B9" s="36">
        <v>55.230666916055789</v>
      </c>
      <c r="C9" s="36">
        <v>55.230666916055789</v>
      </c>
      <c r="D9" s="36">
        <v>55.230666916055789</v>
      </c>
    </row>
    <row r="10" spans="1:8" x14ac:dyDescent="0.25">
      <c r="A10" s="36" t="s">
        <v>33</v>
      </c>
      <c r="B10" s="36">
        <v>71.210844574414537</v>
      </c>
      <c r="C10" s="36">
        <v>71.210844574414537</v>
      </c>
      <c r="D10" s="36">
        <v>71.210844574414537</v>
      </c>
    </row>
    <row r="11" spans="1:8" x14ac:dyDescent="0.25">
      <c r="A11" s="36" t="s">
        <v>34</v>
      </c>
      <c r="B11" s="36">
        <v>93.303263195395857</v>
      </c>
      <c r="C11" s="36">
        <v>39.546449630719977</v>
      </c>
      <c r="D11" s="36">
        <v>59.719946344012193</v>
      </c>
    </row>
    <row r="12" spans="1:8" x14ac:dyDescent="0.25">
      <c r="A12" s="36" t="s">
        <v>35</v>
      </c>
      <c r="B12" s="36">
        <v>109.1112381177621</v>
      </c>
      <c r="C12" s="36">
        <v>33.136147015429977</v>
      </c>
      <c r="D12" s="36">
        <v>60.669046000000002</v>
      </c>
      <c r="E12">
        <f>AVERAGE(C12,D12)</f>
        <v>46.902596507714989</v>
      </c>
      <c r="F12">
        <v>32.5</v>
      </c>
      <c r="G12" s="35">
        <f>AVERAGE(F12,H12)</f>
        <v>30.75</v>
      </c>
      <c r="H12">
        <v>29</v>
      </c>
    </row>
    <row r="13" spans="1:8" x14ac:dyDescent="0.25">
      <c r="A13" s="36" t="s">
        <v>36</v>
      </c>
      <c r="B13" s="36">
        <v>120.730291929456</v>
      </c>
      <c r="C13" s="36">
        <v>33.532368843999997</v>
      </c>
      <c r="D13" s="36">
        <v>65.405145720000007</v>
      </c>
      <c r="E13">
        <f>AVERAGE(C13,D13)</f>
        <v>49.468757281999999</v>
      </c>
      <c r="F13">
        <v>42.5</v>
      </c>
      <c r="G13">
        <f>AVERAGE(F13,H13)</f>
        <v>43</v>
      </c>
      <c r="H13">
        <v>43.5</v>
      </c>
    </row>
    <row r="14" spans="1:8" x14ac:dyDescent="0.25">
      <c r="A14" s="36" t="s">
        <v>37</v>
      </c>
      <c r="B14" s="36">
        <v>125.9786616483695</v>
      </c>
      <c r="C14" s="36">
        <v>35.523024080417343</v>
      </c>
      <c r="D14" s="36">
        <v>67.440494360000002</v>
      </c>
      <c r="E14">
        <f>AVERAGE(C14,D14)</f>
        <v>51.481759220208673</v>
      </c>
      <c r="F14">
        <v>50</v>
      </c>
      <c r="G14" s="35">
        <f>AVERAGE(E14:F14)</f>
        <v>50.740879610104336</v>
      </c>
    </row>
    <row r="15" spans="1:8" x14ac:dyDescent="0.25">
      <c r="A15" s="36" t="s">
        <v>38</v>
      </c>
      <c r="B15" s="36">
        <v>130.43581432220009</v>
      </c>
      <c r="C15" s="36">
        <v>36.74182488830165</v>
      </c>
      <c r="D15" s="36">
        <v>69.475842999999998</v>
      </c>
      <c r="E15" s="35">
        <f t="shared" ref="E15:E42" si="0">AVERAGE(C15,D15)</f>
        <v>53.108833944150824</v>
      </c>
      <c r="F15">
        <v>60</v>
      </c>
      <c r="G15" s="35">
        <f>AVERAGE(E15:F15)</f>
        <v>56.554416972075416</v>
      </c>
    </row>
    <row r="16" spans="1:8" x14ac:dyDescent="0.25">
      <c r="A16" s="36" t="s">
        <v>39</v>
      </c>
      <c r="B16" s="36">
        <v>135.71032143137819</v>
      </c>
      <c r="C16" s="36">
        <v>37.631854930633722</v>
      </c>
      <c r="D16" s="36">
        <v>70.599343851851856</v>
      </c>
      <c r="E16" s="35">
        <f t="shared" si="0"/>
        <v>54.115599391242789</v>
      </c>
      <c r="F16">
        <v>60</v>
      </c>
      <c r="G16" s="35">
        <f>AVERAGE(E16:F16)</f>
        <v>57.057799695621398</v>
      </c>
    </row>
    <row r="17" spans="1:5" x14ac:dyDescent="0.25">
      <c r="A17" s="36" t="s">
        <v>40</v>
      </c>
      <c r="B17" s="36">
        <v>139.39835926044589</v>
      </c>
      <c r="C17" s="36">
        <v>38.337036554208026</v>
      </c>
      <c r="D17" s="36">
        <v>71.722844703703714</v>
      </c>
      <c r="E17" s="35">
        <f t="shared" si="0"/>
        <v>55.02994062895587</v>
      </c>
    </row>
    <row r="18" spans="1:5" x14ac:dyDescent="0.25">
      <c r="A18" s="36" t="s">
        <v>41</v>
      </c>
      <c r="B18" s="36">
        <v>142.7345429061624</v>
      </c>
      <c r="C18" s="36">
        <v>38.923010072375327</v>
      </c>
      <c r="D18" s="36">
        <v>72.846345555555573</v>
      </c>
      <c r="E18" s="35">
        <f t="shared" si="0"/>
        <v>55.884677813965453</v>
      </c>
    </row>
    <row r="19" spans="1:5" x14ac:dyDescent="0.25">
      <c r="A19" s="36" t="s">
        <v>42</v>
      </c>
      <c r="B19" s="36">
        <v>145.7864607331251</v>
      </c>
      <c r="C19" s="36">
        <v>39.425425714585288</v>
      </c>
      <c r="D19" s="36">
        <v>73.969846407407417</v>
      </c>
      <c r="E19" s="35">
        <f t="shared" si="0"/>
        <v>56.697636060996352</v>
      </c>
    </row>
    <row r="20" spans="1:5" x14ac:dyDescent="0.25">
      <c r="A20" s="36" t="s">
        <v>43</v>
      </c>
      <c r="B20" s="36">
        <v>148.6034334680686</v>
      </c>
      <c r="C20" s="36">
        <v>39.865876911671528</v>
      </c>
      <c r="D20" s="36">
        <v>75.093347259259275</v>
      </c>
      <c r="E20" s="35">
        <f t="shared" si="0"/>
        <v>57.479612085465405</v>
      </c>
    </row>
    <row r="21" spans="1:5" x14ac:dyDescent="0.25">
      <c r="A21" s="36" t="s">
        <v>44</v>
      </c>
      <c r="B21" s="36">
        <v>151.2226300144961</v>
      </c>
      <c r="C21" s="36">
        <v>40.258464959721252</v>
      </c>
      <c r="D21" s="36">
        <v>76.216848111111133</v>
      </c>
      <c r="E21" s="35">
        <f t="shared" si="0"/>
        <v>58.237656535416193</v>
      </c>
    </row>
    <row r="22" spans="1:5" x14ac:dyDescent="0.25">
      <c r="A22" s="36" t="s">
        <v>45</v>
      </c>
      <c r="B22" s="36">
        <v>153.6728047470823</v>
      </c>
      <c r="C22" s="36">
        <v>40.612921771873253</v>
      </c>
      <c r="D22" s="36">
        <v>77.340348962962992</v>
      </c>
      <c r="E22" s="35">
        <f t="shared" si="0"/>
        <v>58.976635367418126</v>
      </c>
    </row>
    <row r="23" spans="1:5" x14ac:dyDescent="0.25">
      <c r="A23" s="36" t="s">
        <v>46</v>
      </c>
      <c r="B23" s="36">
        <v>155.9766908509412</v>
      </c>
      <c r="C23" s="36">
        <v>40.936254691098753</v>
      </c>
      <c r="D23" s="36">
        <v>78.46384981481485</v>
      </c>
      <c r="E23" s="35">
        <f t="shared" si="0"/>
        <v>59.700052252956802</v>
      </c>
    </row>
    <row r="24" spans="1:5" x14ac:dyDescent="0.25">
      <c r="A24" s="36" t="s">
        <v>47</v>
      </c>
      <c r="B24" s="36">
        <v>158.15259325526239</v>
      </c>
      <c r="C24" s="36">
        <v>41.233681715591572</v>
      </c>
      <c r="D24" s="36">
        <v>79.587350666666708</v>
      </c>
      <c r="E24" s="35">
        <f t="shared" si="0"/>
        <v>60.41051619112914</v>
      </c>
    </row>
    <row r="25" spans="1:5" x14ac:dyDescent="0.25">
      <c r="A25" s="36" t="s">
        <v>48</v>
      </c>
      <c r="B25" s="36">
        <v>160.21548367262019</v>
      </c>
      <c r="C25" s="36">
        <v>41.509195998620037</v>
      </c>
      <c r="D25" s="36">
        <v>80.710851518518552</v>
      </c>
      <c r="E25" s="35">
        <f t="shared" si="0"/>
        <v>61.110023758569298</v>
      </c>
    </row>
    <row r="26" spans="1:5" x14ac:dyDescent="0.25">
      <c r="A26" s="36" t="s">
        <v>49</v>
      </c>
      <c r="B26" s="36">
        <v>162.17777436184539</v>
      </c>
      <c r="C26" s="36">
        <v>41.76592335469654</v>
      </c>
      <c r="D26" s="36">
        <v>81.834352370370411</v>
      </c>
      <c r="E26" s="35">
        <f t="shared" si="0"/>
        <v>61.800137862533475</v>
      </c>
    </row>
    <row r="27" spans="1:5" x14ac:dyDescent="0.25">
      <c r="A27" s="36" t="s">
        <v>50</v>
      </c>
      <c r="B27" s="36">
        <v>164.04987798870039</v>
      </c>
      <c r="C27" s="36">
        <v>42.006357808007031</v>
      </c>
      <c r="D27" s="36">
        <v>82.957853222222269</v>
      </c>
      <c r="E27" s="35">
        <f t="shared" si="0"/>
        <v>62.482105515114654</v>
      </c>
    </row>
    <row r="28" spans="1:5" x14ac:dyDescent="0.25">
      <c r="A28" s="36" t="s">
        <v>51</v>
      </c>
      <c r="B28" s="36">
        <v>165.84062116579449</v>
      </c>
      <c r="C28" s="36">
        <v>42.232522018009973</v>
      </c>
      <c r="D28" s="36">
        <v>84.081354074074127</v>
      </c>
      <c r="E28" s="35">
        <f t="shared" si="0"/>
        <v>63.15693804604205</v>
      </c>
    </row>
    <row r="29" spans="1:5" x14ac:dyDescent="0.25">
      <c r="A29" s="36" t="s">
        <v>52</v>
      </c>
      <c r="B29" s="36">
        <v>167.55755550635581</v>
      </c>
      <c r="C29" s="36">
        <v>42.446079666486739</v>
      </c>
      <c r="D29" s="36">
        <v>85.204854925925986</v>
      </c>
      <c r="E29" s="35">
        <f t="shared" si="0"/>
        <v>63.825467296206362</v>
      </c>
    </row>
    <row r="30" spans="1:5" x14ac:dyDescent="0.25">
      <c r="A30" s="36" t="s">
        <v>53</v>
      </c>
      <c r="B30" s="36">
        <v>169.20719538289549</v>
      </c>
      <c r="C30" s="36">
        <v>42.648416127651707</v>
      </c>
      <c r="D30" s="36">
        <v>86.328355777777844</v>
      </c>
      <c r="E30" s="35">
        <f t="shared" si="0"/>
        <v>64.488385952714779</v>
      </c>
    </row>
    <row r="31" spans="1:5" x14ac:dyDescent="0.25">
      <c r="A31" s="36" t="s">
        <v>54</v>
      </c>
      <c r="B31" s="36">
        <v>170.79520228796761</v>
      </c>
      <c r="C31" s="36">
        <v>42.840697610682078</v>
      </c>
      <c r="D31" s="36">
        <v>87.451856629629688</v>
      </c>
      <c r="E31" s="35">
        <f t="shared" si="0"/>
        <v>65.146277120155887</v>
      </c>
    </row>
    <row r="32" spans="1:5" x14ac:dyDescent="0.25">
      <c r="A32" s="36" t="s">
        <v>55</v>
      </c>
      <c r="B32" s="36">
        <v>172.32652964337089</v>
      </c>
      <c r="C32" s="36">
        <v>43.023915333571857</v>
      </c>
      <c r="D32" s="36">
        <v>88.575357481481547</v>
      </c>
      <c r="E32" s="35">
        <f t="shared" si="0"/>
        <v>65.799636407526705</v>
      </c>
    </row>
    <row r="33" spans="1:5" x14ac:dyDescent="0.25">
      <c r="A33" s="36" t="s">
        <v>56</v>
      </c>
      <c r="B33" s="36">
        <v>173.80553787402371</v>
      </c>
      <c r="C33" s="36">
        <v>43.1989190650702</v>
      </c>
      <c r="D33" s="36">
        <v>89.698858333333405</v>
      </c>
      <c r="E33" s="35">
        <f t="shared" si="0"/>
        <v>66.448888699201802</v>
      </c>
    </row>
    <row r="34" spans="1:5" x14ac:dyDescent="0.25">
      <c r="A34" s="36" t="s">
        <v>57</v>
      </c>
      <c r="B34" s="36">
        <v>175.23608682313289</v>
      </c>
      <c r="C34" s="36">
        <v>43.36644297094437</v>
      </c>
      <c r="D34" s="36">
        <v>90.822359185185263</v>
      </c>
      <c r="E34" s="35">
        <f t="shared" si="0"/>
        <v>67.09440107806482</v>
      </c>
    </row>
    <row r="35" spans="1:5" x14ac:dyDescent="0.25">
      <c r="A35" s="36" t="s">
        <v>58</v>
      </c>
      <c r="B35" s="36">
        <v>176.6216106882689</v>
      </c>
      <c r="C35" s="36">
        <v>43.527125794960838</v>
      </c>
      <c r="D35" s="36">
        <v>91.945860037037122</v>
      </c>
      <c r="E35" s="35">
        <f t="shared" si="0"/>
        <v>67.73649291599898</v>
      </c>
    </row>
    <row r="36" spans="1:5" x14ac:dyDescent="0.25">
      <c r="A36" s="36" t="s">
        <v>59</v>
      </c>
      <c r="B36" s="36">
        <v>177.9651793222198</v>
      </c>
      <c r="C36" s="36">
        <v>43.681526805384422</v>
      </c>
      <c r="D36" s="36">
        <v>93.06936088888898</v>
      </c>
      <c r="E36" s="35">
        <f t="shared" si="0"/>
        <v>68.375443847136694</v>
      </c>
    </row>
    <row r="37" spans="1:5" x14ac:dyDescent="0.25">
      <c r="A37" s="36" t="s">
        <v>60</v>
      </c>
      <c r="B37" s="36">
        <v>179.26954878750249</v>
      </c>
      <c r="C37" s="36">
        <v>43.830138532597708</v>
      </c>
      <c r="D37" s="36">
        <v>94.192861740740824</v>
      </c>
      <c r="E37" s="35">
        <f t="shared" si="0"/>
        <v>69.01150013666927</v>
      </c>
    </row>
    <row r="38" spans="1:5" x14ac:dyDescent="0.25">
      <c r="A38" s="36" t="s">
        <v>61</v>
      </c>
      <c r="B38" s="36">
        <v>180.53720336100841</v>
      </c>
      <c r="C38" s="36">
        <v>43.973397044437647</v>
      </c>
      <c r="D38" s="36">
        <v>95.316362592592682</v>
      </c>
      <c r="E38" s="35">
        <f t="shared" si="0"/>
        <v>69.644879818515165</v>
      </c>
    </row>
    <row r="39" spans="1:5" x14ac:dyDescent="0.25">
      <c r="A39" s="36" t="s">
        <v>62</v>
      </c>
      <c r="B39" s="36">
        <v>181.77039067676321</v>
      </c>
      <c r="C39" s="36">
        <v>44.11169031043795</v>
      </c>
      <c r="D39" s="36">
        <v>96.439863444444541</v>
      </c>
      <c r="E39" s="35">
        <f t="shared" si="0"/>
        <v>70.275776877441245</v>
      </c>
    </row>
    <row r="40" spans="1:5" x14ac:dyDescent="0.25">
      <c r="A40" s="36" t="s">
        <v>63</v>
      </c>
      <c r="B40" s="36">
        <v>182.971151316885</v>
      </c>
      <c r="C40" s="36">
        <v>44.245365067169189</v>
      </c>
      <c r="D40" s="36">
        <v>97.563364296296399</v>
      </c>
      <c r="E40" s="35">
        <f t="shared" si="0"/>
        <v>70.904364681732801</v>
      </c>
    </row>
    <row r="41" spans="1:5" x14ac:dyDescent="0.25">
      <c r="A41" s="36" t="s">
        <v>64</v>
      </c>
      <c r="B41" s="36">
        <v>184.14134387688719</v>
      </c>
      <c r="C41" s="36">
        <v>44.374732496583782</v>
      </c>
      <c r="D41" s="36">
        <v>98.686865148148257</v>
      </c>
      <c r="E41" s="35">
        <f t="shared" si="0"/>
        <v>71.530798822366023</v>
      </c>
    </row>
    <row r="42" spans="1:5" x14ac:dyDescent="0.25">
      <c r="A42" s="36" t="s">
        <v>65</v>
      </c>
      <c r="B42" s="36">
        <v>185.2826663159517</v>
      </c>
      <c r="C42" s="36">
        <v>44.50007295596896</v>
      </c>
      <c r="D42" s="36">
        <v>99.810366000000116</v>
      </c>
      <c r="E42" s="35">
        <f t="shared" si="0"/>
        <v>72.155219477984531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18AC-EBDB-45EF-BF75-6CD3E5E9B438}">
  <dimension ref="A1:B6"/>
  <sheetViews>
    <sheetView tabSelected="1" workbookViewId="0">
      <selection activeCell="G22" sqref="G22"/>
    </sheetView>
  </sheetViews>
  <sheetFormatPr defaultRowHeight="15" x14ac:dyDescent="0.25"/>
  <sheetData>
    <row r="1" spans="1:2" x14ac:dyDescent="0.25">
      <c r="A1" t="s">
        <v>75</v>
      </c>
      <c r="B1" t="s">
        <v>13</v>
      </c>
    </row>
    <row r="2" spans="1:2" x14ac:dyDescent="0.25">
      <c r="A2">
        <v>2020</v>
      </c>
      <c r="B2">
        <v>29</v>
      </c>
    </row>
    <row r="3" spans="1:2" x14ac:dyDescent="0.25">
      <c r="A3">
        <v>2021</v>
      </c>
      <c r="B3">
        <v>43.5</v>
      </c>
    </row>
    <row r="4" spans="1:2" x14ac:dyDescent="0.25">
      <c r="A4">
        <v>2022</v>
      </c>
      <c r="B4">
        <v>50.740879610104336</v>
      </c>
    </row>
    <row r="5" spans="1:2" x14ac:dyDescent="0.25">
      <c r="A5">
        <v>2023</v>
      </c>
      <c r="B5">
        <v>56.554416972075416</v>
      </c>
    </row>
    <row r="6" spans="1:2" x14ac:dyDescent="0.25">
      <c r="A6">
        <v>2024</v>
      </c>
      <c r="B6">
        <v>57.057799695621398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</vt:lpstr>
      <vt:lpstr>Long Term Outlook</vt:lpstr>
      <vt:lpstr>aggregate</vt:lpstr>
      <vt:lpstr>'1'!Print_Area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Maln</cp:lastModifiedBy>
  <dcterms:created xsi:type="dcterms:W3CDTF">2020-04-06T22:18:55Z</dcterms:created>
  <dcterms:modified xsi:type="dcterms:W3CDTF">2020-05-11T05:45:10Z</dcterms:modified>
</cp:coreProperties>
</file>